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4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5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6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7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9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theme/themeOverride10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11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theme/themeOverride12.xml" ContentType="application/vnd.openxmlformats-officedocument.themeOverride+xml"/>
  <Override PartName="/xl/charts/chart25.xml" ContentType="application/vnd.openxmlformats-officedocument.drawingml.chart+xml"/>
  <Override PartName="/xl/theme/themeOverride13.xml" ContentType="application/vnd.openxmlformats-officedocument.themeOverride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theme/themeOverride16.xml" ContentType="application/vnd.openxmlformats-officedocument.themeOverride+xml"/>
  <Override PartName="/xl/drawings/drawing28.xml" ContentType="application/vnd.openxmlformats-officedocument.drawing+xml"/>
  <Override PartName="/xl/charts/chart2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9.xml" ContentType="application/vnd.openxmlformats-officedocument.drawing+xml"/>
  <Override PartName="/xl/charts/chart3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+xml"/>
  <Override PartName="/xl/charts/chart3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1.xml" ContentType="application/vnd.openxmlformats-officedocument.drawing+xml"/>
  <Override PartName="/xl/charts/chart3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2.xml" ContentType="application/vnd.openxmlformats-officedocument.drawing+xml"/>
  <Override PartName="/xl/charts/chart3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3.xml" ContentType="application/vnd.openxmlformats-officedocument.drawing+xml"/>
  <Override PartName="/xl/charts/chart3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4.xml" ContentType="application/vnd.openxmlformats-officedocument.drawing+xml"/>
  <Override PartName="/xl/charts/chart35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37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9.xml" ContentType="application/vnd.openxmlformats-officedocument.drawing+xml"/>
  <Override PartName="/xl/charts/chart38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39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charts/chart40.xml" ContentType="application/vnd.openxmlformats-officedocument.drawingml.chart+xml"/>
  <Override PartName="/xl/drawings/drawing42.xml" ContentType="application/vnd.openxmlformats-officedocument.drawing+xml"/>
  <Override PartName="/xl/charts/chart41.xml" ContentType="application/vnd.openxmlformats-officedocument.drawingml.chart+xml"/>
  <Override PartName="/xl/drawings/drawing43.xml" ContentType="application/vnd.openxmlformats-officedocument.drawing+xml"/>
  <Override PartName="/xl/charts/chart4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theme/themeOverride17.xml" ContentType="application/vnd.openxmlformats-officedocument.themeOverride+xml"/>
  <Override PartName="/xl/drawings/drawing45.xml" ContentType="application/vnd.openxmlformats-officedocument.drawing+xml"/>
  <Override PartName="/xl/charts/chart44.xml" ContentType="application/vnd.openxmlformats-officedocument.drawingml.chart+xml"/>
  <Override PartName="/xl/theme/themeOverride18.xml" ContentType="application/vnd.openxmlformats-officedocument.themeOverride+xml"/>
  <Override PartName="/xl/drawings/drawing46.xml" ContentType="application/vnd.openxmlformats-officedocument.drawing+xml"/>
  <Override PartName="/xl/charts/chart4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7.xml" ContentType="application/vnd.openxmlformats-officedocument.drawing+xml"/>
  <Override PartName="/xl/charts/chart4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8.xml" ContentType="application/vnd.openxmlformats-officedocument.drawing+xml"/>
  <Override PartName="/xl/charts/chart4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9.xml" ContentType="application/vnd.openxmlformats-officedocument.drawing+xml"/>
  <Override PartName="/xl/charts/chart4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charts/chart4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1.xml" ContentType="application/vnd.openxmlformats-officedocument.drawing+xml"/>
  <Override PartName="/xl/charts/chart5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2.xml" ContentType="application/vnd.openxmlformats-officedocument.drawing+xml"/>
  <Override PartName="/xl/charts/chart51.xml" ContentType="application/vnd.openxmlformats-officedocument.drawingml.chart+xml"/>
  <Override PartName="/xl/drawings/drawing53.xml" ContentType="application/vnd.openxmlformats-officedocument.drawing+xml"/>
  <Override PartName="/xl/charts/chart5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4.xml" ContentType="application/vnd.openxmlformats-officedocument.drawing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5.xml" ContentType="application/vnd.openxmlformats-officedocument.drawing+xml"/>
  <Override PartName="/xl/charts/chart54.xml" ContentType="application/vnd.openxmlformats-officedocument.drawingml.chart+xml"/>
  <Override PartName="/xl/drawings/drawing56.xml" ContentType="application/vnd.openxmlformats-officedocument.drawing+xml"/>
  <Override PartName="/xl/charts/chart55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7.xml" ContentType="application/vnd.openxmlformats-officedocument.drawing+xml"/>
  <Override PartName="/xl/charts/chart56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57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8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58.xml" ContentType="application/vnd.openxmlformats-officedocument.drawing+xml"/>
  <Override PartName="/xl/charts/chart59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59.xml" ContentType="application/vnd.openxmlformats-officedocument.drawing+xml"/>
  <Override PartName="/xl/charts/chart60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60.xml" ContentType="application/vnd.openxmlformats-officedocument.drawing+xml"/>
  <Override PartName="/xl/charts/chart61.xml" ContentType="application/vnd.openxmlformats-officedocument.drawingml.chart+xml"/>
  <Override PartName="/xl/drawings/drawing61.xml" ContentType="application/vnd.openxmlformats-officedocument.drawing+xml"/>
  <Override PartName="/xl/charts/chart62.xml" ContentType="application/vnd.openxmlformats-officedocument.drawingml.chart+xml"/>
  <Override PartName="/xl/drawings/drawing62.xml" ContentType="application/vnd.openxmlformats-officedocument.drawing+xml"/>
  <Override PartName="/xl/charts/chart63.xml" ContentType="application/vnd.openxmlformats-officedocument.drawingml.chart+xml"/>
  <Override PartName="/xl/theme/themeOverride19.xml" ContentType="application/vnd.openxmlformats-officedocument.themeOverride+xml"/>
  <Override PartName="/xl/drawings/drawing63.xml" ContentType="application/vnd.openxmlformats-officedocument.drawing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1_DANE\1_6_Analyzy\07_Danovy report\2018\grafy_report\"/>
    </mc:Choice>
  </mc:AlternateContent>
  <bookViews>
    <workbookView xWindow="0" yWindow="0" windowWidth="20490" windowHeight="8385" tabRatio="837"/>
  </bookViews>
  <sheets>
    <sheet name="Tabulka_2" sheetId="1" r:id="rId1"/>
    <sheet name="Graf_33" sheetId="2" r:id="rId2"/>
    <sheet name="Graf_34" sheetId="4" r:id="rId3"/>
    <sheet name="Tabulka_3" sheetId="5" r:id="rId4"/>
    <sheet name="Graf_35" sheetId="6" r:id="rId5"/>
    <sheet name="Graf_36" sheetId="7" r:id="rId6"/>
    <sheet name="Graf_37" sheetId="61" r:id="rId7"/>
    <sheet name="Graf_38" sheetId="68" r:id="rId8"/>
    <sheet name="Tab_4" sheetId="10" r:id="rId9"/>
    <sheet name="Tab_5" sheetId="11" r:id="rId10"/>
    <sheet name="Graf_39" sheetId="13" r:id="rId11"/>
    <sheet name="Graf_40" sheetId="14" r:id="rId12"/>
    <sheet name="Tab_6" sheetId="73" r:id="rId13"/>
    <sheet name="Graf_41" sheetId="15" r:id="rId14"/>
    <sheet name="Graf_42" sheetId="16" r:id="rId15"/>
    <sheet name="Graf_43" sheetId="17" r:id="rId16"/>
    <sheet name="Graf_44" sheetId="18" r:id="rId17"/>
    <sheet name="Tab_7" sheetId="19" r:id="rId18"/>
    <sheet name="Graf_45" sheetId="20" r:id="rId19"/>
    <sheet name="Graf_46" sheetId="69" r:id="rId20"/>
    <sheet name="Graf_47" sheetId="21" r:id="rId21"/>
    <sheet name="Graf_48" sheetId="70" r:id="rId22"/>
    <sheet name="Tab_8" sheetId="24" r:id="rId23"/>
    <sheet name="Graf_49_50" sheetId="22" r:id="rId24"/>
    <sheet name="Tab_9" sheetId="26" r:id="rId25"/>
    <sheet name="Graf_51" sheetId="25" r:id="rId26"/>
    <sheet name="Graf_52" sheetId="71" r:id="rId27"/>
    <sheet name="Tab_10" sheetId="27" r:id="rId28"/>
    <sheet name="Graf_53" sheetId="28" r:id="rId29"/>
    <sheet name="Graf_54" sheetId="29" r:id="rId30"/>
    <sheet name="Tabulka_12" sheetId="32" r:id="rId31"/>
    <sheet name="Graf_55" sheetId="33" r:id="rId32"/>
    <sheet name="Graf_56" sheetId="34" r:id="rId33"/>
    <sheet name="Graf_57" sheetId="35" r:id="rId34"/>
    <sheet name="Graf_58" sheetId="67" r:id="rId35"/>
    <sheet name="Tabulka_13" sheetId="37" r:id="rId36"/>
    <sheet name="Graf_59" sheetId="38" r:id="rId37"/>
    <sheet name="Graf_60" sheetId="39" r:id="rId38"/>
    <sheet name="Graf_61" sheetId="40" r:id="rId39"/>
    <sheet name="Graf_62" sheetId="41" r:id="rId40"/>
    <sheet name="Graf_63" sheetId="30" r:id="rId41"/>
    <sheet name="Graf_64" sheetId="72" r:id="rId42"/>
    <sheet name="Graf_65" sheetId="31" r:id="rId43"/>
    <sheet name="Graf_66" sheetId="43" r:id="rId44"/>
    <sheet name="Tabulka_14" sheetId="44" r:id="rId45"/>
    <sheet name="Graf_67" sheetId="45" r:id="rId46"/>
    <sheet name="Graf_68" sheetId="62" r:id="rId47"/>
    <sheet name="Tabulka_15" sheetId="47" r:id="rId48"/>
    <sheet name="Graf_69" sheetId="48" r:id="rId49"/>
    <sheet name="Graf_70" sheetId="63" r:id="rId50"/>
    <sheet name="Tabulka_16" sheetId="51" r:id="rId51"/>
    <sheet name="Graf_71" sheetId="64" r:id="rId52"/>
    <sheet name="Graf_72" sheetId="53" r:id="rId53"/>
    <sheet name="Tabulka_17" sheetId="54" r:id="rId54"/>
    <sheet name="Graf_73_74_75" sheetId="55" r:id="rId55"/>
    <sheet name="Graf_76" sheetId="56" r:id="rId56"/>
    <sheet name="Graf_77" sheetId="57" r:id="rId57"/>
    <sheet name="Graf_78" sheetId="65" r:id="rId58"/>
    <sheet name="Graf_79" sheetId="66" r:id="rId59"/>
    <sheet name="Tabuľka_18" sheetId="60" r:id="rId60"/>
    <sheet name="Graf_80" sheetId="59" r:id="rId6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7" l="1"/>
  <c r="H9" i="27"/>
  <c r="H10" i="27"/>
  <c r="H11" i="27"/>
  <c r="H12" i="27"/>
  <c r="H13" i="27"/>
  <c r="H14" i="27"/>
  <c r="H15" i="27"/>
  <c r="H16" i="27"/>
  <c r="H7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3" i="27"/>
  <c r="C16" i="27"/>
  <c r="C5" i="27"/>
  <c r="C6" i="27"/>
  <c r="C7" i="27"/>
  <c r="C8" i="27"/>
  <c r="C9" i="27"/>
  <c r="C10" i="27"/>
  <c r="C11" i="27"/>
  <c r="C12" i="27"/>
  <c r="C13" i="27"/>
  <c r="C14" i="27"/>
  <c r="C15" i="27"/>
  <c r="C4" i="27"/>
  <c r="C4" i="29" l="1"/>
  <c r="C5" i="29"/>
  <c r="C6" i="29"/>
  <c r="C7" i="29"/>
  <c r="C8" i="29"/>
  <c r="C9" i="29"/>
  <c r="C10" i="29"/>
  <c r="C11" i="29"/>
  <c r="C12" i="29"/>
  <c r="C13" i="29"/>
  <c r="C14" i="29"/>
  <c r="C15" i="29"/>
  <c r="C3" i="29"/>
  <c r="B16" i="29"/>
  <c r="D5" i="28"/>
  <c r="D6" i="28"/>
  <c r="D7" i="28"/>
  <c r="D8" i="28"/>
  <c r="D9" i="28"/>
  <c r="D10" i="28"/>
  <c r="D11" i="28"/>
  <c r="D12" i="28"/>
  <c r="D13" i="28"/>
  <c r="D14" i="28"/>
  <c r="D15" i="28"/>
  <c r="D16" i="28"/>
  <c r="D4" i="28"/>
  <c r="C12" i="59" l="1"/>
  <c r="B12" i="59"/>
  <c r="C5" i="60" l="1"/>
  <c r="C6" i="60"/>
  <c r="C7" i="60"/>
  <c r="C8" i="60"/>
  <c r="C9" i="60"/>
  <c r="C10" i="60"/>
  <c r="C11" i="60"/>
  <c r="C12" i="60"/>
  <c r="C13" i="60"/>
  <c r="C14" i="60"/>
  <c r="C15" i="60"/>
  <c r="C4" i="60"/>
  <c r="E3" i="72" l="1"/>
  <c r="E4" i="72"/>
  <c r="E5" i="72"/>
  <c r="E6" i="72"/>
  <c r="E7" i="72"/>
  <c r="E8" i="72"/>
  <c r="E9" i="72"/>
  <c r="E10" i="72"/>
  <c r="E11" i="72"/>
  <c r="E12" i="72"/>
  <c r="E13" i="72"/>
  <c r="E14" i="72"/>
  <c r="E15" i="72"/>
  <c r="G4" i="26" l="1"/>
  <c r="G5" i="26"/>
  <c r="G6" i="26"/>
  <c r="G7" i="26"/>
  <c r="G8" i="26"/>
  <c r="G9" i="26"/>
  <c r="G10" i="26"/>
  <c r="G11" i="26"/>
  <c r="G12" i="26"/>
  <c r="G13" i="26"/>
  <c r="G14" i="26"/>
  <c r="G15" i="26"/>
  <c r="G3" i="26"/>
  <c r="E4" i="26"/>
  <c r="E5" i="26"/>
  <c r="E6" i="26"/>
  <c r="E7" i="26"/>
  <c r="E8" i="26"/>
  <c r="E9" i="26"/>
  <c r="E10" i="26"/>
  <c r="E11" i="26"/>
  <c r="E12" i="26"/>
  <c r="E13" i="26"/>
  <c r="E14" i="26"/>
  <c r="E15" i="26"/>
  <c r="E3" i="26"/>
  <c r="E4" i="70" l="1"/>
  <c r="F4" i="70"/>
  <c r="E5" i="70"/>
  <c r="F5" i="70"/>
  <c r="E6" i="70"/>
  <c r="F6" i="70"/>
  <c r="E7" i="70"/>
  <c r="F7" i="70"/>
  <c r="E8" i="70"/>
  <c r="F8" i="70"/>
  <c r="E9" i="70"/>
  <c r="F9" i="70"/>
  <c r="E10" i="70"/>
  <c r="F10" i="70"/>
  <c r="E11" i="70"/>
  <c r="F11" i="70"/>
  <c r="E12" i="70"/>
  <c r="F12" i="70"/>
  <c r="E13" i="70"/>
  <c r="F13" i="70"/>
  <c r="E14" i="70"/>
  <c r="F14" i="70"/>
  <c r="E15" i="70"/>
  <c r="F15" i="70"/>
  <c r="F3" i="70"/>
  <c r="E3" i="70"/>
  <c r="D15" i="70"/>
  <c r="D14" i="70"/>
  <c r="D13" i="70"/>
  <c r="D12" i="70"/>
  <c r="D11" i="70"/>
  <c r="D10" i="70"/>
  <c r="D9" i="70"/>
  <c r="D8" i="70"/>
  <c r="D7" i="70"/>
  <c r="D6" i="70"/>
  <c r="D5" i="70"/>
  <c r="D4" i="70"/>
  <c r="D3" i="70"/>
  <c r="E4" i="11"/>
  <c r="E5" i="11"/>
  <c r="E6" i="11"/>
  <c r="E7" i="11"/>
  <c r="E8" i="11"/>
  <c r="E9" i="11"/>
  <c r="E10" i="11"/>
  <c r="E11" i="11"/>
  <c r="E12" i="11"/>
  <c r="E13" i="11"/>
  <c r="E14" i="11"/>
  <c r="E15" i="11"/>
  <c r="E3" i="11"/>
  <c r="C5" i="11"/>
  <c r="C6" i="11"/>
  <c r="C7" i="11"/>
  <c r="C8" i="11"/>
  <c r="C9" i="11"/>
  <c r="C10" i="11"/>
  <c r="C11" i="11"/>
  <c r="C12" i="11"/>
  <c r="C13" i="11"/>
  <c r="C14" i="11"/>
  <c r="C15" i="11"/>
  <c r="C4" i="11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13" i="10"/>
  <c r="C14" i="10"/>
  <c r="C15" i="10"/>
  <c r="C5" i="10"/>
  <c r="C6" i="10"/>
  <c r="C7" i="10"/>
  <c r="C8" i="10"/>
  <c r="C9" i="10"/>
  <c r="C10" i="10"/>
  <c r="C11" i="10"/>
  <c r="C12" i="10"/>
  <c r="C4" i="10"/>
  <c r="E15" i="5" l="1"/>
  <c r="E14" i="5"/>
  <c r="E13" i="5"/>
  <c r="E12" i="5"/>
  <c r="E11" i="5"/>
  <c r="E10" i="5"/>
  <c r="E9" i="5"/>
  <c r="E8" i="5"/>
  <c r="E7" i="5"/>
  <c r="E6" i="5"/>
  <c r="E5" i="5"/>
  <c r="E4" i="5"/>
  <c r="E3" i="5"/>
  <c r="C15" i="1"/>
  <c r="C14" i="1"/>
  <c r="C13" i="1"/>
  <c r="C12" i="1"/>
  <c r="C11" i="1"/>
  <c r="C10" i="1"/>
  <c r="C9" i="1"/>
  <c r="C8" i="1"/>
  <c r="C7" i="1"/>
  <c r="C6" i="1"/>
  <c r="C5" i="1"/>
  <c r="C4" i="1"/>
  <c r="F3" i="67" l="1"/>
  <c r="D33" i="67"/>
  <c r="D32" i="67"/>
  <c r="D31" i="67"/>
  <c r="D30" i="67"/>
  <c r="C30" i="67"/>
  <c r="D28" i="67"/>
  <c r="E27" i="67"/>
  <c r="D27" i="67"/>
  <c r="E26" i="67"/>
  <c r="D26" i="67"/>
  <c r="D25" i="67"/>
  <c r="C25" i="67"/>
  <c r="J17" i="67"/>
  <c r="E17" i="67" s="1"/>
  <c r="C28" i="67" s="1"/>
  <c r="D17" i="67"/>
  <c r="E28" i="67" s="1"/>
  <c r="D16" i="67"/>
  <c r="D15" i="67"/>
  <c r="H14" i="67"/>
  <c r="B14" i="67"/>
  <c r="D14" i="67" s="1"/>
  <c r="F13" i="67"/>
  <c r="D13" i="67"/>
  <c r="J7" i="67"/>
  <c r="E7" i="67" s="1"/>
  <c r="D7" i="67"/>
  <c r="E33" i="67" s="1"/>
  <c r="J6" i="67"/>
  <c r="J16" i="67" s="1"/>
  <c r="E16" i="67" s="1"/>
  <c r="D6" i="67"/>
  <c r="J5" i="67"/>
  <c r="J15" i="67" s="1"/>
  <c r="E15" i="67" s="1"/>
  <c r="D5" i="67"/>
  <c r="H4" i="67"/>
  <c r="D4" i="67"/>
  <c r="F4" i="67" s="1"/>
  <c r="I4" i="67" s="1"/>
  <c r="B30" i="67" s="1"/>
  <c r="B4" i="67"/>
  <c r="D3" i="67"/>
  <c r="C26" i="67" l="1"/>
  <c r="F15" i="67"/>
  <c r="I15" i="67" s="1"/>
  <c r="B26" i="67" s="1"/>
  <c r="C33" i="67"/>
  <c r="F7" i="67"/>
  <c r="I7" i="67" s="1"/>
  <c r="B33" i="67" s="1"/>
  <c r="F33" i="67" s="1"/>
  <c r="F30" i="67"/>
  <c r="F16" i="67"/>
  <c r="I16" i="67" s="1"/>
  <c r="B27" i="67" s="1"/>
  <c r="C27" i="67"/>
  <c r="F14" i="67"/>
  <c r="I14" i="67" s="1"/>
  <c r="B25" i="67" s="1"/>
  <c r="E25" i="67"/>
  <c r="E30" i="67"/>
  <c r="E5" i="67"/>
  <c r="C31" i="67" s="1"/>
  <c r="E31" i="67"/>
  <c r="E6" i="67"/>
  <c r="C32" i="67" s="1"/>
  <c r="F17" i="67"/>
  <c r="I17" i="67" s="1"/>
  <c r="B28" i="67" s="1"/>
  <c r="F28" i="67" s="1"/>
  <c r="E32" i="67"/>
  <c r="F5" i="67" l="1"/>
  <c r="I5" i="67" s="1"/>
  <c r="B31" i="67" s="1"/>
  <c r="F31" i="67" s="1"/>
  <c r="F27" i="67"/>
  <c r="F25" i="67"/>
  <c r="F6" i="67"/>
  <c r="I6" i="67" s="1"/>
  <c r="B32" i="67" s="1"/>
  <c r="F32" i="67" s="1"/>
  <c r="F26" i="67"/>
  <c r="E7" i="66" l="1"/>
  <c r="C7" i="66"/>
  <c r="E6" i="66"/>
  <c r="C6" i="66"/>
  <c r="J5" i="66"/>
  <c r="D5" i="66"/>
  <c r="E5" i="66" s="1"/>
  <c r="C5" i="66"/>
  <c r="E4" i="66"/>
  <c r="D4" i="66"/>
  <c r="B4" i="66"/>
  <c r="C4" i="66" s="1"/>
  <c r="E7" i="65"/>
  <c r="C7" i="65"/>
  <c r="E6" i="65"/>
  <c r="C6" i="65"/>
  <c r="J5" i="65"/>
  <c r="D5" i="65"/>
  <c r="E5" i="65" s="1"/>
  <c r="C5" i="65"/>
  <c r="E4" i="65"/>
  <c r="D4" i="65"/>
  <c r="C4" i="65"/>
  <c r="B4" i="65"/>
  <c r="C7" i="57" l="1"/>
  <c r="C6" i="57"/>
  <c r="C5" i="57"/>
  <c r="C5" i="63" l="1"/>
  <c r="C6" i="63"/>
  <c r="C11" i="63"/>
  <c r="D11" i="63"/>
  <c r="E6" i="63" s="1"/>
  <c r="E11" i="63"/>
  <c r="B11" i="63"/>
  <c r="E5" i="63"/>
  <c r="E4" i="63"/>
  <c r="C4" i="63"/>
  <c r="E7" i="63" l="1"/>
  <c r="C7" i="63"/>
  <c r="C6" i="62"/>
  <c r="C5" i="62"/>
  <c r="C4" i="62"/>
  <c r="C3" i="62"/>
  <c r="C6" i="41" l="1"/>
  <c r="C3" i="41"/>
  <c r="F11" i="41"/>
  <c r="F12" i="41"/>
  <c r="F13" i="41"/>
  <c r="F10" i="41"/>
  <c r="G10" i="41" s="1"/>
  <c r="H10" i="41" s="1"/>
  <c r="I10" i="41" s="1"/>
  <c r="E11" i="41"/>
  <c r="E12" i="41"/>
  <c r="E13" i="41"/>
  <c r="E10" i="41"/>
  <c r="J13" i="41"/>
  <c r="J12" i="41"/>
  <c r="C5" i="41" s="1"/>
  <c r="G12" i="41"/>
  <c r="H12" i="41" s="1"/>
  <c r="I12" i="41" s="1"/>
  <c r="B5" i="41" s="1"/>
  <c r="J11" i="41"/>
  <c r="C4" i="41" s="1"/>
  <c r="G11" i="41"/>
  <c r="H11" i="41" s="1"/>
  <c r="I11" i="41" s="1"/>
  <c r="B4" i="41" s="1"/>
  <c r="J10" i="41"/>
  <c r="B3" i="41" l="1"/>
  <c r="K10" i="41"/>
  <c r="D3" i="41" s="1"/>
  <c r="K12" i="41"/>
  <c r="D5" i="41" s="1"/>
  <c r="K11" i="41"/>
  <c r="D4" i="41" s="1"/>
  <c r="G13" i="41"/>
  <c r="H13" i="41" s="1"/>
  <c r="I13" i="41" s="1"/>
  <c r="B6" i="41" l="1"/>
  <c r="K13" i="41"/>
  <c r="D6" i="41" s="1"/>
  <c r="F11" i="40"/>
  <c r="F12" i="40"/>
  <c r="F13" i="40"/>
  <c r="F10" i="40"/>
  <c r="E11" i="40"/>
  <c r="G11" i="40" s="1"/>
  <c r="H11" i="40" s="1"/>
  <c r="I11" i="40" s="1"/>
  <c r="B4" i="40" s="1"/>
  <c r="E12" i="40"/>
  <c r="E13" i="40"/>
  <c r="G13" i="40" s="1"/>
  <c r="H13" i="40" s="1"/>
  <c r="I13" i="40" s="1"/>
  <c r="B6" i="40" s="1"/>
  <c r="E10" i="40"/>
  <c r="J13" i="40"/>
  <c r="C6" i="40" s="1"/>
  <c r="J12" i="40"/>
  <c r="C5" i="40" s="1"/>
  <c r="J11" i="40"/>
  <c r="C4" i="40" s="1"/>
  <c r="J10" i="40"/>
  <c r="C3" i="40" s="1"/>
  <c r="G10" i="40"/>
  <c r="H10" i="40" s="1"/>
  <c r="I10" i="40" s="1"/>
  <c r="B3" i="40" s="1"/>
  <c r="K10" i="40" l="1"/>
  <c r="D3" i="40" s="1"/>
  <c r="K13" i="40"/>
  <c r="D6" i="40" s="1"/>
  <c r="K11" i="40"/>
  <c r="D4" i="40" s="1"/>
  <c r="G12" i="40"/>
  <c r="H12" i="40" s="1"/>
  <c r="I12" i="40" s="1"/>
  <c r="B5" i="40" s="1"/>
  <c r="K12" i="40" l="1"/>
  <c r="D5" i="40" s="1"/>
  <c r="C2" i="61"/>
  <c r="D2" i="61" s="1"/>
  <c r="E2" i="61" s="1"/>
  <c r="F2" i="61" s="1"/>
  <c r="F3" i="7" l="1"/>
  <c r="F4" i="7"/>
  <c r="F5" i="7"/>
  <c r="F6" i="7"/>
  <c r="F7" i="7"/>
  <c r="F8" i="7"/>
  <c r="F9" i="7"/>
  <c r="F10" i="7"/>
  <c r="F11" i="7"/>
  <c r="F12" i="7"/>
  <c r="F13" i="7"/>
  <c r="F14" i="7"/>
  <c r="E12" i="2"/>
  <c r="E8" i="2"/>
  <c r="E4" i="2"/>
  <c r="E3" i="2"/>
  <c r="E5" i="2"/>
  <c r="E6" i="2"/>
  <c r="E7" i="2"/>
  <c r="E9" i="2"/>
  <c r="E10" i="2"/>
  <c r="E11" i="2"/>
  <c r="E13" i="2"/>
  <c r="E14" i="2"/>
  <c r="E15" i="2"/>
  <c r="B6" i="57" l="1"/>
  <c r="H5" i="57"/>
  <c r="B4" i="57"/>
  <c r="C4" i="57" s="1"/>
  <c r="C7" i="56"/>
  <c r="C6" i="56"/>
  <c r="C5" i="56"/>
  <c r="C4" i="56"/>
  <c r="E12" i="54" l="1"/>
  <c r="H12" i="54" s="1"/>
  <c r="H11" i="54"/>
  <c r="E11" i="54"/>
  <c r="F11" i="54" s="1"/>
  <c r="H10" i="54"/>
  <c r="E10" i="54"/>
  <c r="E9" i="54"/>
  <c r="H9" i="54" s="1"/>
  <c r="E8" i="54"/>
  <c r="H8" i="54" s="1"/>
  <c r="H7" i="54"/>
  <c r="E7" i="54"/>
  <c r="F7" i="54" s="1"/>
  <c r="H6" i="54"/>
  <c r="E6" i="54"/>
  <c r="E5" i="54"/>
  <c r="H5" i="54" s="1"/>
  <c r="E4" i="54"/>
  <c r="H4" i="54" s="1"/>
  <c r="H3" i="54"/>
  <c r="E3" i="54"/>
  <c r="F6" i="54" l="1"/>
  <c r="F10" i="54"/>
  <c r="F5" i="54"/>
  <c r="F9" i="54"/>
  <c r="F4" i="54"/>
  <c r="F8" i="54"/>
  <c r="F12" i="54"/>
  <c r="E7" i="53" l="1"/>
  <c r="C7" i="53"/>
  <c r="E6" i="53"/>
  <c r="C6" i="53"/>
  <c r="E5" i="53"/>
  <c r="C5" i="53"/>
  <c r="E4" i="53"/>
  <c r="C4" i="53"/>
  <c r="E15" i="51" l="1"/>
  <c r="C15" i="51"/>
  <c r="E14" i="51"/>
  <c r="C14" i="51"/>
  <c r="E13" i="51"/>
  <c r="C13" i="51"/>
  <c r="E12" i="51"/>
  <c r="C12" i="51"/>
  <c r="E11" i="51"/>
  <c r="C11" i="51"/>
  <c r="E10" i="51"/>
  <c r="C10" i="51"/>
  <c r="E9" i="51"/>
  <c r="C9" i="51"/>
  <c r="E8" i="51"/>
  <c r="C8" i="51"/>
  <c r="E7" i="51"/>
  <c r="C7" i="51"/>
  <c r="E6" i="51"/>
  <c r="C6" i="51"/>
  <c r="E5" i="51"/>
  <c r="C5" i="51"/>
  <c r="E4" i="51"/>
  <c r="C4" i="51"/>
  <c r="E3" i="51"/>
  <c r="C3" i="51"/>
  <c r="E15" i="47" l="1"/>
  <c r="C15" i="47"/>
  <c r="E14" i="47"/>
  <c r="C14" i="47"/>
  <c r="E13" i="47"/>
  <c r="C13" i="47"/>
  <c r="E12" i="47"/>
  <c r="C12" i="47"/>
  <c r="E11" i="47"/>
  <c r="C11" i="47"/>
  <c r="E10" i="47"/>
  <c r="C10" i="47"/>
  <c r="E9" i="47"/>
  <c r="C9" i="47"/>
  <c r="E8" i="47"/>
  <c r="C8" i="47"/>
  <c r="E7" i="47"/>
  <c r="C7" i="47"/>
  <c r="E6" i="47"/>
  <c r="C6" i="47"/>
  <c r="E5" i="47"/>
  <c r="C5" i="47"/>
  <c r="E4" i="47"/>
  <c r="C4" i="47"/>
  <c r="E3" i="47"/>
  <c r="C3" i="47"/>
  <c r="E15" i="44" l="1"/>
  <c r="C15" i="44"/>
  <c r="E14" i="44"/>
  <c r="C14" i="44"/>
  <c r="E13" i="44"/>
  <c r="C13" i="44"/>
  <c r="E12" i="44"/>
  <c r="C12" i="44"/>
  <c r="E11" i="44"/>
  <c r="C11" i="44"/>
  <c r="E10" i="44"/>
  <c r="C10" i="44"/>
  <c r="E9" i="44"/>
  <c r="C9" i="44"/>
  <c r="E8" i="44"/>
  <c r="C8" i="44"/>
  <c r="E7" i="44"/>
  <c r="C7" i="44"/>
  <c r="E6" i="44"/>
  <c r="C6" i="44"/>
  <c r="E5" i="44"/>
  <c r="C5" i="44"/>
  <c r="E4" i="44"/>
  <c r="C4" i="44"/>
  <c r="E3" i="44"/>
  <c r="C3" i="44"/>
  <c r="I9" i="39" l="1"/>
  <c r="E9" i="39"/>
  <c r="H9" i="39" s="1"/>
  <c r="I8" i="39"/>
  <c r="E8" i="39"/>
  <c r="H8" i="39" s="1"/>
  <c r="I7" i="39"/>
  <c r="E7" i="39"/>
  <c r="H7" i="39" s="1"/>
  <c r="I6" i="39"/>
  <c r="E6" i="39"/>
  <c r="H6" i="39" s="1"/>
  <c r="I5" i="39"/>
  <c r="E5" i="39"/>
  <c r="H5" i="39" s="1"/>
  <c r="I4" i="39"/>
  <c r="E4" i="39"/>
  <c r="H4" i="39" s="1"/>
  <c r="I3" i="39"/>
  <c r="E3" i="39"/>
  <c r="H3" i="39" s="1"/>
  <c r="G3" i="39" l="1"/>
  <c r="G4" i="39"/>
  <c r="G5" i="39"/>
  <c r="G6" i="39"/>
  <c r="G7" i="39"/>
  <c r="G8" i="39"/>
  <c r="G9" i="39"/>
  <c r="E15" i="37" l="1"/>
  <c r="C15" i="37"/>
  <c r="E14" i="37"/>
  <c r="C14" i="37"/>
  <c r="E13" i="37"/>
  <c r="C13" i="37"/>
  <c r="E12" i="37"/>
  <c r="C12" i="37"/>
  <c r="E11" i="37"/>
  <c r="C11" i="37"/>
  <c r="E10" i="37"/>
  <c r="C10" i="37"/>
  <c r="E9" i="37"/>
  <c r="C9" i="37"/>
  <c r="E8" i="37"/>
  <c r="C8" i="37"/>
  <c r="E7" i="37"/>
  <c r="C7" i="37"/>
  <c r="E6" i="37"/>
  <c r="C6" i="37"/>
  <c r="E5" i="37"/>
  <c r="C5" i="37"/>
  <c r="E4" i="37"/>
  <c r="C4" i="37"/>
  <c r="E3" i="37"/>
  <c r="C3" i="37"/>
  <c r="E9" i="35" l="1"/>
  <c r="E8" i="35"/>
  <c r="D8" i="35"/>
  <c r="E7" i="35"/>
  <c r="D7" i="35"/>
  <c r="E6" i="35"/>
  <c r="D6" i="35"/>
  <c r="E5" i="35"/>
  <c r="D5" i="35"/>
  <c r="E4" i="35"/>
  <c r="D4" i="35"/>
  <c r="C13" i="34" l="1"/>
  <c r="D12" i="34"/>
  <c r="E11" i="34"/>
  <c r="B10" i="34"/>
  <c r="C9" i="34"/>
  <c r="D8" i="34"/>
  <c r="E7" i="34"/>
  <c r="B6" i="34"/>
  <c r="C5" i="34"/>
  <c r="D4" i="34"/>
  <c r="E3" i="34"/>
  <c r="G14" i="33"/>
  <c r="F14" i="33"/>
  <c r="F13" i="33"/>
  <c r="B13" i="34" s="1"/>
  <c r="G12" i="33"/>
  <c r="F12" i="33"/>
  <c r="C12" i="34" s="1"/>
  <c r="F11" i="33"/>
  <c r="D11" i="34" s="1"/>
  <c r="G10" i="33"/>
  <c r="F10" i="33"/>
  <c r="E10" i="34" s="1"/>
  <c r="F9" i="33"/>
  <c r="B9" i="34" s="1"/>
  <c r="G8" i="33"/>
  <c r="F8" i="33"/>
  <c r="C8" i="34" s="1"/>
  <c r="F7" i="33"/>
  <c r="D7" i="34" s="1"/>
  <c r="G6" i="33"/>
  <c r="F6" i="33"/>
  <c r="E6" i="34" s="1"/>
  <c r="F5" i="33"/>
  <c r="B5" i="34" s="1"/>
  <c r="G4" i="33"/>
  <c r="F4" i="33"/>
  <c r="C4" i="34" s="1"/>
  <c r="F3" i="33"/>
  <c r="D3" i="34" s="1"/>
  <c r="B3" i="34" l="1"/>
  <c r="E4" i="34"/>
  <c r="D5" i="34"/>
  <c r="F5" i="34" s="1"/>
  <c r="C6" i="34"/>
  <c r="F6" i="34" s="1"/>
  <c r="B7" i="34"/>
  <c r="E8" i="34"/>
  <c r="D9" i="34"/>
  <c r="F9" i="34" s="1"/>
  <c r="C10" i="34"/>
  <c r="B11" i="34"/>
  <c r="E12" i="34"/>
  <c r="D13" i="34"/>
  <c r="F13" i="34" s="1"/>
  <c r="G5" i="33"/>
  <c r="G7" i="33"/>
  <c r="G9" i="33"/>
  <c r="G11" i="33"/>
  <c r="G13" i="33"/>
  <c r="C3" i="34"/>
  <c r="B4" i="34"/>
  <c r="F4" i="34" s="1"/>
  <c r="E5" i="34"/>
  <c r="D6" i="34"/>
  <c r="C7" i="34"/>
  <c r="B8" i="34"/>
  <c r="F8" i="34" s="1"/>
  <c r="E9" i="34"/>
  <c r="D10" i="34"/>
  <c r="F10" i="34" s="1"/>
  <c r="C11" i="34"/>
  <c r="B12" i="34"/>
  <c r="F12" i="34" s="1"/>
  <c r="E13" i="34"/>
  <c r="F11" i="34" l="1"/>
  <c r="F7" i="34"/>
  <c r="F3" i="34"/>
  <c r="E15" i="32" l="1"/>
  <c r="C15" i="32"/>
  <c r="E14" i="32"/>
  <c r="C14" i="32"/>
  <c r="E13" i="32"/>
  <c r="C13" i="32"/>
  <c r="E12" i="32"/>
  <c r="C12" i="32"/>
  <c r="E11" i="32"/>
  <c r="C11" i="32"/>
  <c r="E10" i="32"/>
  <c r="C10" i="32"/>
  <c r="E9" i="32"/>
  <c r="C9" i="32"/>
  <c r="E8" i="32"/>
  <c r="C8" i="32"/>
  <c r="E7" i="32"/>
  <c r="C7" i="32"/>
  <c r="E6" i="32"/>
  <c r="C6" i="32"/>
  <c r="E5" i="32"/>
  <c r="C5" i="32"/>
  <c r="E4" i="32"/>
  <c r="C4" i="32"/>
  <c r="E3" i="32"/>
  <c r="C3" i="32"/>
  <c r="C15" i="26" l="1"/>
  <c r="C14" i="26"/>
  <c r="C13" i="26"/>
  <c r="C12" i="26"/>
  <c r="C11" i="26"/>
  <c r="C10" i="26"/>
  <c r="C9" i="26"/>
  <c r="C8" i="26"/>
  <c r="C7" i="26"/>
  <c r="C6" i="26"/>
  <c r="C5" i="26"/>
  <c r="C4" i="26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G15" i="21" l="1"/>
  <c r="J15" i="21" s="1"/>
  <c r="G14" i="21"/>
  <c r="J14" i="21" s="1"/>
  <c r="G13" i="21"/>
  <c r="J13" i="21" s="1"/>
  <c r="G12" i="21"/>
  <c r="J12" i="21" s="1"/>
  <c r="G11" i="21"/>
  <c r="J11" i="21" s="1"/>
  <c r="G10" i="21"/>
  <c r="J10" i="21" s="1"/>
  <c r="G9" i="21"/>
  <c r="J9" i="21" s="1"/>
  <c r="G8" i="21"/>
  <c r="J8" i="21" s="1"/>
  <c r="G7" i="21"/>
  <c r="J7" i="21" s="1"/>
  <c r="G6" i="21"/>
  <c r="J6" i="21" s="1"/>
  <c r="G5" i="21"/>
  <c r="J5" i="21" s="1"/>
  <c r="G4" i="21"/>
  <c r="J4" i="21" s="1"/>
  <c r="G3" i="21"/>
  <c r="J3" i="21" s="1"/>
  <c r="I15" i="21"/>
  <c r="H15" i="21"/>
  <c r="E15" i="21"/>
  <c r="I14" i="21"/>
  <c r="H14" i="21"/>
  <c r="E14" i="21"/>
  <c r="I13" i="21"/>
  <c r="H13" i="21"/>
  <c r="E13" i="21"/>
  <c r="I12" i="21"/>
  <c r="H12" i="21"/>
  <c r="E12" i="21"/>
  <c r="I11" i="21"/>
  <c r="H11" i="21"/>
  <c r="E11" i="21"/>
  <c r="I10" i="21"/>
  <c r="H10" i="21"/>
  <c r="E10" i="21"/>
  <c r="I9" i="21"/>
  <c r="H9" i="21"/>
  <c r="E9" i="21"/>
  <c r="I8" i="21"/>
  <c r="H8" i="21"/>
  <c r="E8" i="21"/>
  <c r="I7" i="21"/>
  <c r="H7" i="21"/>
  <c r="E7" i="21"/>
  <c r="I6" i="21"/>
  <c r="H6" i="21"/>
  <c r="E6" i="21"/>
  <c r="I5" i="21"/>
  <c r="H5" i="21"/>
  <c r="E5" i="21"/>
  <c r="I4" i="21"/>
  <c r="H4" i="21"/>
  <c r="E4" i="21"/>
  <c r="I3" i="21"/>
  <c r="H3" i="21"/>
  <c r="E3" i="21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H15" i="19"/>
  <c r="G15" i="19"/>
  <c r="I15" i="19" s="1"/>
  <c r="H14" i="19"/>
  <c r="G14" i="19"/>
  <c r="I14" i="19" s="1"/>
  <c r="H13" i="19"/>
  <c r="G13" i="19"/>
  <c r="I13" i="19" s="1"/>
  <c r="H12" i="19"/>
  <c r="G12" i="19"/>
  <c r="I12" i="19" s="1"/>
  <c r="H11" i="19"/>
  <c r="G11" i="19"/>
  <c r="I11" i="19" s="1"/>
  <c r="H10" i="19"/>
  <c r="G10" i="19"/>
  <c r="I10" i="19" s="1"/>
  <c r="H9" i="19"/>
  <c r="G9" i="19"/>
  <c r="I9" i="19" s="1"/>
  <c r="H8" i="19"/>
  <c r="G8" i="19"/>
  <c r="I8" i="19" s="1"/>
  <c r="H7" i="19"/>
  <c r="G7" i="19"/>
  <c r="I7" i="19" s="1"/>
  <c r="H6" i="19"/>
  <c r="G6" i="19"/>
  <c r="I6" i="19" s="1"/>
  <c r="H5" i="19"/>
  <c r="G5" i="19"/>
  <c r="I5" i="19" s="1"/>
  <c r="H4" i="19"/>
  <c r="G4" i="19"/>
  <c r="I4" i="19" s="1"/>
  <c r="H3" i="19"/>
  <c r="G3" i="19"/>
  <c r="I3" i="19" s="1"/>
  <c r="D8" i="14" l="1"/>
  <c r="F8" i="14" s="1"/>
  <c r="D7" i="14"/>
  <c r="F7" i="14" s="1"/>
  <c r="F6" i="14"/>
  <c r="F5" i="14"/>
  <c r="F4" i="14"/>
  <c r="F5" i="13"/>
  <c r="F4" i="13"/>
  <c r="F3" i="13"/>
</calcChain>
</file>

<file path=xl/sharedStrings.xml><?xml version="1.0" encoding="utf-8"?>
<sst xmlns="http://schemas.openxmlformats.org/spreadsheetml/2006/main" count="685" uniqueCount="337">
  <si>
    <t>Rok</t>
  </si>
  <si>
    <t xml:space="preserve">Celkový výnos (v mil. Eur) </t>
  </si>
  <si>
    <t>Medziročná zmena (v %)</t>
  </si>
  <si>
    <t>Mzdová báza (tis. Eur)</t>
  </si>
  <si>
    <t>EDS</t>
  </si>
  <si>
    <t>Zdroj: IFP</t>
  </si>
  <si>
    <t>Mzdová báza (v mil. eur)</t>
  </si>
  <si>
    <t>Dátum aktualizácie: apríl 2018</t>
  </si>
  <si>
    <t>MinVZ ZO a SO</t>
  </si>
  <si>
    <t xml:space="preserve">Max VZ ZO </t>
  </si>
  <si>
    <t>Max VZ SO (garančné a nemocenské poi.)</t>
  </si>
  <si>
    <t>Max SO (ostatné)</t>
  </si>
  <si>
    <t>Max VZ SO</t>
  </si>
  <si>
    <t>n.a.</t>
  </si>
  <si>
    <t>* od roku 2013 jednotné pre všetky typy SO, výnimkou je úrazové poistenie, ktoré nemá maximálny vymeriavací základ</t>
  </si>
  <si>
    <t>Zdroj: zákon 461/2003 Z. z. a 580/2004 Z. z</t>
  </si>
  <si>
    <t>Minimalny mesačný odvod</t>
  </si>
  <si>
    <t>SO</t>
  </si>
  <si>
    <t>ZO</t>
  </si>
  <si>
    <t>Spolu</t>
  </si>
  <si>
    <t>Priemerná mzda</t>
  </si>
  <si>
    <t>% priemernej mzdy (pravá os)</t>
  </si>
  <si>
    <t>Dátum aktualizácie: apríl  2018</t>
  </si>
  <si>
    <t>HDP, b.c.</t>
  </si>
  <si>
    <t>Objem vkladov</t>
  </si>
  <si>
    <t>Priemerná úroková miera</t>
  </si>
  <si>
    <t>Celkový výnos</t>
  </si>
  <si>
    <t>Výnos z vkladov</t>
  </si>
  <si>
    <t>Výnos  z licencií a ost.zrážok</t>
  </si>
  <si>
    <t>výnos z bánk</t>
  </si>
  <si>
    <t>EDS z vkladov (% objemu úrokov) (pravá os)</t>
  </si>
  <si>
    <t>EDS z licencií a ost. zrážok (% HDP)</t>
  </si>
  <si>
    <t>Celkový výnos dane</t>
  </si>
  <si>
    <t>výnos z ostatných finančných inštitúcií</t>
  </si>
  <si>
    <t>základná sadzba dane</t>
  </si>
  <si>
    <t>Graf XY: Vývoj priemernej ročnej úrokovej miery, 2005 – 2017, %</t>
  </si>
  <si>
    <t>Graf 34: Tiché zdanenie, 2005 – 2017, %</t>
  </si>
  <si>
    <t xml:space="preserve">Tabuľka 3: Výnos DPFO z podnikania v rokoch 2005 až 2017 (ESA 2010) </t>
  </si>
  <si>
    <t>Graf 35: Výnos dane a počet SZČO, 2005 - 2017</t>
  </si>
  <si>
    <t>Graf 36: Príspevky k rastu DPFO  z podnikania, 2005 – 2017</t>
  </si>
  <si>
    <t>Graf 37: Distribúcia príjmov SZČO, odhad pravdepodobnostného rozdelenia (2013 – 2017)</t>
  </si>
  <si>
    <t>Graf 38:  Distribúcia výdavkov SZČO, odhad pravdepodobnostného rozdelenia (2013 – 2017)</t>
  </si>
  <si>
    <t>Tabuľka 4: Výnos sociálnych odvodov (I. a II. pilier spolu) v rokoch 2005 až 2017 (EAO, ESA 2010)</t>
  </si>
  <si>
    <t xml:space="preserve">Tabuľka 5: Výnos zdravotných odvodov v rokoch 2005 až 2017 (EAO + dlžné, ESA 2010) </t>
  </si>
  <si>
    <t>Graf 39: Prehľad minimálnych a maximálnych VZ pre platenie odvodov, 2013 – 2017 (eur)</t>
  </si>
  <si>
    <t xml:space="preserve">Graf 40: Prehľad minimálnych odvodov SZČO, 2013 – 2017 (eur a % priemernej mzdy) </t>
  </si>
  <si>
    <t xml:space="preserve">Tabuľka 6: Výnos dane z príjmu právnických osôb  (ESA 2010) </t>
  </si>
  <si>
    <t xml:space="preserve">Graf 41: Príspevky k zmena výnosu DPPO (mil. eur) </t>
  </si>
  <si>
    <t>Graf 42: Výnos OOR podľa regulovaných odvetví, 2017, (mil. eur)</t>
  </si>
  <si>
    <t>Graf 43: Akruálny výnos OOR (mil. eur)</t>
  </si>
  <si>
    <t xml:space="preserve">Graf 44: Výnos OOF (mil. eur) </t>
  </si>
  <si>
    <t>Graf 49: Rast výnosu daní z nehnuteľností, 2006 – 2017, %</t>
  </si>
  <si>
    <t>Graf 50: príspevky k rastu daní z nehnuteľností, 2006 – 2017, p.b.</t>
  </si>
  <si>
    <t>Za psa</t>
  </si>
  <si>
    <t>Za nevýh. hracie prístroje</t>
  </si>
  <si>
    <t>Za predajné automaty</t>
  </si>
  <si>
    <t xml:space="preserve">Za vjazd </t>
  </si>
  <si>
    <t>Za ubytovanie</t>
  </si>
  <si>
    <t>Za užívanie verej. priestr.</t>
  </si>
  <si>
    <t>Za zber odpadov</t>
  </si>
  <si>
    <t>Za jadrové zariadenia</t>
  </si>
  <si>
    <t>Za rozvoj (od 1.1.2017)</t>
  </si>
  <si>
    <t>Dátum aktualizácie: september 2015</t>
  </si>
  <si>
    <t>Ostatné dane</t>
  </si>
  <si>
    <t>Celkový výnos daní</t>
  </si>
  <si>
    <t>celková EDS (v % HDP, b.c.)</t>
  </si>
  <si>
    <t>výnos poplatku za komunány odpad</t>
  </si>
  <si>
    <t>EDS poplatku za kom. odpad (v % HDP, b.c.)</t>
  </si>
  <si>
    <t>Medziročný rast (v %)</t>
  </si>
  <si>
    <t xml:space="preserve">Tabuľka 10: Výnos dane z pridanej hodnoty, 2005 – 2017 (ESA 2010) </t>
  </si>
  <si>
    <t>Graf 53: Podiel DPH na tržbách v sektoroch podľa NACE, 2017, %</t>
  </si>
  <si>
    <t>SD z minerálneho oleja (v mil. eur)</t>
  </si>
  <si>
    <t>Medziročný rast v %</t>
  </si>
  <si>
    <t>HDP s.c. (v mil. eur)</t>
  </si>
  <si>
    <t>EDS (v %; HDP s.c.)</t>
  </si>
  <si>
    <t>Zdroj: IFP - Ekonomické štatistiky - Daňové príjmy (http://www.finance.gov.sk/Default.aspx?CatID=4738)</t>
  </si>
  <si>
    <t xml:space="preserve">          ŠÚ SR (http://statdat.statistics.sk/cognosext/cgi-bin/cognos.cgi?b_action=xts.run&amp;m=portal/cc.xts&amp;gohome=)</t>
  </si>
  <si>
    <t>Zdroj: FS SR - agregované daňové priznania</t>
  </si>
  <si>
    <t>Výnos benzín</t>
  </si>
  <si>
    <t>Výnos nafta</t>
  </si>
  <si>
    <t>Výnos červená nafta</t>
  </si>
  <si>
    <t>Výnos ostatné</t>
  </si>
  <si>
    <t>Výnos spolu (rast v %)</t>
  </si>
  <si>
    <t>Graf 56: Príspevky k rastu spotrebnej dane z minerálneho oleja (2007 až 2017, v p.b.)</t>
  </si>
  <si>
    <t>Nafta **</t>
  </si>
  <si>
    <t>Benzín **</t>
  </si>
  <si>
    <t>Nafta</t>
  </si>
  <si>
    <t>Benzín</t>
  </si>
  <si>
    <t>1000 l</t>
  </si>
  <si>
    <t>Slovensko</t>
  </si>
  <si>
    <t>Česká republika</t>
  </si>
  <si>
    <t>Maďarsko</t>
  </si>
  <si>
    <t>Poľsko</t>
  </si>
  <si>
    <t>Kurzy od 1.1. - 31.12.2017</t>
  </si>
  <si>
    <t>USD</t>
  </si>
  <si>
    <t>CZK</t>
  </si>
  <si>
    <t>HUF</t>
  </si>
  <si>
    <t>PLN</t>
  </si>
  <si>
    <t>priemer</t>
  </si>
  <si>
    <t>Kurzy od 1.1. - 31.12.2016</t>
  </si>
  <si>
    <t>** Kurz k 3.10.2016</t>
  </si>
  <si>
    <t>Zdroj: Oil Bulletin (https://ec.europa.eu/energy/en/statistics/weekly-oil-bulletin)</t>
  </si>
  <si>
    <t>Dátum aktualizácie: marec 2018</t>
  </si>
  <si>
    <t>Maďarsko: Sadzba na benzín závisí od svetovej ceny ropy. Ak je väčšia ako 50 USD/barel, sadzba je 120 000 HUF za 1000 l, ak je do 50 USD/barel, sadzba je 125 000 HUF/1000 l. Použitá sadzba je za prípadu, keď cena ropy je väčšia ako 50 USD/barel.</t>
  </si>
  <si>
    <t>Maďarsko: Sadzba na naftu závisí od svetovej ceny ropy. Ak je väčšia ako 50 USD/barel, sadzba je 110 350 HUF za 1000 l, ak je do 50 USD/barel, sadzba je 120 350 HUF/1000 l. Použitá sadzba je za prípadu, keď cena ropy je väčšia ako 50 USD/barel.</t>
  </si>
  <si>
    <t>* Prepočítané priemerným výmenným kurzom za rok 2017. Nižšia sadzba sa uplatňuje na palivá prekračujúce minimálnu zložkou bioetanolu v prípade benzínu a bionafty v prípade nafty.</t>
  </si>
  <si>
    <t>nafta</t>
  </si>
  <si>
    <t>Cena s DPH</t>
  </si>
  <si>
    <t>Sadzby DPH</t>
  </si>
  <si>
    <t>Cena bez DPH</t>
  </si>
  <si>
    <t>Spotrebná daň</t>
  </si>
  <si>
    <t>Cena bez SD</t>
  </si>
  <si>
    <t>Poplatok za správu ŠHR</t>
  </si>
  <si>
    <t>Cena nafty bez dani a poplatok</t>
  </si>
  <si>
    <t>Priemerný kurz</t>
  </si>
  <si>
    <t>Local currency SD</t>
  </si>
  <si>
    <t>SK</t>
  </si>
  <si>
    <t>CZ</t>
  </si>
  <si>
    <t>HU</t>
  </si>
  <si>
    <t>PL</t>
  </si>
  <si>
    <t>benzín</t>
  </si>
  <si>
    <t>Cena benzínu bez dani a poplatok</t>
  </si>
  <si>
    <t>Cena bez daní</t>
  </si>
  <si>
    <t>Ostatné poplatky</t>
  </si>
  <si>
    <t>DPH</t>
  </si>
  <si>
    <t>Graf 57: Porovnanie sadzby MO z benzínu a nafty vo V4 v 2017 (v eur)*</t>
  </si>
  <si>
    <t>Graf 58: Porovnanie zaťaženia benzínu a nafty v krajinách V4 (2017, v eur / l)</t>
  </si>
  <si>
    <t>SD z tabakových výrobkov (v mil. eur)</t>
  </si>
  <si>
    <t>KSD s.c. (v mil. eur)</t>
  </si>
  <si>
    <t>EDS (v %; KSD s.c.)</t>
  </si>
  <si>
    <t>vážená priemerná cena cigarety</t>
  </si>
  <si>
    <t>cena najpredávanejších cigariet</t>
  </si>
  <si>
    <t>Cigarety s nižšou cenou</t>
  </si>
  <si>
    <t>Cigarety s najpredávanejšou cenou</t>
  </si>
  <si>
    <t>Cigarety s vyššou cenou</t>
  </si>
  <si>
    <t>Cigarety spolu</t>
  </si>
  <si>
    <t>Graf 59: Vývoj váženej priemernej ceny cigarety a balenia najpredávanejších cigariet (2011 až 2017, v eur)</t>
  </si>
  <si>
    <t>Graf 60: Množstvá cigariet podľa ceny (20011 až 2017, v mil. ks)</t>
  </si>
  <si>
    <t>Cena bez dane</t>
  </si>
  <si>
    <t>Zdroj: OECD Tax Database (http://www.oecd.org/tax/tax-policy/tax-database.htm#D_TaxesConsumption)</t>
  </si>
  <si>
    <t>Graf 61: Miera zdanenia spotrebiteľského balenia cigariet v cene 5 eur (2017, v % z celkovej ceny)</t>
  </si>
  <si>
    <t>Graf 62: Miera zdanenia spotrebiteľského balenia cigariet v cene 3 eur (2017, v % z celkovej ceny)</t>
  </si>
  <si>
    <t>Graf 63: Podiel denných fajčiarov cigariet podľa vekových skupín, 2009 a 2014, v %</t>
  </si>
  <si>
    <t>Graf 64: Výnos a zloženie SD z alkoholických nápojov, 2005 – 2017, mil. eur a %</t>
  </si>
  <si>
    <t>Lieh</t>
  </si>
  <si>
    <t>Pivo</t>
  </si>
  <si>
    <t>Víno</t>
  </si>
  <si>
    <t>SD z alkoholických nápojov (pr. os)</t>
  </si>
  <si>
    <t>Graf 65: Príspevky k rastu spotrebnej dane z alkoholických nápojov (2006 až 2017, v p.b.)</t>
  </si>
  <si>
    <t>Víno - zdaňované</t>
  </si>
  <si>
    <t>Víno - nezdaňované</t>
  </si>
  <si>
    <t>Graf 66: Zdanené množstvá jednotlivých druhov alkoholických nápojov (2005 až 2017, v tis. hl)</t>
  </si>
  <si>
    <t>SD z liehu (v mil. eur)</t>
  </si>
  <si>
    <t>SD z piva (v mil. eur)</t>
  </si>
  <si>
    <t>SD z piva - veľké pivovary (mil. eur)</t>
  </si>
  <si>
    <t>SD z piva - malé pivovary (mil. eur)</t>
  </si>
  <si>
    <t>SD z piva spolu (mil. eur)</t>
  </si>
  <si>
    <t>Graf 69: Spotrebná daň z piva a jej zloženie (2005 až 2017, v mil. eur)</t>
  </si>
  <si>
    <t>SD z vína (v mil. eur)</t>
  </si>
  <si>
    <t>2017 (tiché víno)</t>
  </si>
  <si>
    <t>2017 (šumivé víno)</t>
  </si>
  <si>
    <t>Národná mena</t>
  </si>
  <si>
    <t>EUR</t>
  </si>
  <si>
    <t>Graf 72: Porovnanie sadzby dane z vína v krajinách V4 (2017, v Eur / hl), k 1.7.</t>
  </si>
  <si>
    <t>-</t>
  </si>
  <si>
    <t>SD z elektriny (v mil. eur)</t>
  </si>
  <si>
    <t>SD z uhlia (v mil. eur)</t>
  </si>
  <si>
    <t>SD zo zemného plynu (v mil. eur)</t>
  </si>
  <si>
    <t>SD spolu (v mil. eur)</t>
  </si>
  <si>
    <t>Tabuľka 16: Výnos spotrebnej dane z energetických daní v rokoch 2008 až 2017 (ESA 2010)</t>
  </si>
  <si>
    <t>Množstvo elektriny zdanenej (v GWh)</t>
  </si>
  <si>
    <t>Množstvo elektriny oslobodenej (v GWh)</t>
  </si>
  <si>
    <t>Množstvo uhlia zdaneného (v t)</t>
  </si>
  <si>
    <t>Množstvo uhlia oslobodeného (v t)</t>
  </si>
  <si>
    <t>Množstvo zemného plynu zdaneného (v GWh)</t>
  </si>
  <si>
    <t>Množstvo zemného plynu oslobodeného (v GWh)</t>
  </si>
  <si>
    <t xml:space="preserve">Zdroj: </t>
  </si>
  <si>
    <t>Zdroj: Európska komisia, excise duty tables</t>
  </si>
  <si>
    <t>Prevodový mostík</t>
  </si>
  <si>
    <t>www.unitjuggler.com</t>
  </si>
  <si>
    <t>t</t>
  </si>
  <si>
    <t>GJ</t>
  </si>
  <si>
    <t>EUR za 1000 kg</t>
  </si>
  <si>
    <t>HUF za 1000 kg</t>
  </si>
  <si>
    <t>Graf 76: Porovnanie sadzby dane z elektriny v krajinách V4 (2017, v eur / MWh)</t>
  </si>
  <si>
    <t>Medziročná zmena (v %, pravá os)</t>
  </si>
  <si>
    <t xml:space="preserve">Celkový výnos (v mil. eur) </t>
  </si>
  <si>
    <t>rast EDS</t>
  </si>
  <si>
    <t>rast zamestnanosti</t>
  </si>
  <si>
    <t>rast DPFO</t>
  </si>
  <si>
    <t>rast mzdy</t>
  </si>
  <si>
    <t>fiscal drag (pravá os)</t>
  </si>
  <si>
    <t>DPFO pod akruál</t>
  </si>
  <si>
    <t>SZČO - počet (pravá os)</t>
  </si>
  <si>
    <t>preddavky B</t>
  </si>
  <si>
    <t>vyrovnanie B</t>
  </si>
  <si>
    <t>vyrovnanie A</t>
  </si>
  <si>
    <t>daňový bonus</t>
  </si>
  <si>
    <t>výnos</t>
  </si>
  <si>
    <t>Príjmy (v tis. Eur)</t>
  </si>
  <si>
    <t>Výdavky (v tis. Eur)</t>
  </si>
  <si>
    <t>Tabuľka 12: Výnos spotrebnej dane z minerálneho oleja v rokoch 2005 až 2017 (ESA 2010)</t>
  </si>
  <si>
    <t>Cena krabičky</t>
  </si>
  <si>
    <t>Počet ks</t>
  </si>
  <si>
    <t>Špecifická sadzba</t>
  </si>
  <si>
    <t>Minimálna sadzba</t>
  </si>
  <si>
    <t>Ad valorem</t>
  </si>
  <si>
    <t>Kombinovaná sadzba</t>
  </si>
  <si>
    <t>EHIS 2009</t>
  </si>
  <si>
    <t>EHIS 2014</t>
  </si>
  <si>
    <t>15 - 24</t>
  </si>
  <si>
    <t>25 - 34</t>
  </si>
  <si>
    <t>35 - 44</t>
  </si>
  <si>
    <t>45 - 54</t>
  </si>
  <si>
    <t>55 - 64</t>
  </si>
  <si>
    <t>65+</t>
  </si>
  <si>
    <t>spolu</t>
  </si>
  <si>
    <t>Veková skupina</t>
  </si>
  <si>
    <t>Graf 67: Množstvo zdaneného liehu (2005 až 2017, v tis. hl)</t>
  </si>
  <si>
    <t>Graf 68: Porovnanie sadzby dane z liehu v krajinách V4 (2017, v eur / hl. a)</t>
  </si>
  <si>
    <t>Tabuľka 14: Výnos spotrebnej dane z liehu v rokoch 2005 až 2017 (ESA 2010)</t>
  </si>
  <si>
    <t>Tabuľka 13: Výnos spotrebnej dane z tabakových výrobkov v rokoch 2005 až 2017 (ESA 2010)</t>
  </si>
  <si>
    <t>Tabuľka 15: Výnos spotrebnej dane z piva v rokoch 2005 až 2017 (ESA 2010)</t>
  </si>
  <si>
    <t>2017 (základná sadzba)</t>
  </si>
  <si>
    <t>2017 (znížená sadzba*)</t>
  </si>
  <si>
    <t>** Česká republika a Poľsko uplatňujú ako základ dane množstvo hektolitrov na stupeň Plato. Neexistuje jednoznačný mechanizmus prepočtu Plato na stopercentný alkohol pri teplote 20°C (a). Pre účely daňového porovnania v súlade metodikou OECD vychádzame z predpokladu, že 1% (a) zodpovedá približne 2,5 stupňom Plato.</t>
  </si>
  <si>
    <t>* najnižšia sadzba</t>
  </si>
  <si>
    <t>plato</t>
  </si>
  <si>
    <t>kurz 2014</t>
  </si>
  <si>
    <t>% alkohol</t>
  </si>
  <si>
    <t xml:space="preserve"> </t>
  </si>
  <si>
    <t>Graf 70: Porovnanie sadzby dane z piva v krajinách V4 (2017, v Eur / hl. a)**</t>
  </si>
  <si>
    <t>Tabuľka 16: Výnos spotrebnej dane z vína v rokoch 2005 až 2017 (ESA 2010)</t>
  </si>
  <si>
    <t>Množstvo vína v hl, ktoré sa nezdaňuje</t>
  </si>
  <si>
    <t>Množstvo vína v hl, z ktorého sa platí SD</t>
  </si>
  <si>
    <t>SD z vína (v tis. eur)</t>
  </si>
  <si>
    <t>Graf 71: Výnos spotrebnej dane z vína a množstvá vína v rokoch 2005 až 2017 (ESA 2010)</t>
  </si>
  <si>
    <t>Grafy 73, 74, 75: Výnos spotrebnej dane z energetických daní v rokoch 2008 až 2017 (ESA 2010)</t>
  </si>
  <si>
    <t>Graf 73</t>
  </si>
  <si>
    <t>Graf 74</t>
  </si>
  <si>
    <t>Graf 75</t>
  </si>
  <si>
    <t>Graf 77: Porovnanie sadzby dane z uhlia v krajinách V4 (2017, v eur / GJ)</t>
  </si>
  <si>
    <t>MWh</t>
  </si>
  <si>
    <t>eur za MWh</t>
  </si>
  <si>
    <t>CZK za MWh</t>
  </si>
  <si>
    <t>Graf 78: Porovnanie sadzby dane zo zemného plynu (palivo) v krajinách V4 (2016 a 2017, v eur / GJ)</t>
  </si>
  <si>
    <t>HUF za nm3</t>
  </si>
  <si>
    <t>Graf 79: Porovnanie sadzby dane zo zemného plynu (pohonná látka) v krajinách V4 (2016 a 2017, v eur / GJ)</t>
  </si>
  <si>
    <t>Poznámky: EDS neočistená o vplyv legislatívnych zmien</t>
  </si>
  <si>
    <t>Graf 33: Príspevky k rastu výnosu DPFO, 2005 – 2017, (v %)</t>
  </si>
  <si>
    <t>Tabuľka 7: Výnos dane z príjmov vyberaná zrážkou v rokoch 2005 – 2017 (ESA2010)</t>
  </si>
  <si>
    <t>EDS celkom (v % HDP, b.c.)</t>
  </si>
  <si>
    <t>Graf 45: Rozdelenie výnosu zrážkovej dane, 2005 – 2017, mil. eur</t>
  </si>
  <si>
    <t>EDS z bánk</t>
  </si>
  <si>
    <t>EDS z ost. finančných inštitúcií</t>
  </si>
  <si>
    <t>EDS z vkladov</t>
  </si>
  <si>
    <t>Objem úrokov z vkladov</t>
  </si>
  <si>
    <t>Graf 47: Efektívna daňová sadzba z vkladov, 2005 – 2017, ( v % z objemu úrokov z vkladov)</t>
  </si>
  <si>
    <t>podiel výnosu z bánk</t>
  </si>
  <si>
    <t>podiel výnosu z ost.fin.inštitúcií</t>
  </si>
  <si>
    <t>Graf 48: Zloženie dane z vkladov, 2005 – 2017, (v %)</t>
  </si>
  <si>
    <t>Tabuľka 9: Výnos daní za špecifické služby v rokoch 2005 až 2017 (ESA2010, v mil. eur)</t>
  </si>
  <si>
    <t>Podiel vybraných špecifických daní, 2005 - 2017 (v %)</t>
  </si>
  <si>
    <t>Graf 55: Výnos spotrebnej dane z minerálneho oleja a jej zloženie, 2006 až 2017, (v mil. eur)</t>
  </si>
  <si>
    <t xml:space="preserve">Výnos nafta </t>
  </si>
  <si>
    <t xml:space="preserve">Výnos červená nafta </t>
  </si>
  <si>
    <t xml:space="preserve">Výnos ostatné </t>
  </si>
  <si>
    <t xml:space="preserve">Výnos spolu </t>
  </si>
  <si>
    <t>Konečná cena</t>
  </si>
  <si>
    <t>Podiely jednotlivých cigriet</t>
  </si>
  <si>
    <t xml:space="preserve">Etylalkohol </t>
  </si>
  <si>
    <t>Lieh z pestovateľského pálenia ovocia</t>
  </si>
  <si>
    <t>Tabuľka 15: Výnos dane z motorových vozidiel v rokoch 2005 až 2017 (ESA 2010)</t>
  </si>
  <si>
    <t>Motorky</t>
  </si>
  <si>
    <t>Osobné autá - M1</t>
  </si>
  <si>
    <t>Autobusy (M2 + M3)</t>
  </si>
  <si>
    <t>Nákladné auta - N3</t>
  </si>
  <si>
    <t>Privesy, navesy</t>
  </si>
  <si>
    <t>Nezaradene</t>
  </si>
  <si>
    <t>Osobné autá - N1</t>
  </si>
  <si>
    <t>Nákladné auta - N2</t>
  </si>
  <si>
    <t>Graf 1: Štruktúra vozidiel, za ktoré boli podané daňové priznania, rok 2015 a 2017*</t>
  </si>
  <si>
    <t>* poznámka: údaje za rok 2017 ešte nie sú finálne.Spracovaných je viac ako 90% DP</t>
  </si>
  <si>
    <t>Tabuľka 8: Výnos dane z nehnuteľností,  2005 – 2017 (ESA2010, v mil. eur)</t>
  </si>
  <si>
    <t>Daň z pozemkov</t>
  </si>
  <si>
    <t>Daň zo stavieb</t>
  </si>
  <si>
    <t>Daň z bytov a nebytových priestorov</t>
  </si>
  <si>
    <t>Daň z pozemkov (v %)</t>
  </si>
  <si>
    <t>Daň zo stavieb (v %)</t>
  </si>
  <si>
    <t>Daň z nehnuteľností</t>
  </si>
  <si>
    <t>Daň z nehnuteľností, %</t>
  </si>
  <si>
    <t>Daň z bytov a nebytových priestorov (v %)</t>
  </si>
  <si>
    <t>Celkový výnos (pr. os)</t>
  </si>
  <si>
    <t>ostatné</t>
  </si>
  <si>
    <t>Graf 51: Štruktúra špecifických daňových príjmov obcí (v % celkových špecifických daní)</t>
  </si>
  <si>
    <t>Graf 52: Štruktúra špecifických daňových príjmov obcí (v % celkových špecifických daní)</t>
  </si>
  <si>
    <t>Tržby</t>
  </si>
  <si>
    <t>%</t>
  </si>
  <si>
    <t>Informacie a komunikácia</t>
  </si>
  <si>
    <t>Reality</t>
  </si>
  <si>
    <t>Ostatné</t>
  </si>
  <si>
    <t>Veľkoobchod a maloobchod</t>
  </si>
  <si>
    <t>Administratívne a podporné služby</t>
  </si>
  <si>
    <t>Ubytovanie a stravovanie</t>
  </si>
  <si>
    <t>Odborné činnosti</t>
  </si>
  <si>
    <t>Priemysel</t>
  </si>
  <si>
    <t>Financie</t>
  </si>
  <si>
    <t>Poľnohospodárstvo</t>
  </si>
  <si>
    <t>Stavebníctvo</t>
  </si>
  <si>
    <t>Nezaradené</t>
  </si>
  <si>
    <t>Doprava</t>
  </si>
  <si>
    <t>Zdroj: daňové priznania DPH</t>
  </si>
  <si>
    <t>Dátum aktualizácie:marec 2018</t>
  </si>
  <si>
    <t>Zdroj: daňové priznia DPH</t>
  </si>
  <si>
    <t>Dátum aktualizácie: marec 2017</t>
  </si>
  <si>
    <t>Graf 54: Podiel jednotlivých sektorov na celkovej DPH, v %, 2017</t>
  </si>
  <si>
    <t>podiel na celkovej DPH (v %)</t>
  </si>
  <si>
    <t>Konečná spotreba domácností (mil. Eur)</t>
  </si>
  <si>
    <t>Očistený výnos (mil. eur)</t>
  </si>
  <si>
    <t>Upravená základňa (mil. eur)</t>
  </si>
  <si>
    <t xml:space="preserve">          ŠUSR (http://statdat.statistics.sk/cognosext/cgi-bin/cognos.cgi?b_action=xts.run&amp;m=portal/cc.xts&amp;gohome=)</t>
  </si>
  <si>
    <t>EDS (v % z DZ)</t>
  </si>
  <si>
    <t>DZ = 0,76 x KSD + 0,93 x THFK + 0,82 x MS. Daňová základňa (DZ) je vážený súčet konečnej spotreby domácností (KSD), tvorby hrubého fixného kapitálu (THFK investície verejnej správy) a medzispotreby vlády (MS). Investície a medzispotreba sú upravované o vybrané subjekty verejnej správy, ktoré sú platiteľmi DPH. Koeficienty uvádzajú dlhodobý pomer danej spotreby podliehajúcej DPH.</t>
  </si>
  <si>
    <t>analyticky očistená EDS (v % z DZ)</t>
  </si>
  <si>
    <t>EDS upravená o legislatívne zmeny</t>
  </si>
  <si>
    <t>Zmena daňového výnosu</t>
  </si>
  <si>
    <t>Legislatíva</t>
  </si>
  <si>
    <t>Makroekonomický vývoj</t>
  </si>
  <si>
    <t>Doprava (na dráhe, letecká, potrubná) a poštové služby</t>
  </si>
  <si>
    <t>Elektronické komunikácie</t>
  </si>
  <si>
    <t>Energetika</t>
  </si>
  <si>
    <t>Farmácia</t>
  </si>
  <si>
    <t>Poisťovníctvo a zaisťovníctvo</t>
  </si>
  <si>
    <t>Verejné zdravotné poistenie a poskytovanie zdravotnej starostlivosti</t>
  </si>
  <si>
    <t>2012*</t>
  </si>
  <si>
    <t>Rezíduum (úspešnosť výberu)</t>
  </si>
  <si>
    <t xml:space="preserve">Tabuľka 2: Výnos DPFO zo závislej činnosti v rokoch 2005 až 2017 (ESA 2010)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</si>
</sst>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%"/>
    <numFmt numFmtId="165" formatCode="0.0"/>
    <numFmt numFmtId="166" formatCode="#,##0.0"/>
    <numFmt numFmtId="167" formatCode="0.00000000"/>
    <numFmt numFmtId="168" formatCode="#,##0.000000"/>
    <numFmt numFmtId="169" formatCode="0.000"/>
    <numFmt numFmtId="170" formatCode="#,##0.000"/>
    <numFmt numFmtId="171" formatCode="#\ ###\ ##0.00"/>
  </numFmts>
  <fonts count="31" x14ac:knownFonts="1"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rgb="FF2C9ADC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Garamond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</font>
    <font>
      <u/>
      <sz val="11"/>
      <color theme="10"/>
      <name val="Arial Narrow"/>
      <family val="2"/>
      <charset val="238"/>
    </font>
    <font>
      <u/>
      <sz val="11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name val="Arial"/>
      <family val="2"/>
      <charset val="238"/>
    </font>
    <font>
      <sz val="11"/>
      <color rgb="FF2C9ADC"/>
      <name val="Arial"/>
      <family val="2"/>
      <charset val="238"/>
    </font>
    <font>
      <i/>
      <sz val="10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6" fillId="0" borderId="0"/>
    <xf numFmtId="0" fontId="18" fillId="0" borderId="0"/>
    <xf numFmtId="0" fontId="20" fillId="0" borderId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18" fillId="0" borderId="0"/>
    <xf numFmtId="0" fontId="2" fillId="0" borderId="0"/>
    <xf numFmtId="0" fontId="1" fillId="0" borderId="0"/>
  </cellStyleXfs>
  <cellXfs count="512">
    <xf numFmtId="0" fontId="0" fillId="0" borderId="0" xfId="0"/>
    <xf numFmtId="0" fontId="4" fillId="0" borderId="0" xfId="2"/>
    <xf numFmtId="3" fontId="6" fillId="0" borderId="0" xfId="2" applyNumberFormat="1" applyFont="1" applyBorder="1" applyAlignment="1">
      <alignment horizontal="center" vertical="center"/>
    </xf>
    <xf numFmtId="164" fontId="6" fillId="0" borderId="0" xfId="3" applyNumberFormat="1" applyFont="1" applyBorder="1" applyAlignment="1">
      <alignment horizontal="center" vertical="center"/>
    </xf>
    <xf numFmtId="164" fontId="6" fillId="0" borderId="0" xfId="3" applyNumberFormat="1" applyFont="1" applyBorder="1" applyAlignment="1">
      <alignment horizontal="center"/>
    </xf>
    <xf numFmtId="3" fontId="6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/>
    <xf numFmtId="3" fontId="9" fillId="0" borderId="0" xfId="0" applyNumberFormat="1" applyFont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3" fontId="9" fillId="0" borderId="0" xfId="0" applyNumberFormat="1" applyFont="1" applyFill="1"/>
    <xf numFmtId="2" fontId="9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Fill="1" applyBorder="1"/>
    <xf numFmtId="166" fontId="9" fillId="0" borderId="0" xfId="0" applyNumberFormat="1" applyFont="1" applyFill="1" applyAlignment="1">
      <alignment horizontal="center" vertical="center" wrapText="1"/>
    </xf>
    <xf numFmtId="3" fontId="9" fillId="0" borderId="2" xfId="0" applyNumberFormat="1" applyFont="1" applyFill="1" applyBorder="1"/>
    <xf numFmtId="2" fontId="9" fillId="0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3" fontId="13" fillId="0" borderId="0" xfId="0" applyNumberFormat="1" applyFont="1" applyBorder="1"/>
    <xf numFmtId="0" fontId="14" fillId="0" borderId="0" xfId="0" applyFont="1"/>
    <xf numFmtId="1" fontId="9" fillId="0" borderId="0" xfId="0" applyNumberFormat="1" applyFont="1"/>
    <xf numFmtId="0" fontId="12" fillId="0" borderId="0" xfId="0" applyFont="1" applyBorder="1" applyAlignment="1">
      <alignment vertical="center" wrapText="1"/>
    </xf>
    <xf numFmtId="9" fontId="9" fillId="0" borderId="0" xfId="1" applyFont="1" applyBorder="1"/>
    <xf numFmtId="0" fontId="12" fillId="0" borderId="3" xfId="0" applyFont="1" applyBorder="1" applyAlignment="1">
      <alignment vertical="center" wrapText="1"/>
    </xf>
    <xf numFmtId="2" fontId="9" fillId="0" borderId="0" xfId="0" applyNumberFormat="1" applyFont="1"/>
    <xf numFmtId="2" fontId="9" fillId="0" borderId="2" xfId="0" applyNumberFormat="1" applyFont="1" applyFill="1" applyBorder="1"/>
    <xf numFmtId="0" fontId="8" fillId="0" borderId="0" xfId="0" applyFont="1"/>
    <xf numFmtId="0" fontId="0" fillId="0" borderId="0" xfId="0" applyAlignment="1"/>
    <xf numFmtId="0" fontId="9" fillId="0" borderId="0" xfId="6" applyFont="1"/>
    <xf numFmtId="0" fontId="11" fillId="0" borderId="0" xfId="6" applyFont="1" applyBorder="1" applyAlignment="1">
      <alignment horizontal="center" vertical="center" wrapText="1"/>
    </xf>
    <xf numFmtId="3" fontId="9" fillId="0" borderId="0" xfId="6" applyNumberFormat="1" applyFont="1" applyBorder="1"/>
    <xf numFmtId="165" fontId="9" fillId="0" borderId="0" xfId="6" applyNumberFormat="1" applyFont="1" applyBorder="1" applyAlignment="1">
      <alignment horizontal="center" vertical="center" wrapText="1"/>
    </xf>
    <xf numFmtId="0" fontId="9" fillId="0" borderId="0" xfId="6" applyFont="1" applyBorder="1" applyAlignment="1">
      <alignment horizontal="center" vertical="center" wrapText="1"/>
    </xf>
    <xf numFmtId="0" fontId="12" fillId="2" borderId="2" xfId="6" applyFont="1" applyFill="1" applyBorder="1"/>
    <xf numFmtId="0" fontId="9" fillId="2" borderId="2" xfId="6" applyFont="1" applyFill="1" applyBorder="1"/>
    <xf numFmtId="0" fontId="9" fillId="2" borderId="0" xfId="6" applyFont="1" applyFill="1"/>
    <xf numFmtId="164" fontId="9" fillId="2" borderId="0" xfId="7" applyNumberFormat="1" applyFont="1" applyFill="1"/>
    <xf numFmtId="164" fontId="9" fillId="2" borderId="0" xfId="6" applyNumberFormat="1" applyFont="1" applyFill="1"/>
    <xf numFmtId="0" fontId="9" fillId="0" borderId="0" xfId="8" applyFont="1"/>
    <xf numFmtId="3" fontId="9" fillId="0" borderId="0" xfId="8" applyNumberFormat="1" applyFont="1"/>
    <xf numFmtId="165" fontId="9" fillId="0" borderId="0" xfId="8" applyNumberFormat="1" applyFont="1"/>
    <xf numFmtId="167" fontId="9" fillId="0" borderId="0" xfId="8" applyNumberFormat="1" applyFont="1"/>
    <xf numFmtId="1" fontId="9" fillId="0" borderId="0" xfId="8" applyNumberFormat="1" applyFont="1"/>
    <xf numFmtId="3" fontId="17" fillId="0" borderId="0" xfId="8" applyNumberFormat="1" applyFont="1"/>
    <xf numFmtId="0" fontId="17" fillId="0" borderId="0" xfId="8" applyFont="1"/>
    <xf numFmtId="168" fontId="9" fillId="0" borderId="0" xfId="8" applyNumberFormat="1" applyFont="1"/>
    <xf numFmtId="0" fontId="12" fillId="0" borderId="0" xfId="8" applyFont="1"/>
    <xf numFmtId="0" fontId="9" fillId="0" borderId="0" xfId="8" applyFont="1" applyAlignment="1">
      <alignment horizontal="right" wrapText="1"/>
    </xf>
    <xf numFmtId="0" fontId="17" fillId="0" borderId="0" xfId="9" applyFont="1" applyFill="1" applyBorder="1" applyAlignment="1"/>
    <xf numFmtId="0" fontId="17" fillId="0" borderId="0" xfId="9" applyFont="1" applyFill="1" applyBorder="1" applyAlignment="1">
      <alignment horizontal="right"/>
    </xf>
    <xf numFmtId="0" fontId="17" fillId="0" borderId="0" xfId="9" applyFont="1" applyFill="1" applyBorder="1"/>
    <xf numFmtId="1" fontId="17" fillId="0" borderId="0" xfId="9" applyNumberFormat="1" applyFont="1" applyFill="1" applyBorder="1" applyAlignment="1">
      <alignment horizontal="right"/>
    </xf>
    <xf numFmtId="3" fontId="17" fillId="0" borderId="0" xfId="9" applyNumberFormat="1" applyFont="1" applyFill="1" applyBorder="1"/>
    <xf numFmtId="168" fontId="17" fillId="0" borderId="0" xfId="9" applyNumberFormat="1" applyFont="1" applyFill="1" applyBorder="1"/>
    <xf numFmtId="1" fontId="17" fillId="0" borderId="0" xfId="9" applyNumberFormat="1" applyFont="1" applyFill="1" applyBorder="1"/>
    <xf numFmtId="0" fontId="17" fillId="0" borderId="0" xfId="9" applyFont="1" applyFill="1" applyBorder="1" applyAlignment="1">
      <alignment horizontal="left" wrapText="1"/>
    </xf>
    <xf numFmtId="0" fontId="17" fillId="0" borderId="0" xfId="9" applyFont="1" applyFill="1" applyBorder="1" applyAlignment="1">
      <alignment horizontal="left"/>
    </xf>
    <xf numFmtId="0" fontId="17" fillId="0" borderId="0" xfId="9" applyFont="1" applyFill="1" applyBorder="1" applyAlignment="1">
      <alignment wrapText="1"/>
    </xf>
    <xf numFmtId="0" fontId="9" fillId="0" borderId="0" xfId="9" applyFont="1"/>
    <xf numFmtId="0" fontId="17" fillId="0" borderId="0" xfId="9" applyFont="1" applyFill="1" applyBorder="1" applyAlignment="1">
      <alignment horizontal="right" vertical="center" wrapText="1"/>
    </xf>
    <xf numFmtId="0" fontId="17" fillId="0" borderId="0" xfId="9" applyFont="1" applyFill="1" applyBorder="1" applyAlignment="1">
      <alignment horizontal="left" wrapText="1"/>
    </xf>
    <xf numFmtId="0" fontId="17" fillId="0" borderId="0" xfId="9" applyFont="1" applyFill="1" applyBorder="1" applyAlignment="1">
      <alignment wrapText="1"/>
    </xf>
    <xf numFmtId="0" fontId="17" fillId="0" borderId="0" xfId="9" applyFont="1" applyFill="1" applyBorder="1" applyAlignment="1">
      <alignment horizontal="right" wrapText="1"/>
    </xf>
    <xf numFmtId="169" fontId="17" fillId="0" borderId="0" xfId="9" applyNumberFormat="1" applyFont="1" applyFill="1" applyBorder="1" applyAlignment="1">
      <alignment horizontal="right" wrapText="1"/>
    </xf>
    <xf numFmtId="166" fontId="17" fillId="0" borderId="0" xfId="9" applyNumberFormat="1" applyFont="1" applyFill="1" applyBorder="1"/>
    <xf numFmtId="0" fontId="9" fillId="0" borderId="0" xfId="10" applyFont="1"/>
    <xf numFmtId="0" fontId="9" fillId="0" borderId="0" xfId="10" applyFont="1" applyAlignment="1">
      <alignment horizontal="right"/>
    </xf>
    <xf numFmtId="2" fontId="9" fillId="0" borderId="0" xfId="10" applyNumberFormat="1" applyFont="1" applyFill="1"/>
    <xf numFmtId="2" fontId="9" fillId="0" borderId="0" xfId="10" applyNumberFormat="1" applyFont="1"/>
    <xf numFmtId="0" fontId="17" fillId="0" borderId="0" xfId="10" applyFont="1" applyFill="1" applyAlignment="1">
      <alignment wrapText="1"/>
    </xf>
    <xf numFmtId="0" fontId="17" fillId="0" borderId="0" xfId="10" applyFont="1" applyFill="1" applyAlignment="1">
      <alignment horizontal="right" wrapText="1"/>
    </xf>
    <xf numFmtId="0" fontId="17" fillId="0" borderId="0" xfId="10" applyFont="1" applyFill="1" applyAlignment="1">
      <alignment horizontal="right"/>
    </xf>
    <xf numFmtId="0" fontId="17" fillId="0" borderId="0" xfId="10" applyFont="1" applyFill="1" applyAlignment="1">
      <alignment horizontal="left" wrapText="1"/>
    </xf>
    <xf numFmtId="169" fontId="17" fillId="0" borderId="0" xfId="10" applyNumberFormat="1" applyFont="1" applyFill="1" applyAlignment="1">
      <alignment horizontal="right" wrapText="1"/>
    </xf>
    <xf numFmtId="0" fontId="17" fillId="0" borderId="0" xfId="10" applyFont="1" applyFill="1"/>
    <xf numFmtId="169" fontId="9" fillId="0" borderId="0" xfId="10" applyNumberFormat="1" applyFont="1"/>
    <xf numFmtId="0" fontId="9" fillId="0" borderId="0" xfId="10" applyFont="1" applyAlignment="1">
      <alignment horizontal="right" wrapText="1"/>
    </xf>
    <xf numFmtId="0" fontId="12" fillId="0" borderId="0" xfId="0" applyFont="1"/>
    <xf numFmtId="0" fontId="9" fillId="0" borderId="0" xfId="0" applyFont="1" applyAlignment="1">
      <alignment horizontal="right"/>
    </xf>
    <xf numFmtId="4" fontId="9" fillId="0" borderId="0" xfId="0" applyNumberFormat="1" applyFont="1" applyFill="1"/>
    <xf numFmtId="9" fontId="9" fillId="0" borderId="0" xfId="1" applyFont="1"/>
    <xf numFmtId="4" fontId="9" fillId="0" borderId="0" xfId="0" applyNumberFormat="1" applyFont="1"/>
    <xf numFmtId="10" fontId="9" fillId="0" borderId="0" xfId="1" applyNumberFormat="1" applyFont="1"/>
    <xf numFmtId="0" fontId="9" fillId="0" borderId="0" xfId="0" applyFont="1" applyFill="1" applyAlignment="1">
      <alignment horizontal="right"/>
    </xf>
    <xf numFmtId="169" fontId="9" fillId="0" borderId="0" xfId="0" applyNumberFormat="1" applyFont="1"/>
    <xf numFmtId="2" fontId="9" fillId="0" borderId="0" xfId="8" applyNumberFormat="1" applyFont="1"/>
    <xf numFmtId="4" fontId="17" fillId="0" borderId="0" xfId="9" applyNumberFormat="1" applyFont="1" applyFill="1" applyBorder="1"/>
    <xf numFmtId="0" fontId="17" fillId="0" borderId="0" xfId="9" applyFont="1"/>
    <xf numFmtId="0" fontId="17" fillId="0" borderId="0" xfId="11" applyFont="1" applyFill="1" applyBorder="1"/>
    <xf numFmtId="9" fontId="17" fillId="0" borderId="0" xfId="12" applyFont="1"/>
    <xf numFmtId="0" fontId="17" fillId="0" borderId="0" xfId="11" applyFont="1"/>
    <xf numFmtId="0" fontId="17" fillId="0" borderId="0" xfId="11" applyFont="1" applyFill="1" applyBorder="1" applyAlignment="1">
      <alignment horizontal="left"/>
    </xf>
    <xf numFmtId="0" fontId="9" fillId="0" borderId="0" xfId="11" applyFont="1"/>
    <xf numFmtId="0" fontId="14" fillId="0" borderId="0" xfId="9" applyFont="1"/>
    <xf numFmtId="0" fontId="7" fillId="0" borderId="0" xfId="0" applyFont="1" applyFill="1" applyBorder="1"/>
    <xf numFmtId="1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0" fontId="17" fillId="0" borderId="0" xfId="0" applyFont="1" applyFill="1" applyBorder="1"/>
    <xf numFmtId="1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/>
    <xf numFmtId="0" fontId="7" fillId="0" borderId="0" xfId="0" applyFont="1" applyFill="1" applyBorder="1" applyAlignment="1"/>
    <xf numFmtId="165" fontId="7" fillId="0" borderId="0" xfId="0" applyNumberFormat="1" applyFont="1" applyFill="1" applyBorder="1"/>
    <xf numFmtId="1" fontId="7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>
      <alignment horizontal="right" vertical="center" wrapText="1"/>
    </xf>
    <xf numFmtId="165" fontId="0" fillId="0" borderId="0" xfId="0" applyNumberFormat="1"/>
    <xf numFmtId="0" fontId="17" fillId="0" borderId="0" xfId="11" applyFont="1" applyFill="1" applyBorder="1" applyAlignment="1"/>
    <xf numFmtId="0" fontId="17" fillId="0" borderId="0" xfId="11" applyFont="1" applyFill="1" applyBorder="1" applyAlignment="1">
      <alignment horizontal="right"/>
    </xf>
    <xf numFmtId="3" fontId="17" fillId="0" borderId="0" xfId="11" applyNumberFormat="1" applyFont="1" applyFill="1" applyBorder="1" applyAlignment="1">
      <alignment horizontal="right"/>
    </xf>
    <xf numFmtId="3" fontId="17" fillId="0" borderId="0" xfId="11" applyNumberFormat="1" applyFont="1" applyFill="1" applyBorder="1"/>
    <xf numFmtId="4" fontId="17" fillId="0" borderId="0" xfId="11" applyNumberFormat="1" applyFont="1" applyFill="1" applyBorder="1"/>
    <xf numFmtId="1" fontId="17" fillId="0" borderId="0" xfId="11" applyNumberFormat="1" applyFont="1" applyFill="1" applyBorder="1" applyAlignment="1">
      <alignment horizontal="right"/>
    </xf>
    <xf numFmtId="166" fontId="17" fillId="0" borderId="0" xfId="11" applyNumberFormat="1" applyFont="1" applyFill="1" applyBorder="1"/>
    <xf numFmtId="1" fontId="17" fillId="0" borderId="0" xfId="11" applyNumberFormat="1" applyFont="1" applyFill="1" applyBorder="1"/>
    <xf numFmtId="0" fontId="17" fillId="0" borderId="0" xfId="11" applyFont="1" applyFill="1" applyBorder="1" applyAlignment="1">
      <alignment horizontal="left" wrapText="1"/>
    </xf>
    <xf numFmtId="0" fontId="17" fillId="0" borderId="0" xfId="11" applyFont="1" applyFill="1" applyBorder="1" applyAlignment="1">
      <alignment wrapText="1"/>
    </xf>
    <xf numFmtId="0" fontId="17" fillId="0" borderId="0" xfId="11" applyFont="1" applyFill="1" applyBorder="1" applyAlignment="1">
      <alignment horizontal="right" vertical="center" wrapText="1"/>
    </xf>
    <xf numFmtId="0" fontId="17" fillId="0" borderId="0" xfId="11" applyFont="1" applyFill="1" applyBorder="1" applyAlignment="1">
      <alignment horizontal="left" wrapText="1"/>
    </xf>
    <xf numFmtId="0" fontId="17" fillId="0" borderId="0" xfId="11" applyFont="1" applyFill="1" applyBorder="1" applyAlignment="1">
      <alignment wrapText="1"/>
    </xf>
    <xf numFmtId="0" fontId="17" fillId="0" borderId="0" xfId="11" applyFont="1" applyFill="1" applyBorder="1" applyAlignment="1">
      <alignment horizontal="right" wrapText="1"/>
    </xf>
    <xf numFmtId="169" fontId="17" fillId="0" borderId="0" xfId="11" applyNumberFormat="1" applyFont="1" applyFill="1" applyBorder="1" applyAlignment="1">
      <alignment horizontal="right" wrapText="1"/>
    </xf>
    <xf numFmtId="2" fontId="17" fillId="0" borderId="0" xfId="11" applyNumberFormat="1" applyFont="1" applyFill="1" applyBorder="1"/>
    <xf numFmtId="168" fontId="17" fillId="0" borderId="0" xfId="11" applyNumberFormat="1" applyFont="1" applyFill="1" applyBorder="1"/>
    <xf numFmtId="166" fontId="9" fillId="0" borderId="0" xfId="8" applyNumberFormat="1" applyFont="1"/>
    <xf numFmtId="166" fontId="17" fillId="0" borderId="0" xfId="8" applyNumberFormat="1" applyFont="1"/>
    <xf numFmtId="0" fontId="17" fillId="0" borderId="0" xfId="11" applyFont="1" applyFill="1" applyBorder="1" applyAlignment="1">
      <alignment horizontal="center"/>
    </xf>
    <xf numFmtId="0" fontId="17" fillId="0" borderId="0" xfId="11" applyFont="1" applyFill="1" applyBorder="1" applyAlignment="1">
      <alignment horizontal="center" wrapText="1"/>
    </xf>
    <xf numFmtId="2" fontId="17" fillId="0" borderId="0" xfId="11" applyNumberFormat="1" applyFont="1" applyFill="1" applyBorder="1" applyAlignment="1">
      <alignment horizontal="right"/>
    </xf>
    <xf numFmtId="4" fontId="17" fillId="0" borderId="0" xfId="11" applyNumberFormat="1" applyFont="1" applyFill="1" applyBorder="1" applyAlignment="1">
      <alignment horizontal="right"/>
    </xf>
    <xf numFmtId="0" fontId="17" fillId="0" borderId="0" xfId="11" applyFont="1" applyFill="1" applyBorder="1" applyAlignment="1">
      <alignment horizontal="justify" readingOrder="1"/>
    </xf>
    <xf numFmtId="0" fontId="17" fillId="0" borderId="0" xfId="11" applyFont="1" applyFill="1" applyBorder="1" applyAlignment="1">
      <alignment horizontal="justify" wrapText="1" readingOrder="1"/>
    </xf>
    <xf numFmtId="0" fontId="17" fillId="0" borderId="0" xfId="11" applyFont="1" applyFill="1" applyBorder="1" applyAlignment="1">
      <alignment vertical="top" readingOrder="1"/>
    </xf>
    <xf numFmtId="0" fontId="17" fillId="0" borderId="0" xfId="11" applyFont="1" applyFill="1" applyBorder="1" applyAlignment="1">
      <alignment readingOrder="1"/>
    </xf>
    <xf numFmtId="0" fontId="17" fillId="0" borderId="0" xfId="11" applyFont="1" applyFill="1" applyBorder="1" applyAlignment="1">
      <alignment vertical="top" wrapText="1"/>
    </xf>
    <xf numFmtId="0" fontId="17" fillId="0" borderId="0" xfId="11" applyFont="1" applyFill="1" applyBorder="1" applyAlignment="1">
      <alignment vertical="top"/>
    </xf>
    <xf numFmtId="0" fontId="17" fillId="0" borderId="0" xfId="11" applyFont="1" applyFill="1" applyBorder="1" applyAlignment="1">
      <alignment horizontal="left" vertical="top"/>
    </xf>
    <xf numFmtId="0" fontId="17" fillId="0" borderId="0" xfId="11" applyNumberFormat="1" applyFont="1" applyFill="1" applyBorder="1"/>
    <xf numFmtId="165" fontId="9" fillId="0" borderId="0" xfId="8" applyNumberFormat="1" applyFont="1" applyAlignment="1">
      <alignment horizontal="right"/>
    </xf>
    <xf numFmtId="0" fontId="12" fillId="0" borderId="0" xfId="11" applyFont="1"/>
    <xf numFmtId="0" fontId="18" fillId="0" borderId="0" xfId="11" applyFont="1"/>
    <xf numFmtId="0" fontId="22" fillId="0" borderId="0" xfId="13" applyFont="1"/>
    <xf numFmtId="0" fontId="18" fillId="0" borderId="6" xfId="11" applyFont="1" applyBorder="1"/>
    <xf numFmtId="0" fontId="18" fillId="0" borderId="7" xfId="11" applyFont="1" applyBorder="1"/>
    <xf numFmtId="0" fontId="18" fillId="0" borderId="8" xfId="11" applyFont="1" applyBorder="1"/>
    <xf numFmtId="0" fontId="17" fillId="0" borderId="9" xfId="11" applyFont="1" applyBorder="1"/>
    <xf numFmtId="167" fontId="18" fillId="0" borderId="10" xfId="11" applyNumberFormat="1" applyFont="1" applyBorder="1"/>
    <xf numFmtId="0" fontId="18" fillId="0" borderId="11" xfId="11" applyFont="1" applyBorder="1"/>
    <xf numFmtId="0" fontId="18" fillId="0" borderId="0" xfId="11" applyFont="1" applyBorder="1"/>
    <xf numFmtId="0" fontId="13" fillId="0" borderId="0" xfId="11" applyFont="1" applyBorder="1"/>
    <xf numFmtId="167" fontId="18" fillId="0" borderId="0" xfId="11" applyNumberFormat="1" applyFont="1" applyBorder="1"/>
    <xf numFmtId="0" fontId="17" fillId="0" borderId="0" xfId="8" applyFont="1" applyBorder="1" applyAlignment="1">
      <alignment horizontal="center" vertical="center"/>
    </xf>
    <xf numFmtId="165" fontId="17" fillId="0" borderId="0" xfId="14" applyNumberFormat="1" applyFont="1" applyBorder="1" applyAlignment="1">
      <alignment horizontal="center" vertical="center"/>
    </xf>
    <xf numFmtId="164" fontId="17" fillId="0" borderId="0" xfId="14" applyNumberFormat="1" applyFont="1" applyBorder="1" applyAlignment="1">
      <alignment horizontal="center" vertical="center"/>
    </xf>
    <xf numFmtId="3" fontId="17" fillId="0" borderId="0" xfId="8" applyNumberFormat="1" applyFont="1" applyBorder="1" applyAlignment="1">
      <alignment horizontal="center" vertical="center"/>
    </xf>
    <xf numFmtId="0" fontId="17" fillId="0" borderId="0" xfId="8" applyFont="1" applyFill="1" applyBorder="1" applyAlignment="1">
      <alignment horizontal="center"/>
    </xf>
    <xf numFmtId="164" fontId="23" fillId="0" borderId="0" xfId="14" applyNumberFormat="1" applyFont="1"/>
    <xf numFmtId="2" fontId="17" fillId="0" borderId="0" xfId="14" applyNumberFormat="1" applyFont="1" applyBorder="1" applyAlignment="1">
      <alignment horizontal="center" vertical="center"/>
    </xf>
    <xf numFmtId="164" fontId="17" fillId="0" borderId="0" xfId="14" applyNumberFormat="1" applyFont="1" applyBorder="1" applyAlignment="1">
      <alignment horizontal="center"/>
    </xf>
    <xf numFmtId="164" fontId="9" fillId="0" borderId="0" xfId="8" applyNumberFormat="1" applyFont="1"/>
    <xf numFmtId="0" fontId="18" fillId="0" borderId="0" xfId="8" applyFont="1"/>
    <xf numFmtId="0" fontId="17" fillId="0" borderId="0" xfId="11" applyFont="1" applyFill="1" applyBorder="1" applyAlignment="1">
      <alignment horizontal="center" vertical="center"/>
    </xf>
    <xf numFmtId="0" fontId="17" fillId="0" borderId="0" xfId="11" applyFont="1" applyFill="1" applyBorder="1" applyAlignment="1">
      <alignment horizontal="left" wrapText="1"/>
    </xf>
    <xf numFmtId="0" fontId="17" fillId="0" borderId="0" xfId="11" applyFont="1" applyFill="1" applyBorder="1" applyAlignment="1">
      <alignment wrapText="1"/>
    </xf>
    <xf numFmtId="0" fontId="17" fillId="0" borderId="0" xfId="11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17" fillId="0" borderId="0" xfId="0" applyFont="1"/>
    <xf numFmtId="0" fontId="19" fillId="0" borderId="0" xfId="0" applyFont="1"/>
    <xf numFmtId="0" fontId="2" fillId="0" borderId="0" xfId="11" applyFont="1"/>
    <xf numFmtId="0" fontId="17" fillId="0" borderId="0" xfId="11" applyFont="1" applyFill="1" applyBorder="1" applyAlignment="1">
      <alignment horizontal="center" vertical="center" wrapText="1"/>
    </xf>
    <xf numFmtId="165" fontId="17" fillId="0" borderId="0" xfId="11" applyNumberFormat="1" applyFont="1" applyFill="1" applyBorder="1" applyAlignment="1"/>
    <xf numFmtId="2" fontId="17" fillId="0" borderId="0" xfId="11" applyNumberFormat="1" applyFont="1" applyFill="1" applyBorder="1" applyAlignment="1">
      <alignment horizontal="center"/>
    </xf>
    <xf numFmtId="2" fontId="17" fillId="0" borderId="0" xfId="11" applyNumberFormat="1" applyFont="1" applyFill="1" applyBorder="1" applyAlignment="1">
      <alignment horizontal="left"/>
    </xf>
    <xf numFmtId="171" fontId="17" fillId="0" borderId="0" xfId="11" applyNumberFormat="1" applyFont="1" applyFill="1" applyBorder="1" applyAlignment="1">
      <alignment horizontal="right"/>
    </xf>
    <xf numFmtId="165" fontId="17" fillId="0" borderId="0" xfId="11" applyNumberFormat="1" applyFont="1" applyFill="1" applyBorder="1" applyAlignment="1">
      <alignment horizontal="right"/>
    </xf>
    <xf numFmtId="0" fontId="17" fillId="0" borderId="0" xfId="11" applyFont="1" applyFill="1" applyBorder="1" applyAlignment="1">
      <alignment horizontal="right" vertical="top"/>
    </xf>
    <xf numFmtId="0" fontId="24" fillId="0" borderId="0" xfId="11" applyFont="1" applyFill="1" applyBorder="1" applyAlignment="1"/>
    <xf numFmtId="0" fontId="17" fillId="0" borderId="0" xfId="11" applyFont="1" applyFill="1" applyBorder="1" applyAlignment="1">
      <alignment horizontal="center" vertical="top"/>
    </xf>
    <xf numFmtId="0" fontId="2" fillId="0" borderId="0" xfId="17" applyFont="1"/>
    <xf numFmtId="3" fontId="2" fillId="0" borderId="0" xfId="17" applyNumberFormat="1" applyFont="1"/>
    <xf numFmtId="1" fontId="2" fillId="0" borderId="0" xfId="17" applyNumberFormat="1" applyFont="1"/>
    <xf numFmtId="0" fontId="12" fillId="0" borderId="0" xfId="8" applyFont="1" applyAlignment="1">
      <alignment horizontal="center"/>
    </xf>
    <xf numFmtId="0" fontId="18" fillId="0" borderId="9" xfId="11" applyFont="1" applyBorder="1"/>
    <xf numFmtId="0" fontId="2" fillId="0" borderId="0" xfId="0" applyFont="1"/>
    <xf numFmtId="0" fontId="17" fillId="0" borderId="0" xfId="9" applyFont="1" applyFill="1" applyBorder="1" applyAlignment="1">
      <alignment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2" fillId="0" borderId="0" xfId="2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4" xfId="2" applyNumberFormat="1" applyFont="1" applyBorder="1" applyAlignment="1">
      <alignment horizontal="center" vertical="center"/>
    </xf>
    <xf numFmtId="0" fontId="2" fillId="0" borderId="4" xfId="0" applyFont="1" applyBorder="1"/>
    <xf numFmtId="0" fontId="17" fillId="0" borderId="4" xfId="0" applyFont="1" applyBorder="1" applyAlignment="1">
      <alignment vertical="center"/>
    </xf>
    <xf numFmtId="0" fontId="17" fillId="0" borderId="4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7" fillId="0" borderId="0" xfId="2" applyNumberFormat="1" applyFont="1" applyBorder="1" applyAlignment="1">
      <alignment horizontal="center" vertical="center"/>
    </xf>
    <xf numFmtId="3" fontId="17" fillId="0" borderId="4" xfId="2" applyNumberFormat="1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165" fontId="17" fillId="0" borderId="0" xfId="1" applyNumberFormat="1" applyFont="1" applyAlignment="1">
      <alignment horizontal="center" vertical="center"/>
    </xf>
    <xf numFmtId="166" fontId="17" fillId="0" borderId="0" xfId="1" applyNumberFormat="1" applyFont="1" applyAlignment="1">
      <alignment horizontal="center" vertical="center"/>
    </xf>
    <xf numFmtId="166" fontId="17" fillId="0" borderId="4" xfId="1" applyNumberFormat="1" applyFont="1" applyBorder="1" applyAlignment="1">
      <alignment horizontal="center" vertical="center"/>
    </xf>
    <xf numFmtId="165" fontId="17" fillId="0" borderId="0" xfId="3" applyNumberFormat="1" applyFont="1" applyBorder="1" applyAlignment="1">
      <alignment horizontal="center"/>
    </xf>
    <xf numFmtId="165" fontId="17" fillId="0" borderId="4" xfId="3" applyNumberFormat="1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5" fillId="0" borderId="0" xfId="0" applyFont="1"/>
    <xf numFmtId="0" fontId="12" fillId="0" borderId="3" xfId="0" applyFont="1" applyBorder="1" applyAlignment="1">
      <alignment vertical="center"/>
    </xf>
    <xf numFmtId="165" fontId="2" fillId="0" borderId="0" xfId="1" applyNumberFormat="1" applyFont="1"/>
    <xf numFmtId="165" fontId="2" fillId="0" borderId="2" xfId="1" applyNumberFormat="1" applyFont="1" applyBorder="1"/>
    <xf numFmtId="165" fontId="2" fillId="0" borderId="0" xfId="1" applyNumberFormat="1" applyFont="1" applyFill="1"/>
    <xf numFmtId="165" fontId="2" fillId="0" borderId="2" xfId="1" applyNumberFormat="1" applyFont="1" applyFill="1" applyBorder="1"/>
    <xf numFmtId="166" fontId="11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11" fillId="0" borderId="4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wrapText="1"/>
    </xf>
    <xf numFmtId="0" fontId="12" fillId="0" borderId="4" xfId="0" applyFont="1" applyBorder="1"/>
    <xf numFmtId="165" fontId="11" fillId="0" borderId="0" xfId="1" applyNumberFormat="1" applyFont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/>
    </xf>
    <xf numFmtId="165" fontId="2" fillId="0" borderId="0" xfId="3" applyNumberFormat="1" applyFont="1" applyBorder="1" applyAlignment="1">
      <alignment horizontal="center"/>
    </xf>
    <xf numFmtId="165" fontId="2" fillId="0" borderId="4" xfId="3" applyNumberFormat="1" applyFont="1" applyBorder="1" applyAlignment="1">
      <alignment horizontal="center"/>
    </xf>
    <xf numFmtId="3" fontId="11" fillId="0" borderId="0" xfId="1" applyNumberFormat="1" applyFont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4" xfId="1" applyNumberFormat="1" applyFont="1" applyBorder="1" applyAlignment="1">
      <alignment horizontal="center" vertical="center"/>
    </xf>
    <xf numFmtId="3" fontId="2" fillId="0" borderId="0" xfId="3" applyNumberFormat="1" applyFont="1" applyBorder="1" applyAlignment="1">
      <alignment horizontal="center"/>
    </xf>
    <xf numFmtId="0" fontId="2" fillId="0" borderId="0" xfId="16" applyFont="1"/>
    <xf numFmtId="0" fontId="2" fillId="0" borderId="9" xfId="16" applyFont="1" applyBorder="1" applyAlignment="1">
      <alignment horizontal="right"/>
    </xf>
    <xf numFmtId="0" fontId="2" fillId="0" borderId="2" xfId="16" applyFont="1" applyBorder="1"/>
    <xf numFmtId="165" fontId="2" fillId="0" borderId="13" xfId="16" applyNumberFormat="1" applyFont="1" applyBorder="1"/>
    <xf numFmtId="2" fontId="2" fillId="0" borderId="0" xfId="16" applyNumberFormat="1" applyFont="1"/>
    <xf numFmtId="0" fontId="2" fillId="0" borderId="9" xfId="16" applyFont="1" applyBorder="1" applyAlignment="1">
      <alignment horizontal="left"/>
    </xf>
    <xf numFmtId="0" fontId="19" fillId="0" borderId="2" xfId="6" applyFont="1" applyBorder="1"/>
    <xf numFmtId="0" fontId="2" fillId="0" borderId="0" xfId="2" applyFont="1"/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/>
    <xf numFmtId="165" fontId="2" fillId="0" borderId="0" xfId="2" applyNumberFormat="1" applyFont="1" applyFill="1" applyBorder="1" applyAlignment="1">
      <alignment horizontal="center"/>
    </xf>
    <xf numFmtId="0" fontId="2" fillId="0" borderId="2" xfId="2" applyFont="1" applyFill="1" applyBorder="1"/>
    <xf numFmtId="0" fontId="2" fillId="0" borderId="2" xfId="2" applyFont="1" applyFill="1" applyBorder="1" applyAlignment="1">
      <alignment horizontal="center"/>
    </xf>
    <xf numFmtId="0" fontId="23" fillId="0" borderId="0" xfId="2" applyFont="1"/>
    <xf numFmtId="0" fontId="18" fillId="0" borderId="0" xfId="4" applyFont="1" applyFill="1" applyBorder="1" applyAlignment="1">
      <alignment vertical="center"/>
    </xf>
    <xf numFmtId="0" fontId="2" fillId="0" borderId="0" xfId="2" applyFont="1" applyBorder="1"/>
    <xf numFmtId="0" fontId="2" fillId="0" borderId="0" xfId="2" applyFont="1" applyFill="1"/>
    <xf numFmtId="0" fontId="19" fillId="0" borderId="2" xfId="2" applyFont="1" applyBorder="1" applyAlignment="1"/>
    <xf numFmtId="0" fontId="2" fillId="0" borderId="2" xfId="2" applyFont="1" applyBorder="1"/>
    <xf numFmtId="0" fontId="2" fillId="0" borderId="2" xfId="2" applyFont="1" applyFill="1" applyBorder="1" applyAlignment="1">
      <alignment horizontal="center" vertical="center" wrapText="1"/>
    </xf>
    <xf numFmtId="164" fontId="2" fillId="0" borderId="0" xfId="3" applyNumberFormat="1" applyFont="1" applyFill="1" applyBorder="1"/>
    <xf numFmtId="164" fontId="2" fillId="0" borderId="2" xfId="3" applyNumberFormat="1" applyFont="1" applyFill="1" applyBorder="1"/>
    <xf numFmtId="2" fontId="2" fillId="0" borderId="0" xfId="2" applyNumberFormat="1" applyFont="1" applyFill="1"/>
    <xf numFmtId="164" fontId="2" fillId="0" borderId="0" xfId="3" applyNumberFormat="1" applyFont="1" applyFill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Fill="1" applyBorder="1"/>
    <xf numFmtId="166" fontId="2" fillId="0" borderId="0" xfId="0" applyNumberFormat="1" applyFont="1" applyAlignment="1">
      <alignment horizontal="center" vertical="center" wrapText="1"/>
    </xf>
    <xf numFmtId="9" fontId="2" fillId="0" borderId="0" xfId="1" applyFont="1"/>
    <xf numFmtId="3" fontId="2" fillId="0" borderId="0" xfId="0" applyNumberFormat="1" applyFont="1" applyBorder="1"/>
    <xf numFmtId="3" fontId="2" fillId="0" borderId="2" xfId="0" applyNumberFormat="1" applyFont="1" applyBorder="1"/>
    <xf numFmtId="166" fontId="2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1" fontId="2" fillId="0" borderId="0" xfId="0" applyNumberFormat="1" applyFont="1"/>
    <xf numFmtId="9" fontId="2" fillId="0" borderId="0" xfId="1" applyFont="1" applyBorder="1"/>
    <xf numFmtId="0" fontId="19" fillId="0" borderId="3" xfId="0" applyFont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horizontal="right" vertical="center" wrapText="1"/>
    </xf>
    <xf numFmtId="166" fontId="2" fillId="0" borderId="2" xfId="0" applyNumberFormat="1" applyFont="1" applyBorder="1" applyAlignment="1">
      <alignment horizontal="right" vertical="center" wrapText="1"/>
    </xf>
    <xf numFmtId="2" fontId="9" fillId="0" borderId="0" xfId="7" applyNumberFormat="1" applyFont="1"/>
    <xf numFmtId="0" fontId="9" fillId="0" borderId="0" xfId="6" applyFont="1" applyBorder="1" applyAlignment="1">
      <alignment vertical="center"/>
    </xf>
    <xf numFmtId="0" fontId="11" fillId="0" borderId="2" xfId="6" applyFont="1" applyBorder="1" applyAlignment="1">
      <alignment horizontal="center" vertical="center" wrapText="1"/>
    </xf>
    <xf numFmtId="3" fontId="9" fillId="0" borderId="2" xfId="6" applyNumberFormat="1" applyFont="1" applyBorder="1"/>
    <xf numFmtId="166" fontId="9" fillId="0" borderId="2" xfId="6" applyNumberFormat="1" applyFont="1" applyBorder="1" applyAlignment="1">
      <alignment horizontal="center"/>
    </xf>
    <xf numFmtId="2" fontId="9" fillId="0" borderId="2" xfId="7" applyNumberFormat="1" applyFont="1" applyBorder="1"/>
    <xf numFmtId="0" fontId="19" fillId="0" borderId="2" xfId="6" applyFont="1" applyFill="1" applyBorder="1" applyAlignment="1">
      <alignment vertical="center"/>
    </xf>
    <xf numFmtId="0" fontId="9" fillId="0" borderId="2" xfId="6" applyFont="1" applyBorder="1"/>
    <xf numFmtId="0" fontId="10" fillId="0" borderId="3" xfId="6" applyFont="1" applyFill="1" applyBorder="1" applyAlignment="1">
      <alignment vertical="center" wrapText="1"/>
    </xf>
    <xf numFmtId="0" fontId="9" fillId="2" borderId="0" xfId="6" applyFont="1" applyFill="1" applyBorder="1"/>
    <xf numFmtId="0" fontId="9" fillId="2" borderId="1" xfId="6" applyFont="1" applyFill="1" applyBorder="1"/>
    <xf numFmtId="165" fontId="9" fillId="2" borderId="0" xfId="7" applyNumberFormat="1" applyFont="1" applyFill="1"/>
    <xf numFmtId="165" fontId="9" fillId="2" borderId="2" xfId="7" applyNumberFormat="1" applyFont="1" applyFill="1" applyBorder="1"/>
    <xf numFmtId="165" fontId="9" fillId="2" borderId="1" xfId="7" applyNumberFormat="1" applyFont="1" applyFill="1" applyBorder="1"/>
    <xf numFmtId="165" fontId="9" fillId="2" borderId="0" xfId="7" applyNumberFormat="1" applyFont="1" applyFill="1" applyBorder="1"/>
    <xf numFmtId="0" fontId="12" fillId="2" borderId="0" xfId="6" applyFont="1" applyFill="1"/>
    <xf numFmtId="0" fontId="12" fillId="0" borderId="2" xfId="8" applyFont="1" applyBorder="1"/>
    <xf numFmtId="0" fontId="9" fillId="0" borderId="2" xfId="8" applyFont="1" applyBorder="1"/>
    <xf numFmtId="0" fontId="9" fillId="0" borderId="3" xfId="8" applyFont="1" applyBorder="1"/>
    <xf numFmtId="0" fontId="9" fillId="0" borderId="3" xfId="8" applyFont="1" applyBorder="1" applyAlignment="1">
      <alignment horizontal="right" wrapText="1"/>
    </xf>
    <xf numFmtId="3" fontId="17" fillId="0" borderId="2" xfId="8" applyNumberFormat="1" applyFont="1" applyBorder="1"/>
    <xf numFmtId="165" fontId="9" fillId="0" borderId="2" xfId="8" applyNumberFormat="1" applyFont="1" applyBorder="1"/>
    <xf numFmtId="3" fontId="9" fillId="0" borderId="2" xfId="8" applyNumberFormat="1" applyFont="1" applyBorder="1"/>
    <xf numFmtId="0" fontId="19" fillId="0" borderId="2" xfId="9" applyFont="1" applyFill="1" applyBorder="1" applyAlignment="1"/>
    <xf numFmtId="0" fontId="17" fillId="0" borderId="2" xfId="9" applyFont="1" applyFill="1" applyBorder="1" applyAlignment="1"/>
    <xf numFmtId="0" fontId="17" fillId="0" borderId="3" xfId="9" applyFont="1" applyFill="1" applyBorder="1" applyAlignment="1">
      <alignment horizontal="right" wrapText="1"/>
    </xf>
    <xf numFmtId="0" fontId="17" fillId="0" borderId="3" xfId="9" applyFont="1" applyFill="1" applyBorder="1" applyAlignment="1">
      <alignment wrapText="1"/>
    </xf>
    <xf numFmtId="1" fontId="17" fillId="0" borderId="2" xfId="9" applyNumberFormat="1" applyFont="1" applyFill="1" applyBorder="1"/>
    <xf numFmtId="3" fontId="17" fillId="0" borderId="2" xfId="9" applyNumberFormat="1" applyFont="1" applyFill="1" applyBorder="1"/>
    <xf numFmtId="0" fontId="17" fillId="0" borderId="3" xfId="9" applyFont="1" applyFill="1" applyBorder="1" applyAlignment="1">
      <alignment horizontal="right"/>
    </xf>
    <xf numFmtId="166" fontId="17" fillId="0" borderId="2" xfId="9" applyNumberFormat="1" applyFont="1" applyFill="1" applyBorder="1"/>
    <xf numFmtId="0" fontId="12" fillId="0" borderId="2" xfId="10" applyFont="1" applyBorder="1"/>
    <xf numFmtId="0" fontId="9" fillId="0" borderId="2" xfId="10" applyFont="1" applyBorder="1"/>
    <xf numFmtId="0" fontId="9" fillId="0" borderId="2" xfId="10" applyFont="1" applyFill="1" applyBorder="1"/>
    <xf numFmtId="2" fontId="9" fillId="0" borderId="2" xfId="10" applyNumberFormat="1" applyFont="1" applyFill="1" applyBorder="1"/>
    <xf numFmtId="2" fontId="9" fillId="0" borderId="2" xfId="10" applyNumberFormat="1" applyFont="1" applyBorder="1"/>
    <xf numFmtId="0" fontId="12" fillId="0" borderId="2" xfId="0" applyFont="1" applyBorder="1"/>
    <xf numFmtId="0" fontId="9" fillId="0" borderId="2" xfId="0" applyFont="1" applyBorder="1"/>
    <xf numFmtId="0" fontId="9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9" fillId="0" borderId="3" xfId="8" applyFont="1" applyBorder="1" applyAlignment="1">
      <alignment wrapText="1"/>
    </xf>
    <xf numFmtId="0" fontId="17" fillId="0" borderId="3" xfId="9" applyFont="1" applyFill="1" applyBorder="1" applyAlignment="1">
      <alignment horizontal="center" vertical="center" wrapText="1"/>
    </xf>
    <xf numFmtId="170" fontId="17" fillId="0" borderId="0" xfId="9" applyNumberFormat="1" applyFont="1" applyFill="1" applyBorder="1" applyAlignment="1">
      <alignment horizontal="center"/>
    </xf>
    <xf numFmtId="4" fontId="17" fillId="0" borderId="0" xfId="9" applyNumberFormat="1" applyFont="1" applyFill="1" applyBorder="1" applyAlignment="1">
      <alignment horizontal="center"/>
    </xf>
    <xf numFmtId="170" fontId="17" fillId="0" borderId="2" xfId="9" applyNumberFormat="1" applyFont="1" applyFill="1" applyBorder="1" applyAlignment="1">
      <alignment horizontal="center"/>
    </xf>
    <xf numFmtId="4" fontId="17" fillId="0" borderId="2" xfId="9" applyNumberFormat="1" applyFont="1" applyFill="1" applyBorder="1" applyAlignment="1">
      <alignment horizontal="center"/>
    </xf>
    <xf numFmtId="0" fontId="17" fillId="0" borderId="2" xfId="9" applyFont="1" applyFill="1" applyBorder="1" applyAlignment="1">
      <alignment horizontal="right"/>
    </xf>
    <xf numFmtId="0" fontId="17" fillId="0" borderId="2" xfId="9" applyFont="1" applyFill="1" applyBorder="1" applyAlignment="1">
      <alignment horizontal="center" vertical="center" wrapText="1"/>
    </xf>
    <xf numFmtId="0" fontId="19" fillId="0" borderId="2" xfId="9" applyFont="1" applyBorder="1"/>
    <xf numFmtId="0" fontId="17" fillId="0" borderId="2" xfId="9" applyFont="1" applyBorder="1"/>
    <xf numFmtId="0" fontId="17" fillId="0" borderId="3" xfId="9" applyFont="1" applyBorder="1"/>
    <xf numFmtId="0" fontId="17" fillId="0" borderId="2" xfId="11" applyFont="1" applyFill="1" applyBorder="1"/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9" applyFont="1" applyBorder="1" applyAlignment="1">
      <alignment horizontal="center" vertical="center" wrapText="1"/>
    </xf>
    <xf numFmtId="9" fontId="17" fillId="0" borderId="0" xfId="12" applyFont="1" applyAlignment="1">
      <alignment horizontal="center"/>
    </xf>
    <xf numFmtId="0" fontId="17" fillId="0" borderId="0" xfId="9" applyFont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9" fontId="17" fillId="0" borderId="0" xfId="0" applyNumberFormat="1" applyFont="1" applyFill="1" applyAlignment="1">
      <alignment horizontal="center"/>
    </xf>
    <xf numFmtId="2" fontId="17" fillId="0" borderId="0" xfId="0" applyNumberFormat="1" applyFont="1" applyAlignment="1">
      <alignment horizontal="center"/>
    </xf>
    <xf numFmtId="169" fontId="17" fillId="0" borderId="0" xfId="0" applyNumberFormat="1" applyFont="1" applyFill="1" applyAlignment="1">
      <alignment horizontal="center"/>
    </xf>
    <xf numFmtId="2" fontId="17" fillId="0" borderId="0" xfId="0" applyNumberFormat="1" applyFont="1" applyFill="1" applyAlignment="1">
      <alignment horizontal="center"/>
    </xf>
    <xf numFmtId="9" fontId="17" fillId="0" borderId="0" xfId="0" applyNumberFormat="1" applyFont="1" applyAlignment="1">
      <alignment horizontal="center"/>
    </xf>
    <xf numFmtId="9" fontId="17" fillId="0" borderId="2" xfId="12" applyFont="1" applyBorder="1" applyAlignment="1">
      <alignment horizontal="center"/>
    </xf>
    <xf numFmtId="0" fontId="17" fillId="0" borderId="2" xfId="9" applyFont="1" applyBorder="1" applyAlignment="1">
      <alignment horizontal="center"/>
    </xf>
    <xf numFmtId="2" fontId="17" fillId="0" borderId="2" xfId="0" applyNumberFormat="1" applyFont="1" applyFill="1" applyBorder="1" applyAlignment="1">
      <alignment horizontal="center"/>
    </xf>
    <xf numFmtId="10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169" fontId="17" fillId="0" borderId="2" xfId="0" applyNumberFormat="1" applyFont="1" applyFill="1" applyBorder="1" applyAlignment="1">
      <alignment horizontal="center"/>
    </xf>
    <xf numFmtId="0" fontId="19" fillId="0" borderId="2" xfId="11" applyFont="1" applyBorder="1"/>
    <xf numFmtId="0" fontId="17" fillId="0" borderId="2" xfId="11" applyFont="1" applyBorder="1"/>
    <xf numFmtId="0" fontId="17" fillId="0" borderId="3" xfId="1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0" fontId="19" fillId="0" borderId="2" xfId="0" applyFont="1" applyBorder="1"/>
    <xf numFmtId="0" fontId="17" fillId="0" borderId="2" xfId="0" applyFont="1" applyBorder="1"/>
    <xf numFmtId="0" fontId="17" fillId="0" borderId="3" xfId="0" applyFont="1" applyBorder="1"/>
    <xf numFmtId="0" fontId="17" fillId="0" borderId="3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2" xfId="0" applyBorder="1"/>
    <xf numFmtId="0" fontId="17" fillId="0" borderId="3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right"/>
    </xf>
    <xf numFmtId="3" fontId="1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0" fontId="7" fillId="0" borderId="3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/>
    <xf numFmtId="165" fontId="7" fillId="0" borderId="2" xfId="0" applyNumberFormat="1" applyFont="1" applyFill="1" applyBorder="1"/>
    <xf numFmtId="0" fontId="19" fillId="0" borderId="2" xfId="11" applyFont="1" applyFill="1" applyBorder="1" applyAlignment="1"/>
    <xf numFmtId="0" fontId="17" fillId="0" borderId="2" xfId="11" applyFont="1" applyFill="1" applyBorder="1" applyAlignment="1"/>
    <xf numFmtId="0" fontId="17" fillId="0" borderId="3" xfId="11" applyFont="1" applyFill="1" applyBorder="1" applyAlignment="1">
      <alignment horizontal="center" vertical="center" wrapText="1"/>
    </xf>
    <xf numFmtId="1" fontId="17" fillId="0" borderId="2" xfId="11" applyNumberFormat="1" applyFont="1" applyFill="1" applyBorder="1"/>
    <xf numFmtId="3" fontId="17" fillId="0" borderId="2" xfId="11" applyNumberFormat="1" applyFont="1" applyFill="1" applyBorder="1"/>
    <xf numFmtId="0" fontId="9" fillId="0" borderId="3" xfId="8" applyFont="1" applyBorder="1" applyAlignment="1">
      <alignment horizontal="center" vertical="center" wrapText="1"/>
    </xf>
    <xf numFmtId="0" fontId="17" fillId="0" borderId="3" xfId="11" applyFont="1" applyFill="1" applyBorder="1"/>
    <xf numFmtId="0" fontId="17" fillId="0" borderId="3" xfId="11" applyFont="1" applyFill="1" applyBorder="1" applyAlignment="1">
      <alignment horizontal="right" vertical="center" wrapText="1"/>
    </xf>
    <xf numFmtId="0" fontId="17" fillId="0" borderId="3" xfId="11" applyFont="1" applyFill="1" applyBorder="1" applyAlignment="1">
      <alignment horizontal="right" wrapText="1"/>
    </xf>
    <xf numFmtId="3" fontId="17" fillId="0" borderId="2" xfId="11" applyNumberFormat="1" applyFont="1" applyFill="1" applyBorder="1" applyAlignment="1">
      <alignment horizontal="right"/>
    </xf>
    <xf numFmtId="3" fontId="17" fillId="0" borderId="0" xfId="11" applyNumberFormat="1" applyFont="1" applyFill="1" applyBorder="1" applyAlignment="1">
      <alignment horizontal="center"/>
    </xf>
    <xf numFmtId="3" fontId="17" fillId="0" borderId="2" xfId="11" applyNumberFormat="1" applyFont="1" applyFill="1" applyBorder="1" applyAlignment="1">
      <alignment horizontal="center"/>
    </xf>
    <xf numFmtId="0" fontId="19" fillId="0" borderId="2" xfId="11" applyFont="1" applyFill="1" applyBorder="1" applyAlignment="1">
      <alignment horizontal="left"/>
    </xf>
    <xf numFmtId="0" fontId="17" fillId="0" borderId="2" xfId="11" applyFont="1" applyFill="1" applyBorder="1" applyAlignment="1">
      <alignment horizontal="center"/>
    </xf>
    <xf numFmtId="0" fontId="17" fillId="0" borderId="2" xfId="11" applyFont="1" applyFill="1" applyBorder="1" applyAlignment="1">
      <alignment horizontal="center" vertical="center" wrapText="1"/>
    </xf>
    <xf numFmtId="0" fontId="17" fillId="0" borderId="2" xfId="11" applyFont="1" applyFill="1" applyBorder="1" applyAlignment="1">
      <alignment horizontal="right" vertical="center" wrapText="1"/>
    </xf>
    <xf numFmtId="2" fontId="17" fillId="0" borderId="2" xfId="11" applyNumberFormat="1" applyFont="1" applyFill="1" applyBorder="1" applyAlignment="1">
      <alignment horizontal="right"/>
    </xf>
    <xf numFmtId="166" fontId="17" fillId="0" borderId="2" xfId="8" applyNumberFormat="1" applyFont="1" applyBorder="1"/>
    <xf numFmtId="2" fontId="9" fillId="0" borderId="2" xfId="8" applyNumberFormat="1" applyFont="1" applyBorder="1"/>
    <xf numFmtId="0" fontId="12" fillId="0" borderId="2" xfId="17" applyFont="1" applyBorder="1"/>
    <xf numFmtId="0" fontId="2" fillId="0" borderId="2" xfId="17" applyFont="1" applyBorder="1"/>
    <xf numFmtId="0" fontId="2" fillId="0" borderId="3" xfId="17" applyFont="1" applyBorder="1" applyAlignment="1">
      <alignment wrapText="1"/>
    </xf>
    <xf numFmtId="0" fontId="2" fillId="0" borderId="3" xfId="17" applyFont="1" applyBorder="1" applyAlignment="1">
      <alignment horizontal="center" vertical="center" wrapText="1"/>
    </xf>
    <xf numFmtId="3" fontId="2" fillId="0" borderId="2" xfId="17" applyNumberFormat="1" applyFont="1" applyBorder="1"/>
    <xf numFmtId="0" fontId="17" fillId="0" borderId="1" xfId="11" applyFont="1" applyFill="1" applyBorder="1" applyAlignment="1">
      <alignment vertical="center"/>
    </xf>
    <xf numFmtId="0" fontId="17" fillId="0" borderId="2" xfId="11" applyFont="1" applyFill="1" applyBorder="1" applyAlignment="1">
      <alignment vertical="center"/>
    </xf>
    <xf numFmtId="4" fontId="17" fillId="0" borderId="2" xfId="11" applyNumberFormat="1" applyFont="1" applyFill="1" applyBorder="1" applyAlignment="1">
      <alignment horizontal="right"/>
    </xf>
    <xf numFmtId="0" fontId="9" fillId="0" borderId="0" xfId="8" applyFont="1" applyBorder="1"/>
    <xf numFmtId="3" fontId="17" fillId="0" borderId="0" xfId="8" applyNumberFormat="1" applyFont="1" applyBorder="1"/>
    <xf numFmtId="3" fontId="9" fillId="0" borderId="0" xfId="8" applyNumberFormat="1" applyFont="1" applyBorder="1"/>
    <xf numFmtId="4" fontId="17" fillId="0" borderId="2" xfId="11" applyNumberFormat="1" applyFont="1" applyFill="1" applyBorder="1"/>
    <xf numFmtId="0" fontId="17" fillId="0" borderId="2" xfId="11" applyFont="1" applyFill="1" applyBorder="1" applyAlignment="1">
      <alignment horizontal="right" wrapText="1"/>
    </xf>
    <xf numFmtId="0" fontId="17" fillId="0" borderId="2" xfId="11" applyFont="1" applyFill="1" applyBorder="1" applyAlignment="1">
      <alignment horizontal="right"/>
    </xf>
    <xf numFmtId="2" fontId="17" fillId="0" borderId="2" xfId="11" applyNumberFormat="1" applyFont="1" applyFill="1" applyBorder="1"/>
    <xf numFmtId="0" fontId="19" fillId="0" borderId="0" xfId="8" applyFont="1" applyBorder="1" applyAlignment="1"/>
    <xf numFmtId="0" fontId="19" fillId="0" borderId="2" xfId="8" applyFont="1" applyBorder="1" applyAlignment="1"/>
    <xf numFmtId="0" fontId="17" fillId="0" borderId="3" xfId="8" applyFont="1" applyBorder="1" applyAlignment="1">
      <alignment horizontal="center" vertical="center"/>
    </xf>
    <xf numFmtId="0" fontId="17" fillId="0" borderId="3" xfId="8" applyFont="1" applyBorder="1" applyAlignment="1">
      <alignment horizontal="center" vertical="center" wrapText="1"/>
    </xf>
    <xf numFmtId="0" fontId="17" fillId="0" borderId="2" xfId="8" applyFont="1" applyBorder="1" applyAlignment="1">
      <alignment horizontal="center" vertical="center"/>
    </xf>
    <xf numFmtId="165" fontId="17" fillId="0" borderId="2" xfId="14" applyNumberFormat="1" applyFont="1" applyBorder="1" applyAlignment="1">
      <alignment horizontal="center" vertical="center"/>
    </xf>
    <xf numFmtId="0" fontId="23" fillId="0" borderId="0" xfId="0" applyFont="1"/>
    <xf numFmtId="165" fontId="2" fillId="0" borderId="0" xfId="0" applyNumberFormat="1" applyFont="1" applyAlignment="1">
      <alignment horizontal="right"/>
    </xf>
    <xf numFmtId="0" fontId="12" fillId="0" borderId="0" xfId="0" applyFont="1" applyAlignment="1">
      <alignment horizontal="left" wrapText="1"/>
    </xf>
    <xf numFmtId="0" fontId="2" fillId="0" borderId="0" xfId="0" applyFont="1" applyAlignment="1"/>
    <xf numFmtId="0" fontId="0" fillId="0" borderId="0" xfId="0" applyAlignment="1">
      <alignment wrapText="1"/>
    </xf>
    <xf numFmtId="165" fontId="2" fillId="0" borderId="0" xfId="0" applyNumberFormat="1" applyFont="1" applyAlignment="1"/>
    <xf numFmtId="1" fontId="2" fillId="0" borderId="0" xfId="0" applyNumberFormat="1" applyFont="1" applyAlignment="1"/>
    <xf numFmtId="0" fontId="19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2" fillId="0" borderId="3" xfId="0" applyFont="1" applyBorder="1"/>
    <xf numFmtId="0" fontId="12" fillId="0" borderId="3" xfId="0" applyFont="1" applyBorder="1" applyAlignment="1">
      <alignment horizontal="left" wrapText="1"/>
    </xf>
    <xf numFmtId="0" fontId="2" fillId="0" borderId="2" xfId="0" applyFont="1" applyBorder="1"/>
    <xf numFmtId="165" fontId="2" fillId="0" borderId="2" xfId="0" applyNumberFormat="1" applyFont="1" applyBorder="1" applyAlignment="1">
      <alignment horizontal="right"/>
    </xf>
    <xf numFmtId="0" fontId="12" fillId="0" borderId="2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2" fillId="0" borderId="3" xfId="0" applyFont="1" applyBorder="1" applyAlignment="1">
      <alignment wrapText="1"/>
    </xf>
    <xf numFmtId="0" fontId="2" fillId="0" borderId="2" xfId="0" applyFont="1" applyBorder="1" applyAlignment="1"/>
    <xf numFmtId="165" fontId="2" fillId="0" borderId="2" xfId="0" applyNumberFormat="1" applyFont="1" applyBorder="1" applyAlignment="1"/>
    <xf numFmtId="1" fontId="2" fillId="0" borderId="2" xfId="0" applyNumberFormat="1" applyFont="1" applyBorder="1" applyAlignment="1"/>
    <xf numFmtId="0" fontId="11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3" fontId="2" fillId="0" borderId="2" xfId="3" applyNumberFormat="1" applyFont="1" applyBorder="1" applyAlignment="1">
      <alignment horizontal="center"/>
    </xf>
    <xf numFmtId="0" fontId="11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165" fontId="2" fillId="0" borderId="1" xfId="3" applyNumberFormat="1" applyFont="1" applyBorder="1" applyAlignment="1">
      <alignment horizontal="center" vertical="center"/>
    </xf>
    <xf numFmtId="165" fontId="2" fillId="0" borderId="0" xfId="3" applyNumberFormat="1" applyFont="1" applyBorder="1" applyAlignment="1">
      <alignment horizontal="center" vertical="center"/>
    </xf>
    <xf numFmtId="3" fontId="2" fillId="0" borderId="0" xfId="2" applyNumberFormat="1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165" fontId="2" fillId="0" borderId="2" xfId="3" applyNumberFormat="1" applyFont="1" applyBorder="1" applyAlignment="1">
      <alignment horizontal="center" vertical="center"/>
    </xf>
    <xf numFmtId="0" fontId="17" fillId="0" borderId="0" xfId="4" applyFont="1" applyFill="1" applyBorder="1" applyAlignment="1">
      <alignment vertical="center"/>
    </xf>
    <xf numFmtId="0" fontId="27" fillId="0" borderId="0" xfId="0" applyFont="1"/>
    <xf numFmtId="0" fontId="28" fillId="0" borderId="0" xfId="0" applyFont="1"/>
    <xf numFmtId="0" fontId="12" fillId="0" borderId="3" xfId="0" applyFont="1" applyBorder="1"/>
    <xf numFmtId="3" fontId="12" fillId="0" borderId="3" xfId="0" applyNumberFormat="1" applyFont="1" applyBorder="1"/>
    <xf numFmtId="0" fontId="2" fillId="0" borderId="0" xfId="0" applyFont="1" applyFill="1"/>
    <xf numFmtId="0" fontId="2" fillId="0" borderId="0" xfId="0" applyFont="1" applyFill="1" applyBorder="1"/>
    <xf numFmtId="164" fontId="17" fillId="0" borderId="0" xfId="7" applyNumberFormat="1" applyFont="1" applyFill="1" applyBorder="1"/>
    <xf numFmtId="0" fontId="2" fillId="0" borderId="2" xfId="0" applyFont="1" applyFill="1" applyBorder="1"/>
    <xf numFmtId="0" fontId="19" fillId="0" borderId="2" xfId="0" applyFont="1" applyFill="1" applyBorder="1" applyAlignment="1">
      <alignment horizontal="right"/>
    </xf>
    <xf numFmtId="0" fontId="12" fillId="0" borderId="2" xfId="0" applyFont="1" applyFill="1" applyBorder="1"/>
    <xf numFmtId="3" fontId="17" fillId="0" borderId="2" xfId="0" applyNumberFormat="1" applyFont="1" applyFill="1" applyBorder="1"/>
    <xf numFmtId="0" fontId="29" fillId="0" borderId="0" xfId="0" applyFont="1" applyFill="1" applyBorder="1"/>
    <xf numFmtId="0" fontId="30" fillId="0" borderId="0" xfId="0" applyFont="1" applyFill="1"/>
    <xf numFmtId="166" fontId="17" fillId="0" borderId="0" xfId="0" applyNumberFormat="1" applyFont="1" applyFill="1" applyBorder="1"/>
    <xf numFmtId="0" fontId="23" fillId="0" borderId="0" xfId="0" applyFont="1" applyFill="1"/>
    <xf numFmtId="166" fontId="2" fillId="0" borderId="0" xfId="0" applyNumberFormat="1" applyFont="1" applyFill="1" applyBorder="1"/>
    <xf numFmtId="0" fontId="12" fillId="0" borderId="3" xfId="0" applyFont="1" applyFill="1" applyBorder="1"/>
    <xf numFmtId="166" fontId="12" fillId="0" borderId="3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wrapText="1"/>
    </xf>
    <xf numFmtId="0" fontId="30" fillId="0" borderId="0" xfId="0" applyFont="1" applyFill="1" applyBorder="1"/>
    <xf numFmtId="0" fontId="17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7" fillId="0" borderId="2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/>
    <xf numFmtId="0" fontId="2" fillId="0" borderId="0" xfId="2" applyFont="1" applyFill="1" applyAlignment="1">
      <alignment horizont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17" fillId="0" borderId="0" xfId="9" applyFont="1" applyFill="1" applyBorder="1" applyAlignment="1">
      <alignment horizontal="center" vertical="center"/>
    </xf>
    <xf numFmtId="0" fontId="17" fillId="0" borderId="0" xfId="9" applyFont="1" applyFill="1" applyBorder="1" applyAlignment="1">
      <alignment horizontal="left" wrapText="1"/>
    </xf>
    <xf numFmtId="0" fontId="17" fillId="0" borderId="0" xfId="9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17" fillId="0" borderId="0" xfId="11" applyFont="1" applyFill="1" applyBorder="1" applyAlignment="1">
      <alignment horizontal="center" vertical="center"/>
    </xf>
    <xf numFmtId="0" fontId="17" fillId="0" borderId="0" xfId="11" applyFont="1" applyFill="1" applyBorder="1" applyAlignment="1">
      <alignment horizontal="left" wrapText="1"/>
    </xf>
    <xf numFmtId="0" fontId="17" fillId="0" borderId="0" xfId="11" applyFont="1" applyFill="1" applyBorder="1" applyAlignment="1">
      <alignment wrapText="1"/>
    </xf>
    <xf numFmtId="0" fontId="17" fillId="0" borderId="1" xfId="11" applyFont="1" applyFill="1" applyBorder="1" applyAlignment="1">
      <alignment horizontal="center" vertical="center"/>
    </xf>
    <xf numFmtId="0" fontId="17" fillId="0" borderId="0" xfId="11" applyFont="1" applyFill="1" applyBorder="1" applyAlignment="1">
      <alignment vertical="top" wrapText="1"/>
    </xf>
  </cellXfs>
  <cellStyles count="18">
    <cellStyle name="Čiarka 2" xfId="5"/>
    <cellStyle name="Hypertextové prepojenie 2" xfId="13"/>
    <cellStyle name="Normal_podklad" xfId="15"/>
    <cellStyle name="Normálne" xfId="0" builtinId="0"/>
    <cellStyle name="Normálne 2" xfId="2"/>
    <cellStyle name="Normálne 2 2" xfId="10"/>
    <cellStyle name="Normálne 2 3" xfId="11"/>
    <cellStyle name="normálne 3" xfId="4"/>
    <cellStyle name="Normálne 4" xfId="6"/>
    <cellStyle name="Normálne 5" xfId="8"/>
    <cellStyle name="Normálne 5 2" xfId="16"/>
    <cellStyle name="Normálne 6" xfId="9"/>
    <cellStyle name="Normálne 7" xfId="17"/>
    <cellStyle name="Percentá" xfId="1" builtinId="5"/>
    <cellStyle name="Percentá 2" xfId="3"/>
    <cellStyle name="Percentá 3" xfId="7"/>
    <cellStyle name="Percentá 4" xfId="12"/>
    <cellStyle name="Percentá 5" xfId="14"/>
  </cellStyles>
  <dxfs count="0"/>
  <tableStyles count="0" defaultTableStyle="TableStyleMedium2" defaultPivotStyle="PivotStyleLight16"/>
  <colors>
    <mruColors>
      <color rgb="FF2C9ADC"/>
      <color rgb="FF1F497D"/>
      <color rgb="FFD6DCE5"/>
      <color rgb="FFE6E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64520058965365"/>
          <c:y val="5.3840389516527823E-2"/>
          <c:w val="0.80065129630419307"/>
          <c:h val="0.71128038343033195"/>
        </c:manualLayout>
      </c:layout>
      <c:lineChart>
        <c:grouping val="standard"/>
        <c:varyColors val="0"/>
        <c:ser>
          <c:idx val="0"/>
          <c:order val="0"/>
          <c:tx>
            <c:strRef>
              <c:f>Tabulka_2!$E$2</c:f>
              <c:strCache>
                <c:ptCount val="1"/>
                <c:pt idx="0">
                  <c:v>EDS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Tabulka_2!$A$3:$A$15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Tabulka_2!$E$3:$E$15</c:f>
              <c:numCache>
                <c:formatCode>0.0</c:formatCode>
                <c:ptCount val="13"/>
                <c:pt idx="0">
                  <c:v>9.0211162253168897</c:v>
                </c:pt>
                <c:pt idx="1">
                  <c:v>8.7661254163191149</c:v>
                </c:pt>
                <c:pt idx="2">
                  <c:v>9.0925419204096212</c:v>
                </c:pt>
                <c:pt idx="3">
                  <c:v>9.3560906630041778</c:v>
                </c:pt>
                <c:pt idx="4">
                  <c:v>8.5977951940178823</c:v>
                </c:pt>
                <c:pt idx="5">
                  <c:v>8.3571647839737615</c:v>
                </c:pt>
                <c:pt idx="6">
                  <c:v>8.9797996200547647</c:v>
                </c:pt>
                <c:pt idx="7">
                  <c:v>9.4517361120132044</c:v>
                </c:pt>
                <c:pt idx="8">
                  <c:v>9.3352029066353044</c:v>
                </c:pt>
                <c:pt idx="9">
                  <c:v>9.4118538857474441</c:v>
                </c:pt>
                <c:pt idx="10">
                  <c:v>9.7169524458360854</c:v>
                </c:pt>
                <c:pt idx="11">
                  <c:v>10.067996740349235</c:v>
                </c:pt>
                <c:pt idx="12">
                  <c:v>10.214539507598088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546264"/>
        <c:axId val="552546656"/>
      </c:lineChart>
      <c:catAx>
        <c:axId val="55254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2546656"/>
        <c:crosses val="autoZero"/>
        <c:auto val="1"/>
        <c:lblAlgn val="ctr"/>
        <c:lblOffset val="100"/>
        <c:noMultiLvlLbl val="0"/>
      </c:catAx>
      <c:valAx>
        <c:axId val="552546656"/>
        <c:scaling>
          <c:orientation val="minMax"/>
          <c:max val="11"/>
          <c:min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254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7589530475357249"/>
        </c:manualLayout>
      </c:layout>
      <c:lineChart>
        <c:grouping val="standard"/>
        <c:varyColors val="0"/>
        <c:ser>
          <c:idx val="0"/>
          <c:order val="0"/>
          <c:tx>
            <c:strRef>
              <c:f>Tab_5!$E$2</c:f>
              <c:strCache>
                <c:ptCount val="1"/>
                <c:pt idx="0">
                  <c:v>EDS</c:v>
                </c:pt>
              </c:strCache>
            </c:strRef>
          </c:tx>
          <c:spPr>
            <a:ln w="25400">
              <a:solidFill>
                <a:srgbClr val="2C9ADC"/>
              </a:solidFill>
            </a:ln>
          </c:spPr>
          <c:marker>
            <c:symbol val="none"/>
          </c:marker>
          <c:cat>
            <c:numRef>
              <c:f>Tab_5!$A$3:$A$15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Tab_5!$E$3:$E$15</c:f>
              <c:numCache>
                <c:formatCode>0.0</c:formatCode>
                <c:ptCount val="13"/>
                <c:pt idx="0">
                  <c:v>11.709968156612423</c:v>
                </c:pt>
                <c:pt idx="1">
                  <c:v>11.407358677609537</c:v>
                </c:pt>
                <c:pt idx="2">
                  <c:v>11.507488416420895</c:v>
                </c:pt>
                <c:pt idx="3">
                  <c:v>11.287146919736557</c:v>
                </c:pt>
                <c:pt idx="4">
                  <c:v>11.240626169680798</c:v>
                </c:pt>
                <c:pt idx="5">
                  <c:v>11.296166927837985</c:v>
                </c:pt>
                <c:pt idx="6">
                  <c:v>11.534106115808601</c:v>
                </c:pt>
                <c:pt idx="7">
                  <c:v>11.464379338728936</c:v>
                </c:pt>
                <c:pt idx="8">
                  <c:v>12.251818202872668</c:v>
                </c:pt>
                <c:pt idx="9">
                  <c:v>12.240849021637587</c:v>
                </c:pt>
                <c:pt idx="10">
                  <c:v>12.105840940751035</c:v>
                </c:pt>
                <c:pt idx="11">
                  <c:v>11.808090547141306</c:v>
                </c:pt>
                <c:pt idx="12">
                  <c:v>12.379170201273221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758912"/>
        <c:axId val="549759304"/>
      </c:lineChart>
      <c:catAx>
        <c:axId val="549758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549759304"/>
        <c:crosses val="autoZero"/>
        <c:auto val="1"/>
        <c:lblAlgn val="ctr"/>
        <c:lblOffset val="100"/>
        <c:noMultiLvlLbl val="0"/>
      </c:catAx>
      <c:valAx>
        <c:axId val="549759304"/>
        <c:scaling>
          <c:orientation val="minMax"/>
          <c:max val="13"/>
          <c:min val="1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.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549758912"/>
        <c:crosses val="autoZero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70014678101543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Graf_39!$B$2</c:f>
              <c:strCache>
                <c:ptCount val="1"/>
                <c:pt idx="0">
                  <c:v>MinVZ ZO a SO</c:v>
                </c:pt>
              </c:strCache>
            </c:strRef>
          </c:tx>
          <c:spPr>
            <a:solidFill>
              <a:sysClr val="windowText" lastClr="0000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Graf_39!$A$3:$A$7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Graf_39!$B$3:$B$7</c:f>
              <c:numCache>
                <c:formatCode>0.0</c:formatCode>
                <c:ptCount val="5"/>
                <c:pt idx="0">
                  <c:v>393</c:v>
                </c:pt>
                <c:pt idx="1">
                  <c:v>402</c:v>
                </c:pt>
                <c:pt idx="2">
                  <c:v>412</c:v>
                </c:pt>
                <c:pt idx="3">
                  <c:v>429</c:v>
                </c:pt>
                <c:pt idx="4" formatCode="General">
                  <c:v>441.5</c:v>
                </c:pt>
              </c:numCache>
            </c:numRef>
          </c:val>
        </c:ser>
        <c:ser>
          <c:idx val="2"/>
          <c:order val="1"/>
          <c:tx>
            <c:strRef>
              <c:f>Graf_39!$C$2</c:f>
              <c:strCache>
                <c:ptCount val="1"/>
                <c:pt idx="0">
                  <c:v>Max VZ ZO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</c:spPr>
          <c:invertIfNegative val="0"/>
          <c:cat>
            <c:numRef>
              <c:f>Graf_39!$A$3:$A$7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Graf_39!$C$3:$C$7</c:f>
              <c:numCache>
                <c:formatCode>0.0</c:formatCode>
                <c:ptCount val="5"/>
                <c:pt idx="0">
                  <c:v>3930</c:v>
                </c:pt>
                <c:pt idx="1">
                  <c:v>4025</c:v>
                </c:pt>
                <c:pt idx="2">
                  <c:v>4120</c:v>
                </c:pt>
                <c:pt idx="3">
                  <c:v>4290</c:v>
                </c:pt>
                <c:pt idx="4" formatCode="General">
                  <c:v>0</c:v>
                </c:pt>
              </c:numCache>
            </c:numRef>
          </c:val>
        </c:ser>
        <c:ser>
          <c:idx val="4"/>
          <c:order val="4"/>
          <c:tx>
            <c:strRef>
              <c:f>Graf_39!$F$2</c:f>
              <c:strCache>
                <c:ptCount val="1"/>
                <c:pt idx="0">
                  <c:v>Max VZ SO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0"/>
              <c:layout>
                <c:manualLayout>
                  <c:x val="-1.9047619047619074E-2"/>
                  <c:y val="0.31796094637106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047619047619098E-2"/>
                  <c:y val="0.323004039388693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326530612244899E-2"/>
                  <c:y val="0.324950019545429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768707482993196E-2"/>
                  <c:y val="0.339878259898363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Graf_39!$A$3:$A$7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Graf_39!$F$3:$F$7</c:f>
              <c:numCache>
                <c:formatCode>0.0</c:formatCode>
                <c:ptCount val="5"/>
                <c:pt idx="0">
                  <c:v>3930</c:v>
                </c:pt>
                <c:pt idx="1">
                  <c:v>4025</c:v>
                </c:pt>
                <c:pt idx="2">
                  <c:v>4120</c:v>
                </c:pt>
                <c:pt idx="3">
                  <c:v>4290</c:v>
                </c:pt>
                <c:pt idx="4" formatCode="General">
                  <c:v>6181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760088"/>
        <c:axId val="542448856"/>
        <c:extLst>
          <c:ext xmlns:c15="http://schemas.microsoft.com/office/drawing/2012/chart" uri="{02D57815-91ED-43cb-92C2-25804820EDAC}">
            <c15:filteredBar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Graf_39!$D$2</c15:sqref>
                        </c15:formulaRef>
                      </c:ext>
                    </c:extLst>
                    <c:strCache>
                      <c:ptCount val="1"/>
                      <c:pt idx="0">
                        <c:v>Max VZ SO (garančné a nemocenské poi.)</c:v>
                      </c:pt>
                    </c:strCache>
                  </c:strRef>
                </c:tx>
                <c:spPr>
                  <a:solidFill>
                    <a:sysClr val="window" lastClr="FFFFFF">
                      <a:lumMod val="85000"/>
                    </a:sysClr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Graf_39!$A$3:$A$7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Graf_39!$D$3:$D$11</c15:sqref>
                        </c15:formulaRef>
                      </c:ext>
                    </c:extLst>
                    <c:numCache>
                      <c:formatCode>0.0</c:formatCode>
                      <c:ptCount val="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 formatCode="General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Graf_39!$E$2</c15:sqref>
                        </c15:formulaRef>
                      </c:ext>
                    </c:extLst>
                    <c:strCache>
                      <c:ptCount val="1"/>
                      <c:pt idx="0">
                        <c:v>Max SO (ostatné)</c:v>
                      </c:pt>
                    </c:strCache>
                  </c:strRef>
                </c:tx>
                <c:spPr>
                  <a:solidFill>
                    <a:sysClr val="windowText" lastClr="000000">
                      <a:lumMod val="65000"/>
                      <a:lumOff val="35000"/>
                    </a:sysClr>
                  </a:solidFill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Graf_39!$A$3:$A$7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Graf_39!$E$3:$E$7</c15:sqref>
                        </c15:formulaRef>
                      </c:ext>
                    </c:extLst>
                    <c:numCache>
                      <c:formatCode>0.0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 formatCode="General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549760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42448856"/>
        <c:crosses val="autoZero"/>
        <c:auto val="1"/>
        <c:lblAlgn val="ctr"/>
        <c:lblOffset val="100"/>
        <c:noMultiLvlLbl val="0"/>
      </c:catAx>
      <c:valAx>
        <c:axId val="54244885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49760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0440194975628049E-2"/>
          <c:y val="0.81613822157580618"/>
          <c:w val="0.91045188101487307"/>
          <c:h val="0.1684806065908428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825325405752848E-2"/>
          <c:y val="3.777923592884222E-2"/>
          <c:w val="0.87178930219929407"/>
          <c:h val="0.726551717531658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Graf_40!$B$3</c:f>
              <c:strCache>
                <c:ptCount val="1"/>
                <c:pt idx="0">
                  <c:v>SO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Graf_40!$A$4:$A$8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Graf_40!$B$4:$B$8</c:f>
              <c:numCache>
                <c:formatCode>General</c:formatCode>
                <c:ptCount val="5"/>
                <c:pt idx="0">
                  <c:v>130.27000000000001</c:v>
                </c:pt>
                <c:pt idx="1">
                  <c:v>133.41999999999999</c:v>
                </c:pt>
                <c:pt idx="2">
                  <c:v>136.57</c:v>
                </c:pt>
                <c:pt idx="3">
                  <c:v>142.19999999999999</c:v>
                </c:pt>
                <c:pt idx="4">
                  <c:v>146.35</c:v>
                </c:pt>
              </c:numCache>
            </c:numRef>
          </c:val>
        </c:ser>
        <c:ser>
          <c:idx val="1"/>
          <c:order val="1"/>
          <c:tx>
            <c:strRef>
              <c:f>Graf_40!$C$3</c:f>
              <c:strCache>
                <c:ptCount val="1"/>
                <c:pt idx="0">
                  <c:v>ZO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925337632079971E-17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Graf_40!$A$4:$A$8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Graf_40!$C$4:$C$8</c:f>
              <c:numCache>
                <c:formatCode>General</c:formatCode>
                <c:ptCount val="5"/>
                <c:pt idx="0">
                  <c:v>55.02</c:v>
                </c:pt>
                <c:pt idx="1">
                  <c:v>56.35</c:v>
                </c:pt>
                <c:pt idx="2">
                  <c:v>57.68</c:v>
                </c:pt>
                <c:pt idx="3">
                  <c:v>60.06</c:v>
                </c:pt>
                <c:pt idx="4">
                  <c:v>61.81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449640"/>
        <c:axId val="542450032"/>
      </c:barChart>
      <c:lineChart>
        <c:grouping val="standard"/>
        <c:varyColors val="0"/>
        <c:ser>
          <c:idx val="2"/>
          <c:order val="2"/>
          <c:tx>
            <c:strRef>
              <c:f>Graf_40!$D$3</c:f>
              <c:strCache>
                <c:ptCount val="1"/>
                <c:pt idx="0">
                  <c:v>Spolu</c:v>
                </c:pt>
              </c:strCache>
            </c:strRef>
          </c:tx>
          <c:spPr>
            <a:ln w="28575" cap="rnd">
              <a:noFill/>
              <a:prstDash val="dash"/>
              <a:round/>
            </a:ln>
            <a:effectLst/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Graf_40!$A$4:$A$8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Graf_40!$D$4:$D$8</c:f>
              <c:numCache>
                <c:formatCode>General</c:formatCode>
                <c:ptCount val="5"/>
                <c:pt idx="0">
                  <c:v>185.29</c:v>
                </c:pt>
                <c:pt idx="1">
                  <c:v>189.77</c:v>
                </c:pt>
                <c:pt idx="2">
                  <c:v>194.25</c:v>
                </c:pt>
                <c:pt idx="3">
                  <c:v>202.26</c:v>
                </c:pt>
                <c:pt idx="4">
                  <c:v>208.16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49640"/>
        <c:axId val="542450032"/>
      </c:lineChart>
      <c:lineChart>
        <c:grouping val="standard"/>
        <c:varyColors val="0"/>
        <c:ser>
          <c:idx val="3"/>
          <c:order val="3"/>
          <c:tx>
            <c:strRef>
              <c:f>Graf_40!$F$3</c:f>
              <c:strCache>
                <c:ptCount val="1"/>
                <c:pt idx="0">
                  <c:v>% priemernej mzdy (pravá os)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Graf_40!$A$4:$A$8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Graf_40!$F$4:$F$8</c:f>
              <c:numCache>
                <c:formatCode>0.0%</c:formatCode>
                <c:ptCount val="5"/>
                <c:pt idx="0">
                  <c:v>0.22486650485436893</c:v>
                </c:pt>
                <c:pt idx="1">
                  <c:v>0.22117715617715619</c:v>
                </c:pt>
                <c:pt idx="2">
                  <c:v>0.21998867497168742</c:v>
                </c:pt>
                <c:pt idx="3">
                  <c:v>0.22177631578947368</c:v>
                </c:pt>
                <c:pt idx="4">
                  <c:v>0.21819706498951782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50816"/>
        <c:axId val="542450424"/>
      </c:lineChart>
      <c:catAx>
        <c:axId val="54244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2450032"/>
        <c:crossesAt val="-20"/>
        <c:auto val="1"/>
        <c:lblAlgn val="ctr"/>
        <c:lblOffset val="100"/>
        <c:noMultiLvlLbl val="0"/>
      </c:catAx>
      <c:valAx>
        <c:axId val="542450032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2449640"/>
        <c:crosses val="autoZero"/>
        <c:crossBetween val="between"/>
      </c:valAx>
      <c:valAx>
        <c:axId val="542450424"/>
        <c:scaling>
          <c:orientation val="minMax"/>
          <c:max val="0.25"/>
          <c:min val="0"/>
        </c:scaling>
        <c:delete val="0"/>
        <c:axPos val="r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prstDash val="sys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2450816"/>
        <c:crosses val="max"/>
        <c:crossBetween val="between"/>
      </c:valAx>
      <c:catAx>
        <c:axId val="54245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2450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Tab_6!$B$3</c:f>
              <c:strCache>
                <c:ptCount val="1"/>
                <c:pt idx="0">
                  <c:v>EDS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Tab_6!$A$4:$A$16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Tab_6!$B$4:$B$16</c:f>
              <c:numCache>
                <c:formatCode>#\ ##0.0</c:formatCode>
                <c:ptCount val="13"/>
                <c:pt idx="0">
                  <c:v>4.2154221773150571</c:v>
                </c:pt>
                <c:pt idx="1">
                  <c:v>4.4484207224119787</c:v>
                </c:pt>
                <c:pt idx="2">
                  <c:v>4.548323893916419</c:v>
                </c:pt>
                <c:pt idx="3">
                  <c:v>4.7302547277398999</c:v>
                </c:pt>
                <c:pt idx="4">
                  <c:v>3.9735162777034323</c:v>
                </c:pt>
                <c:pt idx="5">
                  <c:v>3.9064000030418122</c:v>
                </c:pt>
                <c:pt idx="6">
                  <c:v>3.738881967359283</c:v>
                </c:pt>
                <c:pt idx="7">
                  <c:v>3.6498026440541111</c:v>
                </c:pt>
                <c:pt idx="8">
                  <c:v>4.3848110937226155</c:v>
                </c:pt>
                <c:pt idx="9">
                  <c:v>4.9777702017149901</c:v>
                </c:pt>
                <c:pt idx="10">
                  <c:v>5.7945477571317436</c:v>
                </c:pt>
                <c:pt idx="11">
                  <c:v>5.4955996168359471</c:v>
                </c:pt>
                <c:pt idx="12">
                  <c:v>5.4512805160235773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Tab_6!$C$3</c:f>
              <c:strCache>
                <c:ptCount val="1"/>
                <c:pt idx="0">
                  <c:v>EDS upravená o legislatívne zmeny</c:v>
                </c:pt>
              </c:strCache>
            </c:strRef>
          </c:tx>
          <c:spPr>
            <a:ln w="28575" cap="rnd">
              <a:solidFill>
                <a:srgbClr val="1F497D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Tab_6!$A$4:$A$16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Tab_6!$C$4:$C$16</c:f>
              <c:numCache>
                <c:formatCode>#\ ##0.0</c:formatCode>
                <c:ptCount val="13"/>
                <c:pt idx="7">
                  <c:v>3.7880072696701501</c:v>
                </c:pt>
                <c:pt idx="8">
                  <c:v>3.8987757743430911</c:v>
                </c:pt>
                <c:pt idx="9">
                  <c:v>4.242685033850071</c:v>
                </c:pt>
                <c:pt idx="10">
                  <c:v>4.3709200680831071</c:v>
                </c:pt>
                <c:pt idx="11">
                  <c:v>4.1931688445617228</c:v>
                </c:pt>
                <c:pt idx="12">
                  <c:v>4.5020133655033145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451600"/>
        <c:axId val="542451992"/>
      </c:lineChart>
      <c:catAx>
        <c:axId val="54245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2451992"/>
        <c:crosses val="autoZero"/>
        <c:auto val="1"/>
        <c:lblAlgn val="ctr"/>
        <c:lblOffset val="100"/>
        <c:noMultiLvlLbl val="0"/>
      </c:catAx>
      <c:valAx>
        <c:axId val="542451992"/>
        <c:scaling>
          <c:orientation val="minMax"/>
          <c:min val="2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solidFill>
              <a:srgbClr val="1F497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245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678413149176031E-2"/>
          <c:y val="3.1680557474175378E-2"/>
          <c:w val="0.89093095636884034"/>
          <c:h val="0.75672030126668954"/>
        </c:manualLayout>
      </c:layout>
      <c:barChart>
        <c:barDir val="col"/>
        <c:grouping val="stacked"/>
        <c:varyColors val="0"/>
        <c:ser>
          <c:idx val="8"/>
          <c:order val="0"/>
          <c:tx>
            <c:strRef>
              <c:f>Graf_41!$D$2</c:f>
              <c:strCache>
                <c:ptCount val="1"/>
                <c:pt idx="0">
                  <c:v>Makroekonomický vývoj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88567945447841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3.5180289287241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Graf_41!$A$3:$A$15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Graf_41!$D$3:$D$15</c:f>
              <c:numCache>
                <c:formatCode>0</c:formatCode>
                <c:ptCount val="13"/>
                <c:pt idx="0">
                  <c:v>115.72961175074195</c:v>
                </c:pt>
                <c:pt idx="1">
                  <c:v>327.23748333195641</c:v>
                </c:pt>
                <c:pt idx="2">
                  <c:v>325.24613869582396</c:v>
                </c:pt>
                <c:pt idx="3">
                  <c:v>249.51576465685875</c:v>
                </c:pt>
                <c:pt idx="4">
                  <c:v>-472.33406929275162</c:v>
                </c:pt>
                <c:pt idx="5">
                  <c:v>125.18575117130857</c:v>
                </c:pt>
                <c:pt idx="6">
                  <c:v>29.45035500937351</c:v>
                </c:pt>
                <c:pt idx="7">
                  <c:v>8.3588853789407302</c:v>
                </c:pt>
                <c:pt idx="8">
                  <c:v>-59.087911839670504</c:v>
                </c:pt>
                <c:pt idx="9">
                  <c:v>-78.670897587969435</c:v>
                </c:pt>
                <c:pt idx="10">
                  <c:v>-25.951871707855258</c:v>
                </c:pt>
                <c:pt idx="11">
                  <c:v>-47.74205777443759</c:v>
                </c:pt>
                <c:pt idx="12">
                  <c:v>13.754806137904525</c:v>
                </c:pt>
              </c:numCache>
            </c:numRef>
          </c:val>
        </c:ser>
        <c:ser>
          <c:idx val="0"/>
          <c:order val="1"/>
          <c:tx>
            <c:strRef>
              <c:f>Graf_41!$C$2</c:f>
              <c:strCache>
                <c:ptCount val="1"/>
                <c:pt idx="0">
                  <c:v>Legislatíva</c:v>
                </c:pt>
              </c:strCache>
            </c:strRef>
          </c:tx>
          <c:spPr>
            <a:solidFill>
              <a:srgbClr val="AAD3F2">
                <a:lumMod val="75000"/>
              </a:srgbClr>
            </a:solidFill>
          </c:spPr>
          <c:invertIfNegative val="0"/>
          <c:dLbls>
            <c:dLbl>
              <c:idx val="0"/>
              <c:layout>
                <c:manualLayout>
                  <c:x val="-1.6687526074259491E-3"/>
                  <c:y val="3.0422535211267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Graf_41!$A$3:$A$15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Graf_41!$C$3:$C$15</c:f>
              <c:numCache>
                <c:formatCode>0</c:formatCode>
                <c:ptCount val="13"/>
                <c:pt idx="0">
                  <c:v>114.28717966558318</c:v>
                </c:pt>
                <c:pt idx="1">
                  <c:v>-22.113214628338348</c:v>
                </c:pt>
                <c:pt idx="2">
                  <c:v>18.106096015380231</c:v>
                </c:pt>
                <c:pt idx="3">
                  <c:v>240.18373429264477</c:v>
                </c:pt>
                <c:pt idx="4">
                  <c:v>23.302995890283491</c:v>
                </c:pt>
                <c:pt idx="5">
                  <c:v>-171.7850021682768</c:v>
                </c:pt>
                <c:pt idx="6">
                  <c:v>18.065751460192491</c:v>
                </c:pt>
                <c:pt idx="7">
                  <c:v>9.5040128672118307</c:v>
                </c:pt>
                <c:pt idx="8">
                  <c:v>281.07727320599088</c:v>
                </c:pt>
                <c:pt idx="9">
                  <c:v>77.991843076602549</c:v>
                </c:pt>
                <c:pt idx="10">
                  <c:v>303.68222128003509</c:v>
                </c:pt>
                <c:pt idx="11">
                  <c:v>-65.385428430150256</c:v>
                </c:pt>
                <c:pt idx="12">
                  <c:v>-78.641775669053203</c:v>
                </c:pt>
              </c:numCache>
            </c:numRef>
          </c:val>
        </c:ser>
        <c:ser>
          <c:idx val="2"/>
          <c:order val="2"/>
          <c:tx>
            <c:strRef>
              <c:f>Graf_41!$E$2</c:f>
              <c:strCache>
                <c:ptCount val="1"/>
                <c:pt idx="0">
                  <c:v>Rezíduum (úspešnosť výberu)</c:v>
                </c:pt>
              </c:strCache>
            </c:strRef>
          </c:tx>
          <c:spPr>
            <a:solidFill>
              <a:srgbClr val="AAD3F2">
                <a:lumMod val="25000"/>
              </a:srgb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Graf_41!$A$3:$A$15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Graf_41!$E$3:$E$15</c:f>
              <c:numCache>
                <c:formatCode>0</c:formatCode>
                <c:ptCount val="13"/>
                <c:pt idx="0">
                  <c:v>-57.446522537947857</c:v>
                </c:pt>
                <c:pt idx="1">
                  <c:v>-50.605530581397886</c:v>
                </c:pt>
                <c:pt idx="2">
                  <c:v>-94.116767094195353</c:v>
                </c:pt>
                <c:pt idx="3">
                  <c:v>-250.60848841591275</c:v>
                </c:pt>
                <c:pt idx="4">
                  <c:v>-56.170355233636712</c:v>
                </c:pt>
                <c:pt idx="5">
                  <c:v>123.65843592696847</c:v>
                </c:pt>
                <c:pt idx="6">
                  <c:v>-47.026108809566352</c:v>
                </c:pt>
                <c:pt idx="7">
                  <c:v>-6.880112666152419</c:v>
                </c:pt>
                <c:pt idx="8">
                  <c:v>154.51493266367916</c:v>
                </c:pt>
                <c:pt idx="9">
                  <c:v>317.06118185387083</c:v>
                </c:pt>
                <c:pt idx="10">
                  <c:v>172.7390348373512</c:v>
                </c:pt>
                <c:pt idx="11">
                  <c:v>18.186894842552945</c:v>
                </c:pt>
                <c:pt idx="12">
                  <c:v>121.32136999886856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452776"/>
        <c:axId val="542453168"/>
      </c:barChart>
      <c:lineChart>
        <c:grouping val="standard"/>
        <c:varyColors val="0"/>
        <c:ser>
          <c:idx val="3"/>
          <c:order val="3"/>
          <c:tx>
            <c:strRef>
              <c:f>Graf_41!$B$2</c:f>
              <c:strCache>
                <c:ptCount val="1"/>
                <c:pt idx="0">
                  <c:v>Zmena daňového výnosu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9915397631133673E-2"/>
                  <c:y val="-7.1503799471243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991539763113401E-2"/>
                  <c:y val="-7.8539857328691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915397631133704E-2"/>
                  <c:y val="-8.2057886257415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99492385786805E-2"/>
                  <c:y val="-0.184080725190416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632013003450773E-2"/>
                  <c:y val="4.1073126247930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121827411167512E-2"/>
                  <c:y val="-0.13482832018827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9915397631133673E-2"/>
                  <c:y val="-6.7985770542518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915397631133794E-2"/>
                  <c:y val="-9.085282007415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218274111675127E-2"/>
                      <c:h val="5.8575181663257585E-2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2.6146395406157985E-2"/>
                  <c:y val="-0.110202117687209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4737732656514508E-2"/>
                  <c:y val="-8.909394411486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7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2017E</c:v>
              </c:pt>
            </c:strLit>
          </c:cat>
          <c:val>
            <c:numRef>
              <c:f>Graf_41!$B$3:$B$15</c:f>
              <c:numCache>
                <c:formatCode>0</c:formatCode>
                <c:ptCount val="13"/>
                <c:pt idx="0">
                  <c:v>172.57026887837728</c:v>
                </c:pt>
                <c:pt idx="1">
                  <c:v>254.51873812222016</c:v>
                </c:pt>
                <c:pt idx="2">
                  <c:v>249.23546761700882</c:v>
                </c:pt>
                <c:pt idx="3">
                  <c:v>239.0910105335908</c:v>
                </c:pt>
                <c:pt idx="4">
                  <c:v>-505.20142863610482</c:v>
                </c:pt>
                <c:pt idx="5">
                  <c:v>77.059184930000228</c:v>
                </c:pt>
                <c:pt idx="6">
                  <c:v>0.4899976599996444</c:v>
                </c:pt>
                <c:pt idx="7">
                  <c:v>10.982785580000142</c:v>
                </c:pt>
                <c:pt idx="8">
                  <c:v>376.50429402999953</c:v>
                </c:pt>
                <c:pt idx="9">
                  <c:v>316.38212734250396</c:v>
                </c:pt>
                <c:pt idx="10">
                  <c:v>450.46938440953102</c:v>
                </c:pt>
                <c:pt idx="11">
                  <c:v>-94.940591362034908</c:v>
                </c:pt>
                <c:pt idx="12">
                  <c:v>56.434400467719882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52776"/>
        <c:axId val="542453168"/>
        <c:extLst/>
      </c:lineChart>
      <c:catAx>
        <c:axId val="542452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crossAx val="542453168"/>
        <c:crosses val="autoZero"/>
        <c:auto val="1"/>
        <c:lblAlgn val="ctr"/>
        <c:lblOffset val="100"/>
        <c:noMultiLvlLbl val="0"/>
      </c:catAx>
      <c:valAx>
        <c:axId val="5424531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42452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641419188083723E-2"/>
          <c:y val="0.8644248604422855"/>
          <c:w val="0.93876242941472121"/>
          <c:h val="0.1273551403111821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847395777494528E-2"/>
          <c:y val="5.5989236111111111E-2"/>
          <c:w val="0.92252444995056404"/>
          <c:h val="0.51784489079857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Graf_42!$A$2:$A$7</c:f>
              <c:strCache>
                <c:ptCount val="6"/>
                <c:pt idx="0">
                  <c:v>Doprava (na dráhe, letecká, potrubná) a poštové služby</c:v>
                </c:pt>
                <c:pt idx="1">
                  <c:v>Elektronické komunikácie</c:v>
                </c:pt>
                <c:pt idx="2">
                  <c:v>Energetika</c:v>
                </c:pt>
                <c:pt idx="3">
                  <c:v>Farmácia</c:v>
                </c:pt>
                <c:pt idx="4">
                  <c:v>Poisťovníctvo a zaisťovníctvo</c:v>
                </c:pt>
                <c:pt idx="5">
                  <c:v>Verejné zdravotné poistenie a poskytovanie zdravotnej starostlivosti</c:v>
                </c:pt>
              </c:strCache>
            </c:strRef>
          </c:cat>
          <c:val>
            <c:numRef>
              <c:f>Graf_42!$B$2:$B$7</c:f>
              <c:numCache>
                <c:formatCode>#,##0</c:formatCode>
                <c:ptCount val="6"/>
                <c:pt idx="0">
                  <c:v>47840790.000000007</c:v>
                </c:pt>
                <c:pt idx="1">
                  <c:v>16956877.200000003</c:v>
                </c:pt>
                <c:pt idx="2">
                  <c:v>83527777.679999992</c:v>
                </c:pt>
                <c:pt idx="3">
                  <c:v>1917744</c:v>
                </c:pt>
                <c:pt idx="4">
                  <c:v>20157259.560000002</c:v>
                </c:pt>
                <c:pt idx="5">
                  <c:v>2202118.3199999998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453952"/>
        <c:axId val="542454344"/>
      </c:barChart>
      <c:catAx>
        <c:axId val="54245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42454344"/>
        <c:crosses val="autoZero"/>
        <c:auto val="1"/>
        <c:lblAlgn val="ctr"/>
        <c:lblOffset val="100"/>
        <c:noMultiLvlLbl val="0"/>
      </c:catAx>
      <c:valAx>
        <c:axId val="54245434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42453952"/>
        <c:crosses val="autoZero"/>
        <c:crossBetween val="between"/>
        <c:dispUnits>
          <c:builtInUnit val="millions"/>
          <c:dispUnitsLbl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Graf_43!$A$2:$A$7</c:f>
              <c:strCache>
                <c:ptCount val="6"/>
                <c:pt idx="0">
                  <c:v>2012*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strCache>
            </c:strRef>
          </c:cat>
          <c:val>
            <c:numRef>
              <c:f>Graf_43!$B$2:$B$7</c:f>
              <c:numCache>
                <c:formatCode>0</c:formatCode>
                <c:ptCount val="6"/>
                <c:pt idx="0">
                  <c:v>38.321198520000003</c:v>
                </c:pt>
                <c:pt idx="1">
                  <c:v>83.016157199999981</c:v>
                </c:pt>
                <c:pt idx="2">
                  <c:v>95.643175839999998</c:v>
                </c:pt>
                <c:pt idx="3">
                  <c:v>102.75784514000004</c:v>
                </c:pt>
                <c:pt idx="4">
                  <c:v>94.264558890000032</c:v>
                </c:pt>
                <c:pt idx="5">
                  <c:v>173.92850256112172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455128"/>
        <c:axId val="542455520"/>
      </c:lineChart>
      <c:catAx>
        <c:axId val="54245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2455520"/>
        <c:crosses val="autoZero"/>
        <c:auto val="1"/>
        <c:lblAlgn val="ctr"/>
        <c:lblOffset val="100"/>
        <c:noMultiLvlLbl val="0"/>
      </c:catAx>
      <c:valAx>
        <c:axId val="54245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2455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Graf_44!$A$2:$A$7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Graf_44!$B$2:$B$7</c:f>
              <c:numCache>
                <c:formatCode>0</c:formatCode>
                <c:ptCount val="6"/>
                <c:pt idx="0">
                  <c:v>169.892</c:v>
                </c:pt>
                <c:pt idx="1">
                  <c:v>203.999</c:v>
                </c:pt>
                <c:pt idx="2">
                  <c:v>153.191</c:v>
                </c:pt>
                <c:pt idx="3">
                  <c:v>110.289</c:v>
                </c:pt>
                <c:pt idx="4">
                  <c:v>119.77209130000008</c:v>
                </c:pt>
                <c:pt idx="5">
                  <c:v>127.28378037000006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456304"/>
        <c:axId val="611297528"/>
      </c:lineChart>
      <c:catAx>
        <c:axId val="54245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1297528"/>
        <c:crosses val="autoZero"/>
        <c:auto val="1"/>
        <c:lblAlgn val="ctr"/>
        <c:lblOffset val="100"/>
        <c:noMultiLvlLbl val="0"/>
      </c:catAx>
      <c:valAx>
        <c:axId val="61129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245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7.9652244731010638E-2"/>
          <c:w val="0.8298593253968255"/>
          <c:h val="0.53727151313548094"/>
        </c:manualLayout>
      </c:layout>
      <c:lineChart>
        <c:grouping val="standard"/>
        <c:varyColors val="0"/>
        <c:ser>
          <c:idx val="5"/>
          <c:order val="0"/>
          <c:tx>
            <c:strRef>
              <c:f>Tab_7!$D$2</c:f>
              <c:strCache>
                <c:ptCount val="1"/>
                <c:pt idx="0">
                  <c:v>EDS celkom (v % HDP, b.c.)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Tab_7!$A$3:$A$15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Tab_7!$D$3:$D$15</c:f>
              <c:numCache>
                <c:formatCode>0.00</c:formatCode>
                <c:ptCount val="13"/>
                <c:pt idx="0">
                  <c:v>0.25363795515746335</c:v>
                </c:pt>
                <c:pt idx="1">
                  <c:v>0.28654557719059059</c:v>
                </c:pt>
                <c:pt idx="2">
                  <c:v>0.29976892883196016</c:v>
                </c:pt>
                <c:pt idx="3">
                  <c:v>0.30072799668344224</c:v>
                </c:pt>
                <c:pt idx="4">
                  <c:v>0.24327890675205299</c:v>
                </c:pt>
                <c:pt idx="5">
                  <c:v>0.22541905119069003</c:v>
                </c:pt>
                <c:pt idx="6">
                  <c:v>0.20275472850723744</c:v>
                </c:pt>
                <c:pt idx="7">
                  <c:v>0.22989859802235416</c:v>
                </c:pt>
                <c:pt idx="8">
                  <c:v>0.23969872650314497</c:v>
                </c:pt>
                <c:pt idx="9">
                  <c:v>0.23007747360092168</c:v>
                </c:pt>
                <c:pt idx="10">
                  <c:v>0.2053382025980563</c:v>
                </c:pt>
                <c:pt idx="11">
                  <c:v>0.22082829869337497</c:v>
                </c:pt>
                <c:pt idx="12">
                  <c:v>0.20950992161937049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Tab_7!$I$2</c:f>
              <c:strCache>
                <c:ptCount val="1"/>
                <c:pt idx="0">
                  <c:v>EDS z licencií a ost. zrážok (% HDP)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Tab_7!$A$3:$A$15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Tab_7!$I$3:$I$15</c:f>
              <c:numCache>
                <c:formatCode>#\ ##0.0</c:formatCode>
                <c:ptCount val="13"/>
                <c:pt idx="0">
                  <c:v>0.10259237807166174</c:v>
                </c:pt>
                <c:pt idx="1">
                  <c:v>0.12368312888145917</c:v>
                </c:pt>
                <c:pt idx="2">
                  <c:v>9.9243095597545433E-2</c:v>
                </c:pt>
                <c:pt idx="3">
                  <c:v>9.9764515161991946E-2</c:v>
                </c:pt>
                <c:pt idx="4">
                  <c:v>9.2908542470345232E-2</c:v>
                </c:pt>
                <c:pt idx="5">
                  <c:v>0.12003449056730423</c:v>
                </c:pt>
                <c:pt idx="6">
                  <c:v>9.4354261930654132E-2</c:v>
                </c:pt>
                <c:pt idx="7">
                  <c:v>8.4935291118601097E-2</c:v>
                </c:pt>
                <c:pt idx="8">
                  <c:v>0.11405307989404269</c:v>
                </c:pt>
                <c:pt idx="9">
                  <c:v>0.11402600986342237</c:v>
                </c:pt>
                <c:pt idx="10">
                  <c:v>0.11192594033675256</c:v>
                </c:pt>
                <c:pt idx="11">
                  <c:v>0.14429470289843874</c:v>
                </c:pt>
                <c:pt idx="12">
                  <c:v>0.14869554060455395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298312"/>
        <c:axId val="611298704"/>
      </c:lineChart>
      <c:lineChart>
        <c:grouping val="standard"/>
        <c:varyColors val="0"/>
        <c:ser>
          <c:idx val="0"/>
          <c:order val="2"/>
          <c:tx>
            <c:strRef>
              <c:f>Tab_7!$H$2</c:f>
              <c:strCache>
                <c:ptCount val="1"/>
                <c:pt idx="0">
                  <c:v>EDS z vkladov (% objemu úrokov) (pravá os)</c:v>
                </c:pt>
              </c:strCache>
            </c:strRef>
          </c:tx>
          <c:spPr>
            <a:ln>
              <a:solidFill>
                <a:srgbClr val="2C9ADC"/>
              </a:solidFill>
            </a:ln>
          </c:spPr>
          <c:marker>
            <c:symbol val="none"/>
          </c:marker>
          <c:cat>
            <c:numRef>
              <c:f>Tab_7!$A$3:$A$15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Tab_7!$H$3:$H$15</c:f>
              <c:numCache>
                <c:formatCode>#\ ##0.0</c:formatCode>
                <c:ptCount val="13"/>
                <c:pt idx="0">
                  <c:v>18.524527321280484</c:v>
                </c:pt>
                <c:pt idx="1">
                  <c:v>16.52247261627684</c:v>
                </c:pt>
                <c:pt idx="2">
                  <c:v>18.141270540802758</c:v>
                </c:pt>
                <c:pt idx="3">
                  <c:v>18.625142375264396</c:v>
                </c:pt>
                <c:pt idx="4">
                  <c:v>21.846151544252741</c:v>
                </c:pt>
                <c:pt idx="5">
                  <c:v>20.153712662654222</c:v>
                </c:pt>
                <c:pt idx="6">
                  <c:v>16.490013057945447</c:v>
                </c:pt>
                <c:pt idx="7">
                  <c:v>20.838056391927157</c:v>
                </c:pt>
                <c:pt idx="8">
                  <c:v>21.902276540612913</c:v>
                </c:pt>
                <c:pt idx="9">
                  <c:v>25.345968705422965</c:v>
                </c:pt>
                <c:pt idx="10">
                  <c:v>26.042510634944861</c:v>
                </c:pt>
                <c:pt idx="11">
                  <c:v>28.423257674130802</c:v>
                </c:pt>
                <c:pt idx="12">
                  <c:v>34.76038215438782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299488"/>
        <c:axId val="611299096"/>
      </c:lineChart>
      <c:catAx>
        <c:axId val="611298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611298704"/>
        <c:crosses val="autoZero"/>
        <c:auto val="1"/>
        <c:lblAlgn val="ctr"/>
        <c:lblOffset val="100"/>
        <c:noMultiLvlLbl val="0"/>
      </c:catAx>
      <c:valAx>
        <c:axId val="61129870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11298312"/>
        <c:crosses val="autoZero"/>
        <c:crossBetween val="between"/>
        <c:majorUnit val="0.2"/>
      </c:valAx>
      <c:valAx>
        <c:axId val="61129909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11299488"/>
        <c:crosses val="max"/>
        <c:crossBetween val="between"/>
      </c:valAx>
      <c:catAx>
        <c:axId val="611299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2990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77170773081727673"/>
          <c:w val="0.91801510248112195"/>
          <c:h val="0.2261975598099708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81504642428171"/>
          <c:y val="4.3577558670268857E-2"/>
          <c:w val="0.85367244348693705"/>
          <c:h val="0.67964039685655131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Graf_45!$C$3</c:f>
              <c:strCache>
                <c:ptCount val="1"/>
                <c:pt idx="0">
                  <c:v>Výnos z vkladov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Graf_45!$A$4:$A$16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Graf_45!$C$4:$C$16</c:f>
              <c:numCache>
                <c:formatCode>#,##0</c:formatCode>
                <c:ptCount val="13"/>
                <c:pt idx="0">
                  <c:v>76.149766649737785</c:v>
                </c:pt>
                <c:pt idx="1">
                  <c:v>91.647020404301912</c:v>
                </c:pt>
                <c:pt idx="2">
                  <c:v>126.43932226714468</c:v>
                </c:pt>
                <c:pt idx="3">
                  <c:v>137.64315013134637</c:v>
                </c:pt>
                <c:pt idx="4">
                  <c:v>96.271710049999982</c:v>
                </c:pt>
                <c:pt idx="5">
                  <c:v>71.216028039999998</c:v>
                </c:pt>
                <c:pt idx="6">
                  <c:v>76.560219749999973</c:v>
                </c:pt>
                <c:pt idx="7">
                  <c:v>105.39341668</c:v>
                </c:pt>
                <c:pt idx="8">
                  <c:v>93.191216519999983</c:v>
                </c:pt>
                <c:pt idx="9">
                  <c:v>88.300992859999994</c:v>
                </c:pt>
                <c:pt idx="10">
                  <c:v>73.698952250000005</c:v>
                </c:pt>
                <c:pt idx="11">
                  <c:v>62.110048309999989</c:v>
                </c:pt>
                <c:pt idx="12">
                  <c:v>51.793239519999993</c:v>
                </c:pt>
              </c:numCache>
            </c:numRef>
          </c:val>
          <c:extLst/>
        </c:ser>
        <c:ser>
          <c:idx val="8"/>
          <c:order val="1"/>
          <c:tx>
            <c:strRef>
              <c:f>Graf_45!$D$3</c:f>
              <c:strCache>
                <c:ptCount val="1"/>
                <c:pt idx="0">
                  <c:v>Výnos  z licencií a ost.zrážok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Graf_45!$A$4:$A$16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Graf_45!$D$4:$D$16</c:f>
              <c:numCache>
                <c:formatCode>#,##0</c:formatCode>
                <c:ptCount val="13"/>
                <c:pt idx="0">
                  <c:v>51.722041789816089</c:v>
                </c:pt>
                <c:pt idx="1">
                  <c:v>69.599777935006301</c:v>
                </c:pt>
                <c:pt idx="2">
                  <c:v>62.57662439122349</c:v>
                </c:pt>
                <c:pt idx="3">
                  <c:v>68.330335612529353</c:v>
                </c:pt>
                <c:pt idx="4">
                  <c:v>59.482892820000032</c:v>
                </c:pt>
                <c:pt idx="5">
                  <c:v>81.11605338999999</c:v>
                </c:pt>
                <c:pt idx="6">
                  <c:v>66.639778000000049</c:v>
                </c:pt>
                <c:pt idx="7">
                  <c:v>61.750940420000006</c:v>
                </c:pt>
                <c:pt idx="8">
                  <c:v>84.593024510000021</c:v>
                </c:pt>
                <c:pt idx="9">
                  <c:v>86.759869789999996</c:v>
                </c:pt>
                <c:pt idx="10">
                  <c:v>88.305585719999996</c:v>
                </c:pt>
                <c:pt idx="11">
                  <c:v>117.10087412999999</c:v>
                </c:pt>
                <c:pt idx="12">
                  <c:v>126.63820007000001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611300272"/>
        <c:axId val="611300664"/>
      </c:barChart>
      <c:lineChart>
        <c:grouping val="standard"/>
        <c:varyColors val="0"/>
        <c:ser>
          <c:idx val="0"/>
          <c:order val="2"/>
          <c:tx>
            <c:strRef>
              <c:f>Graf_45!$B$3</c:f>
              <c:strCache>
                <c:ptCount val="1"/>
                <c:pt idx="0">
                  <c:v>Celkový výnos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Graf_45!$A$4:$A$16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Graf_45!$B$4:$B$16</c:f>
              <c:numCache>
                <c:formatCode>#,##0</c:formatCode>
                <c:ptCount val="13"/>
                <c:pt idx="0">
                  <c:v>127.87180843955387</c:v>
                </c:pt>
                <c:pt idx="1">
                  <c:v>161.24679833930821</c:v>
                </c:pt>
                <c:pt idx="2">
                  <c:v>189.01594665836816</c:v>
                </c:pt>
                <c:pt idx="3">
                  <c:v>205.97348574387573</c:v>
                </c:pt>
                <c:pt idx="4">
                  <c:v>155.75460287000001</c:v>
                </c:pt>
                <c:pt idx="5">
                  <c:v>152.33208142999999</c:v>
                </c:pt>
                <c:pt idx="6">
                  <c:v>143.19999775000002</c:v>
                </c:pt>
                <c:pt idx="7">
                  <c:v>167.14435710000001</c:v>
                </c:pt>
                <c:pt idx="8">
                  <c:v>177.78424103</c:v>
                </c:pt>
                <c:pt idx="9">
                  <c:v>175.06086264999999</c:v>
                </c:pt>
                <c:pt idx="10">
                  <c:v>162.00453797</c:v>
                </c:pt>
                <c:pt idx="11">
                  <c:v>179.21092243999999</c:v>
                </c:pt>
                <c:pt idx="12">
                  <c:v>178.43143959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300272"/>
        <c:axId val="611300664"/>
      </c:lineChart>
      <c:catAx>
        <c:axId val="6113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611300664"/>
        <c:crosses val="autoZero"/>
        <c:auto val="1"/>
        <c:lblAlgn val="ctr"/>
        <c:lblOffset val="100"/>
        <c:noMultiLvlLbl val="0"/>
      </c:catAx>
      <c:valAx>
        <c:axId val="6113006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crossAx val="611300272"/>
        <c:crosses val="autoZero"/>
        <c:crossBetween val="between"/>
      </c:val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3377077865266"/>
          <c:y val="5.0925925925925923E-2"/>
          <c:w val="0.86461067366579181"/>
          <c:h val="0.6394714339952788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Graf_33!$C$2</c:f>
              <c:strCache>
                <c:ptCount val="1"/>
                <c:pt idx="0">
                  <c:v>rast zamestnanosti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Graf_33!$A$3:$A$15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Graf_33!$C$3:$C$15</c:f>
              <c:numCache>
                <c:formatCode>0.0</c:formatCode>
                <c:ptCount val="13"/>
                <c:pt idx="0">
                  <c:v>2.1986252850957788</c:v>
                </c:pt>
                <c:pt idx="1">
                  <c:v>3.5274420864120914</c:v>
                </c:pt>
                <c:pt idx="2">
                  <c:v>3.4691776581313949</c:v>
                </c:pt>
                <c:pt idx="3">
                  <c:v>2.5768587279583199</c:v>
                </c:pt>
                <c:pt idx="4">
                  <c:v>-4.5324256362083482</c:v>
                </c:pt>
                <c:pt idx="5">
                  <c:v>-1.133017288658289</c:v>
                </c:pt>
                <c:pt idx="6">
                  <c:v>1.8851110278803374</c:v>
                </c:pt>
                <c:pt idx="7">
                  <c:v>-5.9246103593790789E-2</c:v>
                </c:pt>
                <c:pt idx="8">
                  <c:v>-0.69353101043571064</c:v>
                </c:pt>
                <c:pt idx="9">
                  <c:v>1.313949922870683</c:v>
                </c:pt>
                <c:pt idx="10">
                  <c:v>2.1312156534916804</c:v>
                </c:pt>
                <c:pt idx="11">
                  <c:v>2.4576404329083701</c:v>
                </c:pt>
                <c:pt idx="12">
                  <c:v>1.8266006153314196</c:v>
                </c:pt>
              </c:numCache>
            </c:numRef>
          </c:val>
        </c:ser>
        <c:ser>
          <c:idx val="2"/>
          <c:order val="2"/>
          <c:tx>
            <c:strRef>
              <c:f>Graf_33!$D$2</c:f>
              <c:strCache>
                <c:ptCount val="1"/>
                <c:pt idx="0">
                  <c:v>rast mzdy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Graf_33!$A$3:$A$15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Graf_33!$D$3:$D$15</c:f>
              <c:numCache>
                <c:formatCode>0.0</c:formatCode>
                <c:ptCount val="13"/>
                <c:pt idx="0">
                  <c:v>9.2171428571428571</c:v>
                </c:pt>
                <c:pt idx="1">
                  <c:v>8.6084514902596823</c:v>
                </c:pt>
                <c:pt idx="2">
                  <c:v>7.3817743877960806</c:v>
                </c:pt>
                <c:pt idx="3">
                  <c:v>8.1214858236631002</c:v>
                </c:pt>
                <c:pt idx="4">
                  <c:v>3.0386014411573514</c:v>
                </c:pt>
                <c:pt idx="5">
                  <c:v>3.2214765100671228</c:v>
                </c:pt>
                <c:pt idx="6">
                  <c:v>2.2106631989596837</c:v>
                </c:pt>
                <c:pt idx="7">
                  <c:v>2.4173027989821794</c:v>
                </c:pt>
                <c:pt idx="8">
                  <c:v>2.3602484472049712</c:v>
                </c:pt>
                <c:pt idx="9">
                  <c:v>4.126213592233019</c:v>
                </c:pt>
                <c:pt idx="10">
                  <c:v>2.9137529137529095</c:v>
                </c:pt>
                <c:pt idx="11">
                  <c:v>3.2842582106455298</c:v>
                </c:pt>
                <c:pt idx="12">
                  <c:v>4.6052631578947345</c:v>
                </c:pt>
              </c:numCache>
            </c:numRef>
          </c:val>
        </c:ser>
        <c:ser>
          <c:idx val="3"/>
          <c:order val="3"/>
          <c:tx>
            <c:strRef>
              <c:f>Graf_33!$E$2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Graf_33!$A$3:$A$15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Graf_33!$E$3:$E$15</c:f>
              <c:numCache>
                <c:formatCode>0.0</c:formatCode>
                <c:ptCount val="13"/>
                <c:pt idx="0">
                  <c:v>-2.5410573880229954</c:v>
                </c:pt>
                <c:pt idx="1">
                  <c:v>-2.8745574523916453</c:v>
                </c:pt>
                <c:pt idx="2">
                  <c:v>4.393281979664355</c:v>
                </c:pt>
                <c:pt idx="3">
                  <c:v>3.4239539512554735</c:v>
                </c:pt>
                <c:pt idx="4">
                  <c:v>-8.1103206540180643</c:v>
                </c:pt>
                <c:pt idx="5">
                  <c:v>-2.8926745522883879</c:v>
                </c:pt>
                <c:pt idx="6">
                  <c:v>7.8002380340277853</c:v>
                </c:pt>
                <c:pt idx="7">
                  <c:v>5.5117893976122652</c:v>
                </c:pt>
                <c:pt idx="8">
                  <c:v>-1.3942079082708836</c:v>
                </c:pt>
                <c:pt idx="9">
                  <c:v>0.92042653028849841</c:v>
                </c:pt>
                <c:pt idx="10">
                  <c:v>3.4692926435547555</c:v>
                </c:pt>
                <c:pt idx="11">
                  <c:v>3.9037683237342469</c:v>
                </c:pt>
                <c:pt idx="12">
                  <c:v>1.6344924347889256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2547440"/>
        <c:axId val="552547832"/>
      </c:barChart>
      <c:lineChart>
        <c:grouping val="standard"/>
        <c:varyColors val="0"/>
        <c:ser>
          <c:idx val="0"/>
          <c:order val="0"/>
          <c:tx>
            <c:strRef>
              <c:f>Graf_33!$B$2</c:f>
              <c:strCache>
                <c:ptCount val="1"/>
                <c:pt idx="0">
                  <c:v>rast DPFO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Graf_33!$A$3:$A$15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Graf_33!$B$3:$B$15</c:f>
              <c:numCache>
                <c:formatCode>0.0</c:formatCode>
                <c:ptCount val="13"/>
                <c:pt idx="0">
                  <c:v>8.8747107542156414</c:v>
                </c:pt>
                <c:pt idx="1">
                  <c:v>9.2613361242801275</c:v>
                </c:pt>
                <c:pt idx="2">
                  <c:v>15.24423402559183</c:v>
                </c:pt>
                <c:pt idx="3">
                  <c:v>14.122298502876895</c:v>
                </c:pt>
                <c:pt idx="4">
                  <c:v>-9.604144849069062</c:v>
                </c:pt>
                <c:pt idx="5">
                  <c:v>-0.8042153308795541</c:v>
                </c:pt>
                <c:pt idx="6">
                  <c:v>11.896012260867806</c:v>
                </c:pt>
                <c:pt idx="7">
                  <c:v>7.8698460930006542</c:v>
                </c:pt>
                <c:pt idx="8">
                  <c:v>0.27250952849837695</c:v>
                </c:pt>
                <c:pt idx="9">
                  <c:v>6.3605900453922004</c:v>
                </c:pt>
                <c:pt idx="10">
                  <c:v>8.5142612107993454</c:v>
                </c:pt>
                <c:pt idx="11">
                  <c:v>9.6456669672881468</c:v>
                </c:pt>
                <c:pt idx="12">
                  <c:v>8.0663562080150797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547440"/>
        <c:axId val="552547832"/>
      </c:lineChart>
      <c:catAx>
        <c:axId val="55254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2547832"/>
        <c:crosses val="autoZero"/>
        <c:auto val="1"/>
        <c:lblAlgn val="ctr"/>
        <c:lblOffset val="100"/>
        <c:noMultiLvlLbl val="0"/>
      </c:catAx>
      <c:valAx>
        <c:axId val="55254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254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854330708661416E-2"/>
          <c:y val="0.86105250994569071"/>
          <c:w val="0.84929133858267725"/>
          <c:h val="0.124796381584377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2141072186336"/>
          <c:y val="5.0925925925925923E-2"/>
          <c:w val="0.88882455561318308"/>
          <c:h val="0.75471805154790439"/>
        </c:manualLayout>
      </c:layout>
      <c:lineChart>
        <c:grouping val="standard"/>
        <c:varyColors val="0"/>
        <c:ser>
          <c:idx val="0"/>
          <c:order val="0"/>
          <c:tx>
            <c:strRef>
              <c:f>Graf_46!$B$2</c:f>
              <c:strCache>
                <c:ptCount val="1"/>
                <c:pt idx="0">
                  <c:v>Priemerná úroková miera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Graf_46!$A$3:$A$15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Graf_46!$B$3:$B$15</c:f>
              <c:numCache>
                <c:formatCode>0.00</c:formatCode>
                <c:ptCount val="13"/>
                <c:pt idx="0">
                  <c:v>1.6142957088509362</c:v>
                </c:pt>
                <c:pt idx="1">
                  <c:v>1.9602056060640207</c:v>
                </c:pt>
                <c:pt idx="2">
                  <c:v>2.1876843710694156</c:v>
                </c:pt>
                <c:pt idx="3">
                  <c:v>2.1359608622466659</c:v>
                </c:pt>
                <c:pt idx="4">
                  <c:v>1.1832958440142589</c:v>
                </c:pt>
                <c:pt idx="5">
                  <c:v>0.9471533212865898</c:v>
                </c:pt>
                <c:pt idx="6">
                  <c:v>1.1651145752453071</c:v>
                </c:pt>
                <c:pt idx="7">
                  <c:v>1.2080150947964112</c:v>
                </c:pt>
                <c:pt idx="8">
                  <c:v>0.98574118360010843</c:v>
                </c:pt>
                <c:pt idx="9">
                  <c:v>0.77154398839848326</c:v>
                </c:pt>
                <c:pt idx="10">
                  <c:v>0.58468774787914146</c:v>
                </c:pt>
                <c:pt idx="11">
                  <c:v>0.41965000000000002</c:v>
                </c:pt>
                <c:pt idx="12">
                  <c:v>0.27186620190113492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301448"/>
        <c:axId val="611301840"/>
      </c:lineChart>
      <c:catAx>
        <c:axId val="61130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1301840"/>
        <c:crosses val="autoZero"/>
        <c:auto val="1"/>
        <c:lblAlgn val="ctr"/>
        <c:lblOffset val="100"/>
        <c:noMultiLvlLbl val="0"/>
      </c:catAx>
      <c:valAx>
        <c:axId val="61130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130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675564548239515E-2"/>
          <c:y val="5.5643850145330298E-2"/>
          <c:w val="0.89854966242427248"/>
          <c:h val="0.62598015091863513"/>
        </c:manualLayout>
      </c:layout>
      <c:lineChart>
        <c:grouping val="standard"/>
        <c:varyColors val="0"/>
        <c:ser>
          <c:idx val="0"/>
          <c:order val="0"/>
          <c:tx>
            <c:strRef>
              <c:f>Graf_47!$H$2</c:f>
              <c:strCache>
                <c:ptCount val="1"/>
                <c:pt idx="0">
                  <c:v>EDS z vkladov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Graf_47!$A$3:$A$15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Graf_47!$H$3:$H$15</c:f>
              <c:numCache>
                <c:formatCode>#\ ##0.0</c:formatCode>
                <c:ptCount val="13"/>
                <c:pt idx="0">
                  <c:v>18.524527321280484</c:v>
                </c:pt>
                <c:pt idx="1">
                  <c:v>16.52247261627684</c:v>
                </c:pt>
                <c:pt idx="2">
                  <c:v>18.141270540802758</c:v>
                </c:pt>
                <c:pt idx="3">
                  <c:v>18.625142375264396</c:v>
                </c:pt>
                <c:pt idx="4">
                  <c:v>21.846151544252741</c:v>
                </c:pt>
                <c:pt idx="5">
                  <c:v>20.153712662654222</c:v>
                </c:pt>
                <c:pt idx="6">
                  <c:v>16.490013057945447</c:v>
                </c:pt>
                <c:pt idx="7">
                  <c:v>20.838056391927157</c:v>
                </c:pt>
                <c:pt idx="8">
                  <c:v>21.902276540612913</c:v>
                </c:pt>
                <c:pt idx="9">
                  <c:v>25.345968705422965</c:v>
                </c:pt>
                <c:pt idx="10">
                  <c:v>26.042510634944861</c:v>
                </c:pt>
                <c:pt idx="11">
                  <c:v>28.423257674130802</c:v>
                </c:pt>
                <c:pt idx="12">
                  <c:v>34.76038215438782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Graf_47!$I$2</c:f>
              <c:strCache>
                <c:ptCount val="1"/>
                <c:pt idx="0">
                  <c:v>EDS z bánk</c:v>
                </c:pt>
              </c:strCache>
            </c:strRef>
          </c:tx>
          <c:spPr>
            <a:ln>
              <a:solidFill>
                <a:srgbClr val="2C9ADC"/>
              </a:solidFill>
            </a:ln>
          </c:spPr>
          <c:marker>
            <c:symbol val="none"/>
          </c:marker>
          <c:cat>
            <c:numRef>
              <c:f>Graf_47!$A$3:$A$15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Graf_47!$I$3:$I$15</c:f>
              <c:numCache>
                <c:formatCode>#\ ##0.0</c:formatCode>
                <c:ptCount val="13"/>
                <c:pt idx="0">
                  <c:v>15.308348740287379</c:v>
                </c:pt>
                <c:pt idx="1">
                  <c:v>13.234470224527984</c:v>
                </c:pt>
                <c:pt idx="2">
                  <c:v>15.196289644339744</c:v>
                </c:pt>
                <c:pt idx="3">
                  <c:v>15.455463131992191</c:v>
                </c:pt>
                <c:pt idx="4">
                  <c:v>18.372912730899753</c:v>
                </c:pt>
                <c:pt idx="5">
                  <c:v>15.602581338466198</c:v>
                </c:pt>
                <c:pt idx="6">
                  <c:v>13.54638345846784</c:v>
                </c:pt>
                <c:pt idx="7">
                  <c:v>17.147521146970259</c:v>
                </c:pt>
                <c:pt idx="8">
                  <c:v>17.520828924484093</c:v>
                </c:pt>
                <c:pt idx="9">
                  <c:v>19.686788243239427</c:v>
                </c:pt>
                <c:pt idx="10">
                  <c:v>18.434866451503193</c:v>
                </c:pt>
                <c:pt idx="11">
                  <c:v>19.217490568769165</c:v>
                </c:pt>
                <c:pt idx="12">
                  <c:v>21.181981867597969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Graf_47!$J$2</c:f>
              <c:strCache>
                <c:ptCount val="1"/>
                <c:pt idx="0">
                  <c:v>EDS z ost. finančných inštitúcií</c:v>
                </c:pt>
              </c:strCache>
            </c:strRef>
          </c:tx>
          <c:spPr>
            <a:ln>
              <a:solidFill>
                <a:srgbClr val="1E6096"/>
              </a:solidFill>
            </a:ln>
          </c:spPr>
          <c:marker>
            <c:symbol val="none"/>
          </c:marker>
          <c:cat>
            <c:numRef>
              <c:f>Graf_47!$A$3:$A$15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Graf_47!$J$3:$J$15</c:f>
              <c:numCache>
                <c:formatCode>#\ ##0.0</c:formatCode>
                <c:ptCount val="13"/>
                <c:pt idx="0">
                  <c:v>3.2161785809931045</c:v>
                </c:pt>
                <c:pt idx="1">
                  <c:v>3.2880023917488552</c:v>
                </c:pt>
                <c:pt idx="2">
                  <c:v>2.9449808964630146</c:v>
                </c:pt>
                <c:pt idx="3">
                  <c:v>3.1696792432722054</c:v>
                </c:pt>
                <c:pt idx="4">
                  <c:v>3.4732388133529866</c:v>
                </c:pt>
                <c:pt idx="5">
                  <c:v>4.5511313241880238</c:v>
                </c:pt>
                <c:pt idx="6">
                  <c:v>2.9436295994776063</c:v>
                </c:pt>
                <c:pt idx="7">
                  <c:v>3.6905352449568976</c:v>
                </c:pt>
                <c:pt idx="8">
                  <c:v>4.3814476161288196</c:v>
                </c:pt>
                <c:pt idx="9">
                  <c:v>5.6591804621835413</c:v>
                </c:pt>
                <c:pt idx="10">
                  <c:v>7.6076441834416668</c:v>
                </c:pt>
                <c:pt idx="11">
                  <c:v>9.2057671053616357</c:v>
                </c:pt>
                <c:pt idx="12">
                  <c:v>13.578400286789853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Graf_47!$K$2</c:f>
              <c:strCache>
                <c:ptCount val="1"/>
                <c:pt idx="0">
                  <c:v>základná sadzba dane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val>
            <c:numRef>
              <c:f>Graf_47!$K$3:$K$15</c:f>
              <c:numCache>
                <c:formatCode>#\ ##0.0</c:formatCode>
                <c:ptCount val="13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302624"/>
        <c:axId val="611303016"/>
      </c:lineChart>
      <c:catAx>
        <c:axId val="61130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611303016"/>
        <c:crosses val="autoZero"/>
        <c:auto val="1"/>
        <c:lblAlgn val="ctr"/>
        <c:lblOffset val="100"/>
        <c:noMultiLvlLbl val="0"/>
      </c:catAx>
      <c:valAx>
        <c:axId val="61130301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611302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3675360892388451"/>
          <c:w val="0.99110443851719365"/>
          <c:h val="0.140836887576552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5"/>
          <c:order val="0"/>
          <c:tx>
            <c:strRef>
              <c:f>Graf_48!$C$2</c:f>
              <c:strCache>
                <c:ptCount val="1"/>
                <c:pt idx="0">
                  <c:v>výnos z bánk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95D9F1B-029B-473C-894F-D051431A94E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F1B7095-3D6C-4FEF-8855-9FDCA82AF50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21718A7-CF1B-4497-9FA0-37A19124C6C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DEB2696-81C3-42B9-8B0D-6D3D9F8D382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570FC01-D6E9-42AC-A41F-9D2D1EFD170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F915D88-73A5-4895-9FE9-BB12B6BCC14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B2B3CA6-B4D2-40EB-A558-2D1CE8AB337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42458AF-C69D-4EF6-83BA-9DDAF20FAD6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128F003-EA50-426F-B602-F07ED42717A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3CBE86C-233A-4D60-ACD6-6634B9E189E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0B43A22-D81B-4B8C-894F-9D18D5D8704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7479803-981A-43B0-AA5F-B041C76AA73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4A46837-E011-4CB4-B7C0-50D4D9B21D5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Graf_48!$A$3:$A$15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Graf_48!$C$3:$C$15</c:f>
              <c:numCache>
                <c:formatCode>#,##0</c:formatCode>
                <c:ptCount val="13"/>
                <c:pt idx="0">
                  <c:v>62.928849095465715</c:v>
                </c:pt>
                <c:pt idx="1">
                  <c:v>73.409095047467304</c:v>
                </c:pt>
                <c:pt idx="2">
                  <c:v>105.91367122186819</c:v>
                </c:pt>
                <c:pt idx="3">
                  <c:v>114.21865075520482</c:v>
                </c:pt>
                <c:pt idx="4">
                  <c:v>80.965827029999986</c:v>
                </c:pt>
                <c:pt idx="5">
                  <c:v>55.133954160000002</c:v>
                </c:pt>
                <c:pt idx="6">
                  <c:v>62.893467139999977</c:v>
                </c:pt>
                <c:pt idx="7">
                  <c:v>86.727658630000008</c:v>
                </c:pt>
                <c:pt idx="8">
                  <c:v>74.548751080000002</c:v>
                </c:pt>
                <c:pt idx="9">
                  <c:v>68.585382089999982</c:v>
                </c:pt>
                <c:pt idx="10">
                  <c:v>52.16971440999999</c:v>
                </c:pt>
                <c:pt idx="11">
                  <c:v>41.993753189999993</c:v>
                </c:pt>
                <c:pt idx="12">
                  <c:v>31.561317579999994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Graf_48!$E$3:$E$15</c15:f>
                <c15:dlblRangeCache>
                  <c:ptCount val="13"/>
                  <c:pt idx="0">
                    <c:v>82,6</c:v>
                  </c:pt>
                  <c:pt idx="1">
                    <c:v>80,1</c:v>
                  </c:pt>
                  <c:pt idx="2">
                    <c:v>83,8</c:v>
                  </c:pt>
                  <c:pt idx="3">
                    <c:v>83,0</c:v>
                  </c:pt>
                  <c:pt idx="4">
                    <c:v>84,1</c:v>
                  </c:pt>
                  <c:pt idx="5">
                    <c:v>77,4</c:v>
                  </c:pt>
                  <c:pt idx="6">
                    <c:v>82,1</c:v>
                  </c:pt>
                  <c:pt idx="7">
                    <c:v>82,3</c:v>
                  </c:pt>
                  <c:pt idx="8">
                    <c:v>80,0</c:v>
                  </c:pt>
                  <c:pt idx="9">
                    <c:v>77,7</c:v>
                  </c:pt>
                  <c:pt idx="10">
                    <c:v>70,8</c:v>
                  </c:pt>
                  <c:pt idx="11">
                    <c:v>67,6</c:v>
                  </c:pt>
                  <c:pt idx="12">
                    <c:v>60,9</c:v>
                  </c:pt>
                </c15:dlblRangeCache>
              </c15:datalabelsRange>
            </c:ext>
          </c:extLst>
        </c:ser>
        <c:ser>
          <c:idx val="8"/>
          <c:order val="1"/>
          <c:tx>
            <c:strRef>
              <c:f>Graf_48!$D$2</c:f>
              <c:strCache>
                <c:ptCount val="1"/>
                <c:pt idx="0">
                  <c:v>výnos z ostatných finančných inštitúcií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685BAD2-0721-4FE4-96A3-0C1AE714372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4531B5-811D-4470-8DF7-F303AF39E13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217DBC9-33B9-4AAD-B2F8-33FC0C05555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A81F413-71CD-441A-8EE5-C075C7EA698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D6179C7-AEEC-401B-AB43-DFD378C830B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83BCB8D-FCAD-424F-AA5F-A6BAC9A942F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92B8F6F-139D-43D2-94C4-1455357F084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66AD483-CD2B-4AE6-8B57-58A7A161E45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47F071C-73C1-40C3-8FF9-4D277550231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CBD89A1-CDAD-4CB7-84D1-5494E50BF8C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07A7D8E-2C7D-4A47-8051-0F1D9C3A079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E4E200F-153F-45B4-85BC-E7353565851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B5F9843-154B-4E03-9525-D89827C432B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Graf_48!$A$3:$A$15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Graf_48!$D$3:$D$15</c:f>
              <c:numCache>
                <c:formatCode>#,##0</c:formatCode>
                <c:ptCount val="13"/>
                <c:pt idx="0">
                  <c:v>13.22091755427207</c:v>
                </c:pt>
                <c:pt idx="1">
                  <c:v>18.237925356834609</c:v>
                </c:pt>
                <c:pt idx="2">
                  <c:v>20.52565104527649</c:v>
                </c:pt>
                <c:pt idx="3">
                  <c:v>23.424499376141554</c:v>
                </c:pt>
                <c:pt idx="4">
                  <c:v>15.305883019999996</c:v>
                </c:pt>
                <c:pt idx="5">
                  <c:v>16.082073879999996</c:v>
                </c:pt>
                <c:pt idx="6">
                  <c:v>13.666752609999996</c:v>
                </c:pt>
                <c:pt idx="7">
                  <c:v>18.665758049999994</c:v>
                </c:pt>
                <c:pt idx="8">
                  <c:v>18.642465439999981</c:v>
                </c:pt>
                <c:pt idx="9">
                  <c:v>19.715610770000012</c:v>
                </c:pt>
                <c:pt idx="10">
                  <c:v>21.529237840000015</c:v>
                </c:pt>
                <c:pt idx="11">
                  <c:v>20.116295119999997</c:v>
                </c:pt>
                <c:pt idx="12">
                  <c:v>20.231921939999999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Graf_48!$F$3:$F$15</c15:f>
                <c15:dlblRangeCache>
                  <c:ptCount val="13"/>
                  <c:pt idx="0">
                    <c:v>17,4</c:v>
                  </c:pt>
                  <c:pt idx="1">
                    <c:v>19,9</c:v>
                  </c:pt>
                  <c:pt idx="2">
                    <c:v>16,2</c:v>
                  </c:pt>
                  <c:pt idx="3">
                    <c:v>17,0</c:v>
                  </c:pt>
                  <c:pt idx="4">
                    <c:v>15,9</c:v>
                  </c:pt>
                  <c:pt idx="5">
                    <c:v>22,6</c:v>
                  </c:pt>
                  <c:pt idx="6">
                    <c:v>17,9</c:v>
                  </c:pt>
                  <c:pt idx="7">
                    <c:v>17,7</c:v>
                  </c:pt>
                  <c:pt idx="8">
                    <c:v>20,0</c:v>
                  </c:pt>
                  <c:pt idx="9">
                    <c:v>22,3</c:v>
                  </c:pt>
                  <c:pt idx="10">
                    <c:v>29,2</c:v>
                  </c:pt>
                  <c:pt idx="11">
                    <c:v>32,4</c:v>
                  </c:pt>
                  <c:pt idx="12">
                    <c:v>39,1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11303800"/>
        <c:axId val="611304192"/>
      </c:barChart>
      <c:catAx>
        <c:axId val="61130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611304192"/>
        <c:crosses val="autoZero"/>
        <c:auto val="1"/>
        <c:lblAlgn val="ctr"/>
        <c:lblOffset val="100"/>
        <c:noMultiLvlLbl val="0"/>
      </c:catAx>
      <c:valAx>
        <c:axId val="61130419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crossAx val="611303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59128506330845454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Tab_8!$E$2</c:f>
              <c:strCache>
                <c:ptCount val="1"/>
                <c:pt idx="0">
                  <c:v>Daň zo stavieb (v %)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Tab_8!$A$3:$A$15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Tab_8!$E$3:$E$15</c:f>
              <c:numCache>
                <c:formatCode>0.0</c:formatCode>
                <c:ptCount val="13"/>
                <c:pt idx="0">
                  <c:v>67.26564069311361</c:v>
                </c:pt>
                <c:pt idx="1">
                  <c:v>68.855600277080967</c:v>
                </c:pt>
                <c:pt idx="2">
                  <c:v>68.99548630891789</c:v>
                </c:pt>
                <c:pt idx="3">
                  <c:v>65.663644855200658</c:v>
                </c:pt>
                <c:pt idx="4">
                  <c:v>68.458066578353908</c:v>
                </c:pt>
                <c:pt idx="5">
                  <c:v>68.877715431816739</c:v>
                </c:pt>
                <c:pt idx="6">
                  <c:v>69.282858744357853</c:v>
                </c:pt>
                <c:pt idx="7">
                  <c:v>69.19563354738932</c:v>
                </c:pt>
                <c:pt idx="8">
                  <c:v>68.955889197748064</c:v>
                </c:pt>
                <c:pt idx="9">
                  <c:v>68.943245037678764</c:v>
                </c:pt>
                <c:pt idx="10">
                  <c:v>69.041848947441139</c:v>
                </c:pt>
                <c:pt idx="11">
                  <c:v>69.050103858873868</c:v>
                </c:pt>
                <c:pt idx="12">
                  <c:v>68.470919397697344</c:v>
                </c:pt>
              </c:numCache>
            </c:numRef>
          </c:val>
        </c:ser>
        <c:ser>
          <c:idx val="8"/>
          <c:order val="2"/>
          <c:tx>
            <c:strRef>
              <c:f>Tab_8!$D$2</c:f>
              <c:strCache>
                <c:ptCount val="1"/>
                <c:pt idx="0">
                  <c:v>Daň z pozemkov (v %)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Tab_8!$A$3:$A$15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Tab_8!$D$3:$D$15</c:f>
              <c:numCache>
                <c:formatCode>0.0</c:formatCode>
                <c:ptCount val="13"/>
                <c:pt idx="0">
                  <c:v>29.487747938180163</c:v>
                </c:pt>
                <c:pt idx="1">
                  <c:v>26.640673210278198</c:v>
                </c:pt>
                <c:pt idx="2">
                  <c:v>26.964474163452472</c:v>
                </c:pt>
                <c:pt idx="3">
                  <c:v>30.083244402383318</c:v>
                </c:pt>
                <c:pt idx="4">
                  <c:v>27.076094901360428</c:v>
                </c:pt>
                <c:pt idx="5">
                  <c:v>26.715647732967053</c:v>
                </c:pt>
                <c:pt idx="6">
                  <c:v>26.216206136349314</c:v>
                </c:pt>
                <c:pt idx="7">
                  <c:v>25.783140413915877</c:v>
                </c:pt>
                <c:pt idx="8">
                  <c:v>25.837973954672567</c:v>
                </c:pt>
                <c:pt idx="9">
                  <c:v>25.876839345852403</c:v>
                </c:pt>
                <c:pt idx="10">
                  <c:v>25.656163363082424</c:v>
                </c:pt>
                <c:pt idx="11">
                  <c:v>25.592455227887044</c:v>
                </c:pt>
                <c:pt idx="12">
                  <c:v>25.66504134174366</c:v>
                </c:pt>
              </c:numCache>
            </c:numRef>
          </c:val>
        </c:ser>
        <c:ser>
          <c:idx val="1"/>
          <c:order val="3"/>
          <c:tx>
            <c:strRef>
              <c:f>Tab_8!$F$2</c:f>
              <c:strCache>
                <c:ptCount val="1"/>
                <c:pt idx="0">
                  <c:v>Daň z bytov a nebytových priestorov (v %)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Tab_8!$A$3:$A$15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Tab_8!$F$3:$F$15</c:f>
              <c:numCache>
                <c:formatCode>0.0</c:formatCode>
                <c:ptCount val="13"/>
                <c:pt idx="0">
                  <c:v>3.2466113687062155</c:v>
                </c:pt>
                <c:pt idx="1">
                  <c:v>4.5037265126408519</c:v>
                </c:pt>
                <c:pt idx="2">
                  <c:v>4.0400395276296495</c:v>
                </c:pt>
                <c:pt idx="3">
                  <c:v>4.2531107424160295</c:v>
                </c:pt>
                <c:pt idx="4">
                  <c:v>4.4658385202856756</c:v>
                </c:pt>
                <c:pt idx="5">
                  <c:v>4.4066368352161964</c:v>
                </c:pt>
                <c:pt idx="6">
                  <c:v>4.5009351192928122</c:v>
                </c:pt>
                <c:pt idx="7">
                  <c:v>5.0212260386948042</c:v>
                </c:pt>
                <c:pt idx="8">
                  <c:v>5.2061368475793728</c:v>
                </c:pt>
                <c:pt idx="9">
                  <c:v>5.1799156164688238</c:v>
                </c:pt>
                <c:pt idx="10">
                  <c:v>5.3019876894764097</c:v>
                </c:pt>
                <c:pt idx="11">
                  <c:v>5.357440913239091</c:v>
                </c:pt>
                <c:pt idx="12">
                  <c:v>5.8640392605589975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100"/>
        <c:axId val="611304976"/>
        <c:axId val="611305368"/>
      </c:barChart>
      <c:lineChart>
        <c:grouping val="standard"/>
        <c:varyColors val="0"/>
        <c:ser>
          <c:idx val="5"/>
          <c:order val="0"/>
          <c:tx>
            <c:strRef>
              <c:f>Tab_8!$B$2</c:f>
              <c:strCache>
                <c:ptCount val="1"/>
                <c:pt idx="0">
                  <c:v>Celkový výnos (pr. os)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Tab_8!$A$3:$A$15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Tab_8!$B$3:$B$15</c:f>
              <c:numCache>
                <c:formatCode>0.0</c:formatCode>
                <c:ptCount val="13"/>
                <c:pt idx="0">
                  <c:v>207.22253203213171</c:v>
                </c:pt>
                <c:pt idx="1">
                  <c:v>223.01712806213897</c:v>
                </c:pt>
                <c:pt idx="2">
                  <c:v>227.47553608178978</c:v>
                </c:pt>
                <c:pt idx="3">
                  <c:v>237.42126402443071</c:v>
                </c:pt>
                <c:pt idx="4">
                  <c:v>254.81405000000001</c:v>
                </c:pt>
                <c:pt idx="5">
                  <c:v>266.28384499999999</c:v>
                </c:pt>
                <c:pt idx="6">
                  <c:v>274.56390000000005</c:v>
                </c:pt>
                <c:pt idx="7">
                  <c:v>304.47844475000085</c:v>
                </c:pt>
                <c:pt idx="8">
                  <c:v>316.79029254999944</c:v>
                </c:pt>
                <c:pt idx="9">
                  <c:v>320.45254593000004</c:v>
                </c:pt>
                <c:pt idx="10">
                  <c:v>324.05322091000005</c:v>
                </c:pt>
                <c:pt idx="11">
                  <c:v>336.35908229</c:v>
                </c:pt>
                <c:pt idx="12">
                  <c:v>347.89882031000002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306152"/>
        <c:axId val="611305760"/>
      </c:lineChart>
      <c:catAx>
        <c:axId val="61130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611305368"/>
        <c:crosses val="autoZero"/>
        <c:auto val="1"/>
        <c:lblAlgn val="ctr"/>
        <c:lblOffset val="100"/>
        <c:noMultiLvlLbl val="0"/>
      </c:catAx>
      <c:valAx>
        <c:axId val="61130536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611304976"/>
        <c:crosses val="autoZero"/>
        <c:crossBetween val="between"/>
      </c:valAx>
      <c:valAx>
        <c:axId val="6113057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611306152"/>
        <c:crosses val="max"/>
        <c:crossBetween val="between"/>
      </c:valAx>
      <c:catAx>
        <c:axId val="611306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3057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77909119666230642"/>
          <c:w val="1"/>
          <c:h val="0.218208554549573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582357705286839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Graf_49_50!$E$2</c:f>
              <c:strCache>
                <c:ptCount val="1"/>
                <c:pt idx="0">
                  <c:v>Daň z bytov a nebytových priestorov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Graf_49_50!$A$3:$A$14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Graf_49_50!$E$3:$E$14</c:f>
              <c:numCache>
                <c:formatCode>0.0</c:formatCode>
                <c:ptCount val="12"/>
                <c:pt idx="0">
                  <c:v>49.294204135603572</c:v>
                </c:pt>
                <c:pt idx="1">
                  <c:v>-8.5023199862519387</c:v>
                </c:pt>
                <c:pt idx="2">
                  <c:v>9.8767973820798272</c:v>
                </c:pt>
                <c:pt idx="3">
                  <c:v>12.693815238358241</c:v>
                </c:pt>
                <c:pt idx="4">
                  <c:v>3.1159135518486369</c:v>
                </c:pt>
                <c:pt idx="5">
                  <c:v>5.3159399026534659</c:v>
                </c:pt>
                <c:pt idx="6">
                  <c:v>23.714366946020206</c:v>
                </c:pt>
                <c:pt idx="7">
                  <c:v>7.8750772649254674</c:v>
                </c:pt>
                <c:pt idx="8">
                  <c:v>0.64656714425324058</c:v>
                </c:pt>
                <c:pt idx="9">
                  <c:v>3.5067437615908581</c:v>
                </c:pt>
                <c:pt idx="10">
                  <c:v>4.8830942445305725</c:v>
                </c:pt>
                <c:pt idx="11">
                  <c:v>13.21116944181453</c:v>
                </c:pt>
              </c:numCache>
            </c:numRef>
          </c:val>
        </c:ser>
        <c:ser>
          <c:idx val="2"/>
          <c:order val="1"/>
          <c:tx>
            <c:strRef>
              <c:f>Graf_49_50!$D$2</c:f>
              <c:strCache>
                <c:ptCount val="1"/>
                <c:pt idx="0">
                  <c:v>Daň zo stavieb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Graf_49_50!$A$3:$A$14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Graf_49_50!$D$3:$D$14</c:f>
              <c:numCache>
                <c:formatCode>0.0</c:formatCode>
                <c:ptCount val="12"/>
                <c:pt idx="0">
                  <c:v>10.165910579270122</c:v>
                </c:pt>
                <c:pt idx="1">
                  <c:v>2.2063525071214896</c:v>
                </c:pt>
                <c:pt idx="2">
                  <c:v>-0.66799049365604546</c:v>
                </c:pt>
                <c:pt idx="3">
                  <c:v>11.893124518340503</c:v>
                </c:pt>
                <c:pt idx="4">
                  <c:v>5.1418351897685621</c:v>
                </c:pt>
                <c:pt idx="5">
                  <c:v>3.71598140254219</c:v>
                </c:pt>
                <c:pt idx="6">
                  <c:v>10.755680129667876</c:v>
                </c:pt>
                <c:pt idx="7">
                  <c:v>3.6831028338389693</c:v>
                </c:pt>
                <c:pt idx="8">
                  <c:v>1.1375011762703835</c:v>
                </c:pt>
                <c:pt idx="9">
                  <c:v>1.2682507809249399</c:v>
                </c:pt>
                <c:pt idx="10">
                  <c:v>3.8098920117878077</c:v>
                </c:pt>
                <c:pt idx="11">
                  <c:v>2.5632136959227614</c:v>
                </c:pt>
              </c:numCache>
            </c:numRef>
          </c:val>
        </c:ser>
        <c:ser>
          <c:idx val="0"/>
          <c:order val="2"/>
          <c:tx>
            <c:strRef>
              <c:f>Graf_49_50!$C$2</c:f>
              <c:strCache>
                <c:ptCount val="1"/>
                <c:pt idx="0">
                  <c:v>Daň z pozemkov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numRef>
              <c:f>Graf_49_50!$A$3:$A$14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Graf_49_50!$C$3:$C$14</c:f>
              <c:numCache>
                <c:formatCode>0.0</c:formatCode>
                <c:ptCount val="12"/>
                <c:pt idx="0">
                  <c:v>-2.7689820556403899</c:v>
                </c:pt>
                <c:pt idx="1">
                  <c:v>3.2388691110708745</c:v>
                </c:pt>
                <c:pt idx="2">
                  <c:v>16.444138504299044</c:v>
                </c:pt>
                <c:pt idx="3">
                  <c:v>-3.4026720277731348</c:v>
                </c:pt>
                <c:pt idx="4">
                  <c:v>3.1100813358391877</c:v>
                </c:pt>
                <c:pt idx="5">
                  <c:v>1.1818814353003138</c:v>
                </c:pt>
                <c:pt idx="6">
                  <c:v>9.0634139609263364</c:v>
                </c:pt>
                <c:pt idx="7">
                  <c:v>4.2648576689827689</c:v>
                </c:pt>
                <c:pt idx="8">
                  <c:v>1.3082083290512747</c:v>
                </c:pt>
                <c:pt idx="9">
                  <c:v>0.26124630662727188</c:v>
                </c:pt>
                <c:pt idx="10">
                  <c:v>3.5397367315533224</c:v>
                </c:pt>
                <c:pt idx="11">
                  <c:v>3.7241329533264089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306936"/>
        <c:axId val="611307328"/>
      </c:barChart>
      <c:lineChart>
        <c:grouping val="standard"/>
        <c:varyColors val="0"/>
        <c:ser>
          <c:idx val="3"/>
          <c:order val="3"/>
          <c:tx>
            <c:strRef>
              <c:f>Graf_49_50!$B$2</c:f>
              <c:strCache>
                <c:ptCount val="1"/>
                <c:pt idx="0">
                  <c:v>Daň z nehnuteľností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Graf_49_50!$A$3:$A$14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Graf_49_50!$B$3:$B$14</c:f>
              <c:numCache>
                <c:formatCode>0.0</c:formatCode>
                <c:ptCount val="12"/>
                <c:pt idx="0">
                  <c:v>7.6220456699941153</c:v>
                </c:pt>
                <c:pt idx="1">
                  <c:v>1.9991325591855791</c:v>
                </c:pt>
                <c:pt idx="2">
                  <c:v>4.3722187070986296</c:v>
                </c:pt>
                <c:pt idx="3">
                  <c:v>7.3257069231084326</c:v>
                </c:pt>
                <c:pt idx="4">
                  <c:v>4.5012411992195744</c:v>
                </c:pt>
                <c:pt idx="5">
                  <c:v>3.1094845427066975</c:v>
                </c:pt>
                <c:pt idx="6">
                  <c:v>10.895294228411245</c:v>
                </c:pt>
                <c:pt idx="7">
                  <c:v>4.0435860115179967</c:v>
                </c:pt>
                <c:pt idx="8">
                  <c:v>1.1560497484065291</c:v>
                </c:pt>
                <c:pt idx="9">
                  <c:v>1.1236218983844637</c:v>
                </c:pt>
                <c:pt idx="10">
                  <c:v>3.7974815820200458</c:v>
                </c:pt>
                <c:pt idx="11">
                  <c:v>3.4307793746597204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306936"/>
        <c:axId val="611307328"/>
      </c:lineChart>
      <c:catAx>
        <c:axId val="611306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611307328"/>
        <c:crosses val="autoZero"/>
        <c:auto val="1"/>
        <c:lblAlgn val="ctr"/>
        <c:lblOffset val="100"/>
        <c:noMultiLvlLbl val="0"/>
      </c:catAx>
      <c:valAx>
        <c:axId val="611307328"/>
        <c:scaling>
          <c:orientation val="minMax"/>
          <c:max val="25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11306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78188526434195726"/>
          <c:w val="1"/>
          <c:h val="0.217713385826771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93259755030621172"/>
          <c:h val="0.55240960551572849"/>
        </c:manualLayout>
      </c:layout>
      <c:barChart>
        <c:barDir val="col"/>
        <c:grouping val="stacked"/>
        <c:varyColors val="0"/>
        <c:ser>
          <c:idx val="8"/>
          <c:order val="1"/>
          <c:tx>
            <c:strRef>
              <c:f>Graf_49_50!$L$2</c:f>
              <c:strCache>
                <c:ptCount val="1"/>
                <c:pt idx="0">
                  <c:v>Daň z pozemkov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val>
            <c:numRef>
              <c:f>Graf_49_50!$L$3:$L$14</c:f>
              <c:numCache>
                <c:formatCode>0.0</c:formatCode>
                <c:ptCount val="12"/>
                <c:pt idx="0">
                  <c:v>-0.81651044902068126</c:v>
                </c:pt>
                <c:pt idx="1">
                  <c:v>0.86285653558903985</c:v>
                </c:pt>
                <c:pt idx="2">
                  <c:v>4.434075478394055</c:v>
                </c:pt>
                <c:pt idx="3">
                  <c:v>-1.0236341423265212</c:v>
                </c:pt>
                <c:pt idx="4">
                  <c:v>0.84208857400131654</c:v>
                </c:pt>
                <c:pt idx="5">
                  <c:v>0.31574728087616677</c:v>
                </c:pt>
                <c:pt idx="6">
                  <c:v>2.3760832869871105</c:v>
                </c:pt>
                <c:pt idx="7">
                  <c:v>1.099614241247487</c:v>
                </c:pt>
                <c:pt idx="8">
                  <c:v>0.33801452733313125</c:v>
                </c:pt>
                <c:pt idx="9">
                  <c:v>6.7602287062906358E-2</c:v>
                </c:pt>
                <c:pt idx="10">
                  <c:v>0.90816063847035489</c:v>
                </c:pt>
                <c:pt idx="11">
                  <c:v>0.95309705870704875</c:v>
                </c:pt>
              </c:numCache>
            </c:numRef>
          </c:val>
        </c:ser>
        <c:ser>
          <c:idx val="0"/>
          <c:order val="2"/>
          <c:tx>
            <c:strRef>
              <c:f>Graf_49_50!$M$2</c:f>
              <c:strCache>
                <c:ptCount val="1"/>
                <c:pt idx="0">
                  <c:v>Daň zo stavieb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val>
            <c:numRef>
              <c:f>Graf_49_50!$M$3:$M$14</c:f>
              <c:numCache>
                <c:formatCode>0.0</c:formatCode>
                <c:ptCount val="12"/>
                <c:pt idx="0">
                  <c:v>6.8381648834350646</c:v>
                </c:pt>
                <c:pt idx="1">
                  <c:v>1.5191972630069273</c:v>
                </c:pt>
                <c:pt idx="2">
                  <c:v>-0.4608832895953297</c:v>
                </c:pt>
                <c:pt idx="3">
                  <c:v>7.8094590459099011</c:v>
                </c:pt>
                <c:pt idx="4">
                  <c:v>3.5200009575610069</c:v>
                </c:pt>
                <c:pt idx="5">
                  <c:v>2.5594830959422423</c:v>
                </c:pt>
                <c:pt idx="6">
                  <c:v>7.4518426712327628</c:v>
                </c:pt>
                <c:pt idx="7">
                  <c:v>2.5485463400767245</c:v>
                </c:pt>
                <c:pt idx="8">
                  <c:v>0.78437405073208655</c:v>
                </c:pt>
                <c:pt idx="9">
                  <c:v>0.87437324358535595</c:v>
                </c:pt>
                <c:pt idx="10">
                  <c:v>2.6304198878391647</c:v>
                </c:pt>
                <c:pt idx="11">
                  <c:v>1.7699017191595616</c:v>
                </c:pt>
              </c:numCache>
            </c:numRef>
          </c:val>
        </c:ser>
        <c:ser>
          <c:idx val="1"/>
          <c:order val="3"/>
          <c:tx>
            <c:strRef>
              <c:f>Graf_49_50!$N$2</c:f>
              <c:strCache>
                <c:ptCount val="1"/>
                <c:pt idx="0">
                  <c:v>Daň z bytov a nebytových priestorov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val>
            <c:numRef>
              <c:f>Graf_49_50!$N$3:$N$14</c:f>
              <c:numCache>
                <c:formatCode>0.0</c:formatCode>
                <c:ptCount val="12"/>
                <c:pt idx="0">
                  <c:v>1.6003912355797556</c:v>
                </c:pt>
                <c:pt idx="1">
                  <c:v>-0.38292123941039058</c:v>
                </c:pt>
                <c:pt idx="2">
                  <c:v>0.39902651829991548</c:v>
                </c:pt>
                <c:pt idx="3">
                  <c:v>0.53988201952505643</c:v>
                </c:pt>
                <c:pt idx="4">
                  <c:v>0.13915166765725798</c:v>
                </c:pt>
                <c:pt idx="5">
                  <c:v>0.23425416588828363</c:v>
                </c:pt>
                <c:pt idx="6">
                  <c:v>1.0673682701913887</c:v>
                </c:pt>
                <c:pt idx="7">
                  <c:v>0.39542543019377219</c:v>
                </c:pt>
                <c:pt idx="8">
                  <c:v>3.3661170341309637E-2</c:v>
                </c:pt>
                <c:pt idx="9">
                  <c:v>0.18164636773619228</c:v>
                </c:pt>
                <c:pt idx="10">
                  <c:v>0.25890105571054206</c:v>
                </c:pt>
                <c:pt idx="11">
                  <c:v>0.70778059679311212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1308112"/>
        <c:axId val="611308504"/>
      </c:barChart>
      <c:lineChart>
        <c:grouping val="standard"/>
        <c:varyColors val="0"/>
        <c:ser>
          <c:idx val="5"/>
          <c:order val="0"/>
          <c:tx>
            <c:strRef>
              <c:f>Graf_49_50!$K$2</c:f>
              <c:strCache>
                <c:ptCount val="1"/>
                <c:pt idx="0">
                  <c:v>Daň z nehnuteľností, 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Graf_49_50!$J$3:$J$14</c:f>
              <c:numCache>
                <c:formatCode>0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Graf_49_50!$K$3:$K$14</c:f>
              <c:numCache>
                <c:formatCode>0.0</c:formatCode>
                <c:ptCount val="12"/>
                <c:pt idx="0">
                  <c:v>7.6220456699941153</c:v>
                </c:pt>
                <c:pt idx="1">
                  <c:v>1.9991325591855791</c:v>
                </c:pt>
                <c:pt idx="2">
                  <c:v>4.3722187070986296</c:v>
                </c:pt>
                <c:pt idx="3">
                  <c:v>7.3257069231084326</c:v>
                </c:pt>
                <c:pt idx="4">
                  <c:v>4.5012411992195744</c:v>
                </c:pt>
                <c:pt idx="5">
                  <c:v>3.1094845427066975</c:v>
                </c:pt>
                <c:pt idx="6">
                  <c:v>10.895294228411245</c:v>
                </c:pt>
                <c:pt idx="7">
                  <c:v>4.0435860115179967</c:v>
                </c:pt>
                <c:pt idx="8">
                  <c:v>1.1560497484065291</c:v>
                </c:pt>
                <c:pt idx="9">
                  <c:v>1.1236218983844637</c:v>
                </c:pt>
                <c:pt idx="10">
                  <c:v>3.7974815820200458</c:v>
                </c:pt>
                <c:pt idx="11">
                  <c:v>3.4307793746597204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308112"/>
        <c:axId val="611308504"/>
      </c:lineChart>
      <c:catAx>
        <c:axId val="61130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611308504"/>
        <c:crosses val="autoZero"/>
        <c:auto val="1"/>
        <c:lblAlgn val="ctr"/>
        <c:lblOffset val="100"/>
        <c:noMultiLvlLbl val="0"/>
      </c:catAx>
      <c:valAx>
        <c:axId val="61130850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11308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76604348337054895"/>
          <c:w val="1"/>
          <c:h val="0.231256316840991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5883530466529181"/>
        </c:manualLayout>
      </c:layout>
      <c:lineChart>
        <c:grouping val="standard"/>
        <c:varyColors val="0"/>
        <c:ser>
          <c:idx val="3"/>
          <c:order val="0"/>
          <c:tx>
            <c:strRef>
              <c:f>Tab_9!$E$2</c:f>
              <c:strCache>
                <c:ptCount val="1"/>
                <c:pt idx="0">
                  <c:v>celková EDS (v % HDP, b.c.)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Tab_9!$A$3:$A$15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Tab_9!$E$3:$E$15</c:f>
              <c:numCache>
                <c:formatCode>0.00</c:formatCode>
                <c:ptCount val="13"/>
                <c:pt idx="0">
                  <c:v>0.24031694996948155</c:v>
                </c:pt>
                <c:pt idx="1">
                  <c:v>0.22939225774194988</c:v>
                </c:pt>
                <c:pt idx="2">
                  <c:v>0.21922241264412243</c:v>
                </c:pt>
                <c:pt idx="3">
                  <c:v>0.22647137669606077</c:v>
                </c:pt>
                <c:pt idx="4">
                  <c:v>0.24694570914064856</c:v>
                </c:pt>
                <c:pt idx="5">
                  <c:v>0.23658095009672489</c:v>
                </c:pt>
                <c:pt idx="6">
                  <c:v>0.23320673386409671</c:v>
                </c:pt>
                <c:pt idx="7">
                  <c:v>0.23680040828288448</c:v>
                </c:pt>
                <c:pt idx="8">
                  <c:v>0.23959820877676291</c:v>
                </c:pt>
                <c:pt idx="9">
                  <c:v>0.23153399590833162</c:v>
                </c:pt>
                <c:pt idx="10">
                  <c:v>0.2299972259078904</c:v>
                </c:pt>
                <c:pt idx="11">
                  <c:v>0.228887003464501</c:v>
                </c:pt>
                <c:pt idx="12">
                  <c:v>0.23084500579818659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Tab_9!$G$2</c:f>
              <c:strCache>
                <c:ptCount val="1"/>
                <c:pt idx="0">
                  <c:v>EDS poplatku za kom. odpad (v % HDP, b.c.)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Tab_9!$A$3:$A$15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Tab_9!$G$3:$G$15</c:f>
              <c:numCache>
                <c:formatCode>0.00</c:formatCode>
                <c:ptCount val="13"/>
                <c:pt idx="0">
                  <c:v>0.18396271323136848</c:v>
                </c:pt>
                <c:pt idx="1">
                  <c:v>0.17407546272855232</c:v>
                </c:pt>
                <c:pt idx="2">
                  <c:v>0.16292809728637156</c:v>
                </c:pt>
                <c:pt idx="3">
                  <c:v>0.18147028070352106</c:v>
                </c:pt>
                <c:pt idx="4">
                  <c:v>0.19712226817771178</c:v>
                </c:pt>
                <c:pt idx="5">
                  <c:v>0.19382175117770339</c:v>
                </c:pt>
                <c:pt idx="6">
                  <c:v>0.19081447156233919</c:v>
                </c:pt>
                <c:pt idx="7">
                  <c:v>0.19505083292192499</c:v>
                </c:pt>
                <c:pt idx="8">
                  <c:v>0.19909186868905648</c:v>
                </c:pt>
                <c:pt idx="9">
                  <c:v>0.19230653804383777</c:v>
                </c:pt>
                <c:pt idx="10">
                  <c:v>0.18932377119967245</c:v>
                </c:pt>
                <c:pt idx="11">
                  <c:v>0.18735937074227521</c:v>
                </c:pt>
                <c:pt idx="12">
                  <c:v>0.18442145927022202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309288"/>
        <c:axId val="611309680"/>
      </c:lineChart>
      <c:catAx>
        <c:axId val="611309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611309680"/>
        <c:crosses val="autoZero"/>
        <c:auto val="1"/>
        <c:lblAlgn val="ctr"/>
        <c:lblOffset val="100"/>
        <c:noMultiLvlLbl val="0"/>
      </c:catAx>
      <c:valAx>
        <c:axId val="61130968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61130928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1628951786432111E-2"/>
          <c:y val="0.83041701248864119"/>
          <c:w val="0.92299709157976884"/>
          <c:h val="0.1681416580697964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8374825021872261"/>
          <c:h val="0.6233195192706174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Graf_51!$A$13</c:f>
              <c:strCache>
                <c:ptCount val="1"/>
                <c:pt idx="0">
                  <c:v>Za zber odpadov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Graf_51!$B$2:$N$2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Graf_51!$B$13:$N$13</c:f>
              <c:numCache>
                <c:formatCode>0.0</c:formatCode>
                <c:ptCount val="13"/>
                <c:pt idx="0">
                  <c:v>76.550036630678918</c:v>
                </c:pt>
                <c:pt idx="1">
                  <c:v>75.885500427122068</c:v>
                </c:pt>
                <c:pt idx="2">
                  <c:v>74.32091241093265</c:v>
                </c:pt>
                <c:pt idx="3">
                  <c:v>80.129455364712996</c:v>
                </c:pt>
                <c:pt idx="4">
                  <c:v>79.824131734736994</c:v>
                </c:pt>
                <c:pt idx="5">
                  <c:v>81.92618682884671</c:v>
                </c:pt>
                <c:pt idx="6">
                  <c:v>81.822024776324866</c:v>
                </c:pt>
                <c:pt idx="7">
                  <c:v>82.369297560042639</c:v>
                </c:pt>
                <c:pt idx="8">
                  <c:v>83.094055546363961</c:v>
                </c:pt>
                <c:pt idx="9">
                  <c:v>83.057581798905815</c:v>
                </c:pt>
                <c:pt idx="10">
                  <c:v>82.315675961888815</c:v>
                </c:pt>
                <c:pt idx="11">
                  <c:v>81.856710038730327</c:v>
                </c:pt>
                <c:pt idx="12">
                  <c:v>79.889733214090072</c:v>
                </c:pt>
              </c:numCache>
            </c:numRef>
          </c:val>
        </c:ser>
        <c:ser>
          <c:idx val="8"/>
          <c:order val="1"/>
          <c:tx>
            <c:strRef>
              <c:f>Graf_51!$A$14</c:f>
              <c:strCache>
                <c:ptCount val="1"/>
                <c:pt idx="0">
                  <c:v>Za ubytovanie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</c:spPr>
          <c:invertIfNegative val="0"/>
          <c:cat>
            <c:numRef>
              <c:f>Graf_51!$B$2:$N$2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Graf_51!$B$14:$N$14</c:f>
              <c:numCache>
                <c:formatCode>0.0</c:formatCode>
                <c:ptCount val="13"/>
                <c:pt idx="0">
                  <c:v>4.5766156540398129</c:v>
                </c:pt>
                <c:pt idx="1">
                  <c:v>5.2743018572738549</c:v>
                </c:pt>
                <c:pt idx="2">
                  <c:v>5.2957737549780708</c:v>
                </c:pt>
                <c:pt idx="3">
                  <c:v>5.8694892019237468</c:v>
                </c:pt>
                <c:pt idx="4">
                  <c:v>4.796419596989546</c:v>
                </c:pt>
                <c:pt idx="5">
                  <c:v>4.8419199275634037</c:v>
                </c:pt>
                <c:pt idx="6">
                  <c:v>5.0398167300293322</c:v>
                </c:pt>
                <c:pt idx="7">
                  <c:v>4.8555223223026962</c:v>
                </c:pt>
                <c:pt idx="8">
                  <c:v>5.3409519659187046</c:v>
                </c:pt>
                <c:pt idx="9">
                  <c:v>5.5697766329947394</c:v>
                </c:pt>
                <c:pt idx="10">
                  <c:v>6.0965467224684016</c:v>
                </c:pt>
                <c:pt idx="11">
                  <c:v>6.6406842947852329</c:v>
                </c:pt>
                <c:pt idx="12">
                  <c:v>7.4062157729284444</c:v>
                </c:pt>
              </c:numCache>
            </c:numRef>
          </c:val>
        </c:ser>
        <c:ser>
          <c:idx val="0"/>
          <c:order val="2"/>
          <c:tx>
            <c:strRef>
              <c:f>Graf_51!$A$15</c:f>
              <c:strCache>
                <c:ptCount val="1"/>
                <c:pt idx="0">
                  <c:v>Za užívanie verej. priestr.</c:v>
                </c:pt>
              </c:strCache>
            </c:strRef>
          </c:tx>
          <c:spPr>
            <a:solidFill>
              <a:srgbClr val="A6A6A6"/>
            </a:solidFill>
          </c:spPr>
          <c:invertIfNegative val="0"/>
          <c:cat>
            <c:numRef>
              <c:f>Graf_51!$B$2:$N$2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Graf_51!$B$15:$N$15</c:f>
              <c:numCache>
                <c:formatCode>0.0</c:formatCode>
                <c:ptCount val="13"/>
                <c:pt idx="0">
                  <c:v>10.188178126470913</c:v>
                </c:pt>
                <c:pt idx="1">
                  <c:v>10.828663105344607</c:v>
                </c:pt>
                <c:pt idx="2">
                  <c:v>11.116154019053548</c:v>
                </c:pt>
                <c:pt idx="3">
                  <c:v>7.9979464844781534</c:v>
                </c:pt>
                <c:pt idx="4">
                  <c:v>7.3100544165728945</c:v>
                </c:pt>
                <c:pt idx="5">
                  <c:v>6.5427200339465221</c:v>
                </c:pt>
                <c:pt idx="6">
                  <c:v>6.9017695246451529</c:v>
                </c:pt>
                <c:pt idx="7">
                  <c:v>6.5905567543601524</c:v>
                </c:pt>
                <c:pt idx="8">
                  <c:v>5.8531929892121717</c:v>
                </c:pt>
                <c:pt idx="9">
                  <c:v>5.7729436035445056</c:v>
                </c:pt>
                <c:pt idx="10">
                  <c:v>6.1162271990310204</c:v>
                </c:pt>
                <c:pt idx="11">
                  <c:v>6.2094547922294048</c:v>
                </c:pt>
                <c:pt idx="12">
                  <c:v>6.5258346402122829</c:v>
                </c:pt>
              </c:numCache>
            </c:numRef>
          </c:val>
        </c:ser>
        <c:ser>
          <c:idx val="1"/>
          <c:order val="3"/>
          <c:tx>
            <c:strRef>
              <c:f>Graf_51!$A$16</c:f>
              <c:strCache>
                <c:ptCount val="1"/>
                <c:pt idx="0">
                  <c:v>Ostatné dane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numRef>
              <c:f>Graf_51!$B$2:$N$2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Graf_51!$B$16:$N$16</c:f>
              <c:numCache>
                <c:formatCode>0.0</c:formatCode>
                <c:ptCount val="13"/>
                <c:pt idx="0">
                  <c:v>8.6851695888103535</c:v>
                </c:pt>
                <c:pt idx="1">
                  <c:v>8.0115346102594671</c:v>
                </c:pt>
                <c:pt idx="2">
                  <c:v>9.2671598150357433</c:v>
                </c:pt>
                <c:pt idx="3">
                  <c:v>6.0031089488850968</c:v>
                </c:pt>
                <c:pt idx="4">
                  <c:v>8.0693942517005546</c:v>
                </c:pt>
                <c:pt idx="5">
                  <c:v>6.6891732096433589</c:v>
                </c:pt>
                <c:pt idx="6">
                  <c:v>6.236388969000652</c:v>
                </c:pt>
                <c:pt idx="7">
                  <c:v>6.1846233632945156</c:v>
                </c:pt>
                <c:pt idx="8">
                  <c:v>5.7117994985051785</c:v>
                </c:pt>
                <c:pt idx="9">
                  <c:v>5.5996979645549505</c:v>
                </c:pt>
                <c:pt idx="10">
                  <c:v>5.471550116611767</c:v>
                </c:pt>
                <c:pt idx="11">
                  <c:v>5.2931508742550442</c:v>
                </c:pt>
                <c:pt idx="12">
                  <c:v>6.1782163727691914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611310464"/>
        <c:axId val="611310856"/>
      </c:barChart>
      <c:catAx>
        <c:axId val="61131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611310856"/>
        <c:crosses val="autoZero"/>
        <c:auto val="1"/>
        <c:lblAlgn val="ctr"/>
        <c:lblOffset val="100"/>
        <c:noMultiLvlLbl val="0"/>
      </c:catAx>
      <c:valAx>
        <c:axId val="611310856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11310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3882983377077867E-2"/>
          <c:y val="0.85259076990376204"/>
          <c:w val="0.94401793525809297"/>
          <c:h val="0.130658355205599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064587855299243E-2"/>
          <c:y val="4.4429447341563857E-2"/>
          <c:w val="0.83387082428940151"/>
          <c:h val="0.5374592398779890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Graf_52!$A$3</c:f>
              <c:strCache>
                <c:ptCount val="1"/>
                <c:pt idx="0">
                  <c:v>Za psa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Graf_52!$B$2:$N$2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Graf_52!$B$3:$N$3</c:f>
              <c:numCache>
                <c:formatCode>0.0</c:formatCode>
                <c:ptCount val="13"/>
                <c:pt idx="0">
                  <c:v>2.3310755830360232</c:v>
                </c:pt>
                <c:pt idx="1">
                  <c:v>2.2819273105606896</c:v>
                </c:pt>
                <c:pt idx="2">
                  <c:v>2.2928181306468565</c:v>
                </c:pt>
                <c:pt idx="3">
                  <c:v>2.2373175728798991</c:v>
                </c:pt>
                <c:pt idx="4">
                  <c:v>2.3150038100038604</c:v>
                </c:pt>
                <c:pt idx="5">
                  <c:v>2.4391845153516503</c:v>
                </c:pt>
                <c:pt idx="6">
                  <c:v>2.4912287182145878</c:v>
                </c:pt>
                <c:pt idx="7">
                  <c:v>2.5927377990141594</c:v>
                </c:pt>
                <c:pt idx="8">
                  <c:v>2.6607375408538201</c:v>
                </c:pt>
                <c:pt idx="9">
                  <c:v>2.6773344510007067</c:v>
                </c:pt>
                <c:pt idx="10">
                  <c:v>2.6161383078546279</c:v>
                </c:pt>
                <c:pt idx="11">
                  <c:v>2.4799356675697175</c:v>
                </c:pt>
                <c:pt idx="12">
                  <c:v>2.3455096874903574</c:v>
                </c:pt>
              </c:numCache>
            </c:numRef>
          </c:val>
        </c:ser>
        <c:ser>
          <c:idx val="8"/>
          <c:order val="1"/>
          <c:tx>
            <c:strRef>
              <c:f>Graf_52!$A$4</c:f>
              <c:strCache>
                <c:ptCount val="1"/>
                <c:pt idx="0">
                  <c:v>Za nevýh. hracie prístroje</c:v>
                </c:pt>
              </c:strCache>
            </c:strRef>
          </c:tx>
          <c:spPr>
            <a:solidFill>
              <a:srgbClr val="2C9ADC">
                <a:lumMod val="60000"/>
                <a:lumOff val="40000"/>
              </a:srgbClr>
            </a:solidFill>
            <a:ln>
              <a:noFill/>
            </a:ln>
          </c:spPr>
          <c:invertIfNegative val="0"/>
          <c:cat>
            <c:numRef>
              <c:f>Graf_52!$B$2:$N$2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Graf_52!$B$4:$N$4</c:f>
              <c:numCache>
                <c:formatCode>0.0</c:formatCode>
                <c:ptCount val="13"/>
                <c:pt idx="0">
                  <c:v>2.2657321505578438</c:v>
                </c:pt>
                <c:pt idx="1">
                  <c:v>1.8273675960150357</c:v>
                </c:pt>
                <c:pt idx="2">
                  <c:v>1.5508382753831169</c:v>
                </c:pt>
                <c:pt idx="3">
                  <c:v>1.4277667997300214</c:v>
                </c:pt>
                <c:pt idx="4">
                  <c:v>1.2153587841869526</c:v>
                </c:pt>
                <c:pt idx="5">
                  <c:v>1.086022272776999</c:v>
                </c:pt>
                <c:pt idx="6">
                  <c:v>0.86536610820601989</c:v>
                </c:pt>
                <c:pt idx="7">
                  <c:v>0.60670039952637533</c:v>
                </c:pt>
                <c:pt idx="8">
                  <c:v>0.58392696345569328</c:v>
                </c:pt>
                <c:pt idx="9">
                  <c:v>0.49697671646031982</c:v>
                </c:pt>
                <c:pt idx="10">
                  <c:v>0.48014834971703846</c:v>
                </c:pt>
                <c:pt idx="11">
                  <c:v>0.4368286415454733</c:v>
                </c:pt>
                <c:pt idx="12">
                  <c:v>0.24300920895252662</c:v>
                </c:pt>
              </c:numCache>
            </c:numRef>
          </c:val>
        </c:ser>
        <c:ser>
          <c:idx val="0"/>
          <c:order val="2"/>
          <c:tx>
            <c:strRef>
              <c:f>Graf_52!$A$5</c:f>
              <c:strCache>
                <c:ptCount val="1"/>
                <c:pt idx="0">
                  <c:v>Za predajné automaty</c:v>
                </c:pt>
              </c:strCache>
            </c:strRef>
          </c:tx>
          <c:spPr>
            <a:solidFill>
              <a:srgbClr val="A6A6A6"/>
            </a:solidFill>
          </c:spPr>
          <c:invertIfNegative val="0"/>
          <c:cat>
            <c:numRef>
              <c:f>Graf_52!$B$2:$N$2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Graf_52!$B$5:$N$5</c:f>
              <c:numCache>
                <c:formatCode>0.0</c:formatCode>
                <c:ptCount val="13"/>
                <c:pt idx="0">
                  <c:v>0.46537674803955997</c:v>
                </c:pt>
                <c:pt idx="1">
                  <c:v>0.45013677677895958</c:v>
                </c:pt>
                <c:pt idx="2">
                  <c:v>0.40141547221789969</c:v>
                </c:pt>
                <c:pt idx="3">
                  <c:v>0.25101851887518029</c:v>
                </c:pt>
                <c:pt idx="4">
                  <c:v>0.24797314334685858</c:v>
                </c:pt>
                <c:pt idx="5">
                  <c:v>0.22051228900780537</c:v>
                </c:pt>
                <c:pt idx="6">
                  <c:v>0.18822894646177335</c:v>
                </c:pt>
                <c:pt idx="7">
                  <c:v>0.14806834884296549</c:v>
                </c:pt>
                <c:pt idx="8">
                  <c:v>0.12950052621093144</c:v>
                </c:pt>
                <c:pt idx="9">
                  <c:v>0.13301761336193732</c:v>
                </c:pt>
                <c:pt idx="10">
                  <c:v>0.12692586207487469</c:v>
                </c:pt>
                <c:pt idx="11">
                  <c:v>0.14264139077907928</c:v>
                </c:pt>
                <c:pt idx="12">
                  <c:v>0.1180469282482227</c:v>
                </c:pt>
              </c:numCache>
            </c:numRef>
          </c:val>
        </c:ser>
        <c:ser>
          <c:idx val="1"/>
          <c:order val="3"/>
          <c:tx>
            <c:strRef>
              <c:f>Graf_52!$A$6</c:f>
              <c:strCache>
                <c:ptCount val="1"/>
                <c:pt idx="0">
                  <c:v>Za vjazd 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numRef>
              <c:f>Graf_52!$B$2:$N$2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Graf_52!$B$6:$N$6</c:f>
              <c:numCache>
                <c:formatCode>0.0</c:formatCode>
                <c:ptCount val="13"/>
                <c:pt idx="0">
                  <c:v>0.14391993744564988</c:v>
                </c:pt>
                <c:pt idx="1">
                  <c:v>0.16544873017971012</c:v>
                </c:pt>
                <c:pt idx="2">
                  <c:v>0.16581561591676225</c:v>
                </c:pt>
                <c:pt idx="3">
                  <c:v>0.6301142615754205</c:v>
                </c:pt>
                <c:pt idx="4">
                  <c:v>0.42233124621502738</c:v>
                </c:pt>
                <c:pt idx="5">
                  <c:v>0.48544553466430229</c:v>
                </c:pt>
                <c:pt idx="6">
                  <c:v>0.47426224291394603</c:v>
                </c:pt>
                <c:pt idx="7">
                  <c:v>0.49432983708716516</c:v>
                </c:pt>
                <c:pt idx="8">
                  <c:v>0.15822538123475477</c:v>
                </c:pt>
                <c:pt idx="9">
                  <c:v>0.14662660054268328</c:v>
                </c:pt>
                <c:pt idx="10">
                  <c:v>0.13782264940649644</c:v>
                </c:pt>
                <c:pt idx="11">
                  <c:v>0.16986574618236119</c:v>
                </c:pt>
                <c:pt idx="12">
                  <c:v>0.16475693347242867</c:v>
                </c:pt>
              </c:numCache>
            </c:numRef>
          </c:val>
        </c:ser>
        <c:ser>
          <c:idx val="2"/>
          <c:order val="4"/>
          <c:tx>
            <c:strRef>
              <c:f>Graf_52!$A$7</c:f>
              <c:strCache>
                <c:ptCount val="1"/>
                <c:pt idx="0">
                  <c:v>Za ubytovanie</c:v>
                </c:pt>
              </c:strCache>
            </c:strRef>
          </c:tx>
          <c:spPr>
            <a:solidFill>
              <a:srgbClr val="464646"/>
            </a:solidFill>
          </c:spPr>
          <c:invertIfNegative val="0"/>
          <c:cat>
            <c:numRef>
              <c:f>Graf_52!$B$2:$N$2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Graf_52!$B$7:$N$7</c:f>
              <c:numCache>
                <c:formatCode>0.0</c:formatCode>
                <c:ptCount val="13"/>
                <c:pt idx="0">
                  <c:v>4.5766156540398129</c:v>
                </c:pt>
                <c:pt idx="1">
                  <c:v>5.2743018572738549</c:v>
                </c:pt>
                <c:pt idx="2">
                  <c:v>5.2957737549780708</c:v>
                </c:pt>
                <c:pt idx="3">
                  <c:v>5.8694892019237468</c:v>
                </c:pt>
                <c:pt idx="4">
                  <c:v>4.796419596989546</c:v>
                </c:pt>
                <c:pt idx="5">
                  <c:v>4.8419199275634037</c:v>
                </c:pt>
                <c:pt idx="6">
                  <c:v>5.0398167300293322</c:v>
                </c:pt>
                <c:pt idx="7">
                  <c:v>4.8555223223026962</c:v>
                </c:pt>
                <c:pt idx="8">
                  <c:v>5.3409519659187046</c:v>
                </c:pt>
                <c:pt idx="9">
                  <c:v>5.5697766329947394</c:v>
                </c:pt>
                <c:pt idx="10">
                  <c:v>6.0965467224684016</c:v>
                </c:pt>
                <c:pt idx="11">
                  <c:v>6.6406842947852329</c:v>
                </c:pt>
                <c:pt idx="12">
                  <c:v>7.4062157729284444</c:v>
                </c:pt>
              </c:numCache>
            </c:numRef>
          </c:val>
        </c:ser>
        <c:ser>
          <c:idx val="3"/>
          <c:order val="5"/>
          <c:tx>
            <c:strRef>
              <c:f>Graf_52!$A$8</c:f>
              <c:strCache>
                <c:ptCount val="1"/>
                <c:pt idx="0">
                  <c:v>Za užívanie verej. priestr.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Graf_52!$B$2:$N$2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Graf_52!$B$8:$N$8</c:f>
              <c:numCache>
                <c:formatCode>0.0</c:formatCode>
                <c:ptCount val="13"/>
                <c:pt idx="0">
                  <c:v>10.188178126470913</c:v>
                </c:pt>
                <c:pt idx="1">
                  <c:v>10.828663105344607</c:v>
                </c:pt>
                <c:pt idx="2">
                  <c:v>11.116154019053548</c:v>
                </c:pt>
                <c:pt idx="3">
                  <c:v>7.9979464844781534</c:v>
                </c:pt>
                <c:pt idx="4">
                  <c:v>7.3100544165728945</c:v>
                </c:pt>
                <c:pt idx="5">
                  <c:v>6.5427200339465221</c:v>
                </c:pt>
                <c:pt idx="6">
                  <c:v>6.9017695246451529</c:v>
                </c:pt>
                <c:pt idx="7">
                  <c:v>6.5905567543601524</c:v>
                </c:pt>
                <c:pt idx="8">
                  <c:v>5.8531929892121717</c:v>
                </c:pt>
                <c:pt idx="9">
                  <c:v>5.7729436035445056</c:v>
                </c:pt>
                <c:pt idx="10">
                  <c:v>6.1162271990310204</c:v>
                </c:pt>
                <c:pt idx="11">
                  <c:v>6.2094547922294048</c:v>
                </c:pt>
                <c:pt idx="12">
                  <c:v>6.5258346402122829</c:v>
                </c:pt>
              </c:numCache>
            </c:numRef>
          </c:val>
          <c:extLst/>
        </c:ser>
        <c:ser>
          <c:idx val="4"/>
          <c:order val="6"/>
          <c:tx>
            <c:strRef>
              <c:f>Graf_52!$A$10</c:f>
              <c:strCache>
                <c:ptCount val="1"/>
                <c:pt idx="0">
                  <c:v>Za jadrové zariadenia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Graf_52!$B$2:$N$2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Graf_52!$B$10:$N$10</c:f>
              <c:numCache>
                <c:formatCode>0.0</c:formatCode>
                <c:ptCount val="13"/>
                <c:pt idx="0">
                  <c:v>3.4790651697312782</c:v>
                </c:pt>
                <c:pt idx="1">
                  <c:v>3.2866541967250718</c:v>
                </c:pt>
                <c:pt idx="2">
                  <c:v>4.8562723208711072</c:v>
                </c:pt>
                <c:pt idx="3">
                  <c:v>1.4568917958245755</c:v>
                </c:pt>
                <c:pt idx="4">
                  <c:v>3.8687272679478553</c:v>
                </c:pt>
                <c:pt idx="5">
                  <c:v>2.4580085978426016</c:v>
                </c:pt>
                <c:pt idx="6">
                  <c:v>2.217302953204324</c:v>
                </c:pt>
                <c:pt idx="7">
                  <c:v>2.3427869788238498</c:v>
                </c:pt>
                <c:pt idx="8">
                  <c:v>2.1794090867499789</c:v>
                </c:pt>
                <c:pt idx="9">
                  <c:v>2.1457425831893033</c:v>
                </c:pt>
                <c:pt idx="10">
                  <c:v>2.1105149475587295</c:v>
                </c:pt>
                <c:pt idx="11">
                  <c:v>2.0638794281784132</c:v>
                </c:pt>
                <c:pt idx="12">
                  <c:v>1.9568375060239471</c:v>
                </c:pt>
              </c:numCache>
            </c:numRef>
          </c:val>
        </c:ser>
        <c:ser>
          <c:idx val="7"/>
          <c:order val="8"/>
          <c:tx>
            <c:strRef>
              <c:f>Graf_52!$A$11</c:f>
              <c:strCache>
                <c:ptCount val="1"/>
                <c:pt idx="0">
                  <c:v>Za rozvoj (od 1.1.2017)</c:v>
                </c:pt>
              </c:strCache>
            </c:strRef>
          </c:tx>
          <c:invertIfNegative val="0"/>
          <c:cat>
            <c:numRef>
              <c:f>Graf_52!$B$2:$N$2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Graf_52!$B$11:$N$11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1.3500561085817082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311640"/>
        <c:axId val="611312032"/>
      </c:barChart>
      <c:lineChart>
        <c:grouping val="standard"/>
        <c:varyColors val="0"/>
        <c:ser>
          <c:idx val="6"/>
          <c:order val="7"/>
          <c:tx>
            <c:strRef>
              <c:f>Graf_52!$A$9</c:f>
              <c:strCache>
                <c:ptCount val="1"/>
                <c:pt idx="0">
                  <c:v>Za zber odpadov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Graf_52!$B$2:$N$2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Graf_52!$B$9:$N$9</c:f>
              <c:numCache>
                <c:formatCode>0.0</c:formatCode>
                <c:ptCount val="13"/>
                <c:pt idx="0">
                  <c:v>76.550036630678918</c:v>
                </c:pt>
                <c:pt idx="1">
                  <c:v>75.885500427122068</c:v>
                </c:pt>
                <c:pt idx="2">
                  <c:v>74.32091241093265</c:v>
                </c:pt>
                <c:pt idx="3">
                  <c:v>80.129455364712996</c:v>
                </c:pt>
                <c:pt idx="4">
                  <c:v>79.824131734736994</c:v>
                </c:pt>
                <c:pt idx="5">
                  <c:v>81.92618682884671</c:v>
                </c:pt>
                <c:pt idx="6">
                  <c:v>81.822024776324866</c:v>
                </c:pt>
                <c:pt idx="7">
                  <c:v>82.369297560042639</c:v>
                </c:pt>
                <c:pt idx="8">
                  <c:v>83.094055546363961</c:v>
                </c:pt>
                <c:pt idx="9">
                  <c:v>83.057581798905815</c:v>
                </c:pt>
                <c:pt idx="10">
                  <c:v>82.315675961888815</c:v>
                </c:pt>
                <c:pt idx="11">
                  <c:v>81.856710038730327</c:v>
                </c:pt>
                <c:pt idx="12">
                  <c:v>79.889733214090072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312816"/>
        <c:axId val="611312424"/>
      </c:lineChart>
      <c:catAx>
        <c:axId val="61131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11312032"/>
        <c:crosses val="autoZero"/>
        <c:auto val="1"/>
        <c:lblAlgn val="ctr"/>
        <c:lblOffset val="100"/>
        <c:noMultiLvlLbl val="0"/>
      </c:catAx>
      <c:valAx>
        <c:axId val="6113120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crossAx val="611311640"/>
        <c:crosses val="autoZero"/>
        <c:crossBetween val="between"/>
      </c:valAx>
      <c:valAx>
        <c:axId val="61131242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611312816"/>
        <c:crosses val="max"/>
        <c:crossBetween val="between"/>
      </c:valAx>
      <c:catAx>
        <c:axId val="61131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3124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8894284007843792E-2"/>
          <c:y val="0.67730938529965867"/>
          <c:w val="0.7400544022906228"/>
          <c:h val="0.3214979011416362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0962379702538"/>
          <c:y val="4.6933325449520134E-2"/>
          <c:w val="0.86143482064741905"/>
          <c:h val="0.66801341009748505"/>
        </c:manualLayout>
      </c:layout>
      <c:lineChart>
        <c:grouping val="standard"/>
        <c:varyColors val="0"/>
        <c:ser>
          <c:idx val="0"/>
          <c:order val="0"/>
          <c:tx>
            <c:strRef>
              <c:f>Tab_10!$E$2</c:f>
              <c:strCache>
                <c:ptCount val="1"/>
                <c:pt idx="0">
                  <c:v>EDS (v % z DZ)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Tab_10!$A$4:$A$16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Tab_10!$E$4:$E$16</c:f>
              <c:numCache>
                <c:formatCode>#\ ##0.0</c:formatCode>
                <c:ptCount val="13"/>
                <c:pt idx="0">
                  <c:v>13.862045648316398</c:v>
                </c:pt>
                <c:pt idx="1">
                  <c:v>13.198345587122917</c:v>
                </c:pt>
                <c:pt idx="2">
                  <c:v>12.072937367298483</c:v>
                </c:pt>
                <c:pt idx="3">
                  <c:v>12.146042773857532</c:v>
                </c:pt>
                <c:pt idx="4">
                  <c:v>11.152358164333773</c:v>
                </c:pt>
                <c:pt idx="5">
                  <c:v>10.891911962834207</c:v>
                </c:pt>
                <c:pt idx="6">
                  <c:v>11.87602715467551</c:v>
                </c:pt>
                <c:pt idx="7">
                  <c:v>10.589357383981229</c:v>
                </c:pt>
                <c:pt idx="8">
                  <c:v>11.430463413051445</c:v>
                </c:pt>
                <c:pt idx="9">
                  <c:v>12.068532803719538</c:v>
                </c:pt>
                <c:pt idx="10">
                  <c:v>12.754656943096141</c:v>
                </c:pt>
                <c:pt idx="11">
                  <c:v>12.465047703625316</c:v>
                </c:pt>
                <c:pt idx="12">
                  <c:v>12.949756842761703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Tab_10!$H$2</c:f>
              <c:strCache>
                <c:ptCount val="1"/>
                <c:pt idx="0">
                  <c:v>analyticky očistená EDS (v % z DZ)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Tab_10!$A$4:$A$16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(Tab_10!$I$4:$I$6,Tab_10!$H$7:$H$16)</c:f>
              <c:numCache>
                <c:formatCode>General</c:formatCode>
                <c:ptCount val="13"/>
                <c:pt idx="3" formatCode="#\ ##0.0">
                  <c:v>14.585048836034495</c:v>
                </c:pt>
                <c:pt idx="4" formatCode="#\ ##0.0">
                  <c:v>13.48940105203152</c:v>
                </c:pt>
                <c:pt idx="5" formatCode="#\ ##0.0">
                  <c:v>13.333069307176046</c:v>
                </c:pt>
                <c:pt idx="6" formatCode="#\ ##0.0">
                  <c:v>12.863870171838638</c:v>
                </c:pt>
                <c:pt idx="7" formatCode="#\ ##0.0">
                  <c:v>12.208006077368569</c:v>
                </c:pt>
                <c:pt idx="8" formatCode="#\ ##0.0">
                  <c:v>12.795460606514322</c:v>
                </c:pt>
                <c:pt idx="9" formatCode="#\ ##0.0">
                  <c:v>14.003992951228152</c:v>
                </c:pt>
                <c:pt idx="10" formatCode="#\ ##0.0">
                  <c:v>14.160251119510351</c:v>
                </c:pt>
                <c:pt idx="11" formatCode="#\ ##0.0">
                  <c:v>14.807123287569009</c:v>
                </c:pt>
                <c:pt idx="12" formatCode="#\ ##0.0">
                  <c:v>15.295582441127973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761952"/>
        <c:axId val="615762344"/>
      </c:lineChart>
      <c:catAx>
        <c:axId val="6157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2344"/>
        <c:crosses val="autoZero"/>
        <c:auto val="1"/>
        <c:lblAlgn val="ctr"/>
        <c:lblOffset val="100"/>
        <c:noMultiLvlLbl val="0"/>
      </c:catAx>
      <c:valAx>
        <c:axId val="61576234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2825896762903"/>
          <c:y val="4.34059805024372E-2"/>
          <c:w val="0.86601618547681536"/>
          <c:h val="0.65099516766011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Graf_34!$B$2</c:f>
              <c:strCache>
                <c:ptCount val="1"/>
                <c:pt idx="0">
                  <c:v>fiscal drag (pravá os)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Graf_34!$A$3:$A$15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Graf_34!$B$3:$B$15</c:f>
              <c:numCache>
                <c:formatCode>0.0</c:formatCode>
                <c:ptCount val="13"/>
                <c:pt idx="0">
                  <c:v>0.43134790672769707</c:v>
                </c:pt>
                <c:pt idx="1">
                  <c:v>5.3333423199539931</c:v>
                </c:pt>
                <c:pt idx="2">
                  <c:v>2.0963621256396392</c:v>
                </c:pt>
                <c:pt idx="3">
                  <c:v>5.1094376308919998</c:v>
                </c:pt>
                <c:pt idx="4">
                  <c:v>-2.03243013779002</c:v>
                </c:pt>
                <c:pt idx="5">
                  <c:v>3.2214765100671228</c:v>
                </c:pt>
                <c:pt idx="6">
                  <c:v>-1.3998890031418298</c:v>
                </c:pt>
                <c:pt idx="7">
                  <c:v>1.682809836722754E-2</c:v>
                </c:pt>
                <c:pt idx="8">
                  <c:v>-0.14199039807765157</c:v>
                </c:pt>
                <c:pt idx="9">
                  <c:v>2.3223283008361628</c:v>
                </c:pt>
                <c:pt idx="10">
                  <c:v>2.9137529137529095</c:v>
                </c:pt>
                <c:pt idx="11">
                  <c:v>3.2842582106455298</c:v>
                </c:pt>
                <c:pt idx="12">
                  <c:v>4.6052631578947345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549792"/>
        <c:axId val="552549400"/>
      </c:barChart>
      <c:lineChart>
        <c:grouping val="standard"/>
        <c:varyColors val="0"/>
        <c:ser>
          <c:idx val="1"/>
          <c:order val="1"/>
          <c:tx>
            <c:strRef>
              <c:f>Graf_34!$C$2</c:f>
              <c:strCache>
                <c:ptCount val="1"/>
                <c:pt idx="0">
                  <c:v>rast EDS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Graf_34!$A$3:$A$15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Graf_34!$C$3:$C$15</c:f>
              <c:numCache>
                <c:formatCode>0.0</c:formatCode>
                <c:ptCount val="13"/>
                <c:pt idx="0">
                  <c:v>9.0211162253168897</c:v>
                </c:pt>
                <c:pt idx="1">
                  <c:v>8.7661254163191149</c:v>
                </c:pt>
                <c:pt idx="2">
                  <c:v>9.0925419204096194</c:v>
                </c:pt>
                <c:pt idx="3">
                  <c:v>9.3560906630041796</c:v>
                </c:pt>
                <c:pt idx="4">
                  <c:v>8.5977951940178787</c:v>
                </c:pt>
                <c:pt idx="5">
                  <c:v>8.3571647839737633</c:v>
                </c:pt>
                <c:pt idx="6">
                  <c:v>8.9797996200547647</c:v>
                </c:pt>
                <c:pt idx="7">
                  <c:v>9.4634773991088714</c:v>
                </c:pt>
                <c:pt idx="8">
                  <c:v>9.3352029066353044</c:v>
                </c:pt>
                <c:pt idx="9">
                  <c:v>9.4118538857474441</c:v>
                </c:pt>
                <c:pt idx="10">
                  <c:v>9.7169524458360854</c:v>
                </c:pt>
                <c:pt idx="11">
                  <c:v>10.067996740349235</c:v>
                </c:pt>
                <c:pt idx="12">
                  <c:v>10.214539507598088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548616"/>
        <c:axId val="552549008"/>
      </c:lineChart>
      <c:catAx>
        <c:axId val="55254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2549008"/>
        <c:crosses val="autoZero"/>
        <c:auto val="1"/>
        <c:lblAlgn val="ctr"/>
        <c:lblOffset val="100"/>
        <c:noMultiLvlLbl val="0"/>
      </c:catAx>
      <c:valAx>
        <c:axId val="552549008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2548616"/>
        <c:crosses val="autoZero"/>
        <c:crossBetween val="between"/>
      </c:valAx>
      <c:valAx>
        <c:axId val="552549400"/>
        <c:scaling>
          <c:orientation val="minMax"/>
          <c:max val="10"/>
          <c:min val="-4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2549792"/>
        <c:crosses val="max"/>
        <c:crossBetween val="between"/>
      </c:valAx>
      <c:catAx>
        <c:axId val="55254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2549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855066115935142E-2"/>
          <c:y val="0.86739895830778158"/>
          <c:w val="0.82664329039150608"/>
          <c:h val="0.104754008552669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1779095794844"/>
          <c:y val="4.1198501872659173E-2"/>
          <c:w val="0.85603617729601977"/>
          <c:h val="0.44237046211920139"/>
        </c:manualLayout>
      </c:layout>
      <c:lineChart>
        <c:grouping val="standard"/>
        <c:varyColors val="0"/>
        <c:ser>
          <c:idx val="0"/>
          <c:order val="0"/>
          <c:tx>
            <c:v>podiel</c:v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6180883639545158E-2"/>
                  <c:y val="4.6470180810731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Graf_53!$A$4:$A$16</c:f>
              <c:strCache>
                <c:ptCount val="13"/>
                <c:pt idx="0">
                  <c:v>Informacie a komunikácia</c:v>
                </c:pt>
                <c:pt idx="1">
                  <c:v>Reality</c:v>
                </c:pt>
                <c:pt idx="2">
                  <c:v>Ostatné</c:v>
                </c:pt>
                <c:pt idx="3">
                  <c:v>Veľkoobchod a maloobchod</c:v>
                </c:pt>
                <c:pt idx="4">
                  <c:v>Administratívne a podporné služby</c:v>
                </c:pt>
                <c:pt idx="5">
                  <c:v>Ubytovanie a stravovanie</c:v>
                </c:pt>
                <c:pt idx="6">
                  <c:v>Odborné činnosti</c:v>
                </c:pt>
                <c:pt idx="7">
                  <c:v>Priemysel</c:v>
                </c:pt>
                <c:pt idx="8">
                  <c:v>Financie</c:v>
                </c:pt>
                <c:pt idx="9">
                  <c:v>Poľnohospodárstvo</c:v>
                </c:pt>
                <c:pt idx="10">
                  <c:v>Stavebníctvo</c:v>
                </c:pt>
                <c:pt idx="11">
                  <c:v>Nezaradené</c:v>
                </c:pt>
                <c:pt idx="12">
                  <c:v>Doprava</c:v>
                </c:pt>
              </c:strCache>
            </c:strRef>
          </c:cat>
          <c:val>
            <c:numRef>
              <c:f>Graf_53!$D$4:$D$16</c:f>
              <c:numCache>
                <c:formatCode>#\ ##0.0</c:formatCode>
                <c:ptCount val="13"/>
                <c:pt idx="0">
                  <c:v>9.4731262308736817</c:v>
                </c:pt>
                <c:pt idx="1">
                  <c:v>9.2214233931495748</c:v>
                </c:pt>
                <c:pt idx="2">
                  <c:v>8.6807538353421965</c:v>
                </c:pt>
                <c:pt idx="3">
                  <c:v>7.9347618630383323</c:v>
                </c:pt>
                <c:pt idx="4">
                  <c:v>7.0233626594246354</c:v>
                </c:pt>
                <c:pt idx="5">
                  <c:v>6.2872357571341491</c:v>
                </c:pt>
                <c:pt idx="6">
                  <c:v>6.1438022854679488</c:v>
                </c:pt>
                <c:pt idx="7">
                  <c:v>3.4484201288762657</c:v>
                </c:pt>
                <c:pt idx="8">
                  <c:v>1.5593462670823364</c:v>
                </c:pt>
                <c:pt idx="9">
                  <c:v>-1.5441214540162385</c:v>
                </c:pt>
                <c:pt idx="10">
                  <c:v>-1.9762557209096305</c:v>
                </c:pt>
                <c:pt idx="11">
                  <c:v>-2.9742793177097617</c:v>
                </c:pt>
                <c:pt idx="12">
                  <c:v>-4.494382612855075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763128"/>
        <c:axId val="615763520"/>
      </c:lineChart>
      <c:catAx>
        <c:axId val="615763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3520"/>
        <c:crosses val="autoZero"/>
        <c:auto val="1"/>
        <c:lblAlgn val="ctr"/>
        <c:lblOffset val="100"/>
        <c:noMultiLvlLbl val="0"/>
      </c:catAx>
      <c:valAx>
        <c:axId val="615763520"/>
        <c:scaling>
          <c:orientation val="minMax"/>
          <c:min val="-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3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875041097569808"/>
          <c:y val="4.6634862380420972E-2"/>
          <c:w val="0.48610461908821906"/>
          <c:h val="0.849213499874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Graf_54!$C$2</c:f>
              <c:strCache>
                <c:ptCount val="1"/>
                <c:pt idx="0">
                  <c:v>podiel na celkovej DPH (v %)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Graf_54!$A$3:$A$15</c:f>
              <c:strCache>
                <c:ptCount val="13"/>
                <c:pt idx="0">
                  <c:v>Nezaradené</c:v>
                </c:pt>
                <c:pt idx="1">
                  <c:v>Doprava</c:v>
                </c:pt>
                <c:pt idx="2">
                  <c:v>Stavebníctvo</c:v>
                </c:pt>
                <c:pt idx="3">
                  <c:v>Poľnohospodárstvo</c:v>
                </c:pt>
                <c:pt idx="4">
                  <c:v>Financie</c:v>
                </c:pt>
                <c:pt idx="5">
                  <c:v>Ubytovanie a stravovanie</c:v>
                </c:pt>
                <c:pt idx="6">
                  <c:v>Reality</c:v>
                </c:pt>
                <c:pt idx="7">
                  <c:v>Administratívne a podporné služby</c:v>
                </c:pt>
                <c:pt idx="8">
                  <c:v>Informacie a komunikácia</c:v>
                </c:pt>
                <c:pt idx="9">
                  <c:v>Odborné činnosti</c:v>
                </c:pt>
                <c:pt idx="10">
                  <c:v>Priemysel</c:v>
                </c:pt>
                <c:pt idx="11">
                  <c:v>Ostatné</c:v>
                </c:pt>
                <c:pt idx="12">
                  <c:v>Veľkoobchod a maloobchod</c:v>
                </c:pt>
              </c:strCache>
            </c:strRef>
          </c:cat>
          <c:val>
            <c:numRef>
              <c:f>Graf_54!$C$3:$C$15</c:f>
              <c:numCache>
                <c:formatCode>#\ ##0.0</c:formatCode>
                <c:ptCount val="13"/>
                <c:pt idx="0">
                  <c:v>-4.9433276626427238</c:v>
                </c:pt>
                <c:pt idx="1">
                  <c:v>-3.6835835785278057</c:v>
                </c:pt>
                <c:pt idx="2">
                  <c:v>-0.99607755794685238</c:v>
                </c:pt>
                <c:pt idx="3">
                  <c:v>-0.47380096131231619</c:v>
                </c:pt>
                <c:pt idx="4">
                  <c:v>0.33965513733402403</c:v>
                </c:pt>
                <c:pt idx="5">
                  <c:v>1.7588452934405407</c:v>
                </c:pt>
                <c:pt idx="6">
                  <c:v>4.0988152832127405</c:v>
                </c:pt>
                <c:pt idx="7">
                  <c:v>4.4591314084506122</c:v>
                </c:pt>
                <c:pt idx="8">
                  <c:v>6.5934370896198082</c:v>
                </c:pt>
                <c:pt idx="9">
                  <c:v>6.8498211680337571</c:v>
                </c:pt>
                <c:pt idx="10">
                  <c:v>14.491639276666774</c:v>
                </c:pt>
                <c:pt idx="11">
                  <c:v>15.174826335733355</c:v>
                </c:pt>
                <c:pt idx="12">
                  <c:v>56.330618767938091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615764304"/>
        <c:axId val="615764696"/>
      </c:barChart>
      <c:catAx>
        <c:axId val="6157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4696"/>
        <c:crosses val="autoZero"/>
        <c:auto val="1"/>
        <c:lblAlgn val="ctr"/>
        <c:lblOffset val="100"/>
        <c:noMultiLvlLbl val="0"/>
      </c:catAx>
      <c:valAx>
        <c:axId val="615764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26190476190482E-2"/>
          <c:y val="3.3454444757434983E-2"/>
          <c:w val="0.8947357142857143"/>
          <c:h val="0.80361218831681813"/>
        </c:manualLayout>
      </c:layout>
      <c:lineChart>
        <c:grouping val="standard"/>
        <c:varyColors val="0"/>
        <c:ser>
          <c:idx val="0"/>
          <c:order val="0"/>
          <c:tx>
            <c:strRef>
              <c:f>Tabulka_12!$E$2</c:f>
              <c:strCache>
                <c:ptCount val="1"/>
                <c:pt idx="0">
                  <c:v>EDS (v %; HDP s.c.)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Tabulka_12!$A$3:$A$15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Tabulka_12!$E$3:$E$15</c:f>
              <c:numCache>
                <c:formatCode>0.0</c:formatCode>
                <c:ptCount val="13"/>
                <c:pt idx="0">
                  <c:v>1.9521960663949951</c:v>
                </c:pt>
                <c:pt idx="1">
                  <c:v>1.8753294941304468</c:v>
                </c:pt>
                <c:pt idx="2">
                  <c:v>1.7360199049337193</c:v>
                </c:pt>
                <c:pt idx="3">
                  <c:v>1.7427489321567249</c:v>
                </c:pt>
                <c:pt idx="4">
                  <c:v>1.62667318763333</c:v>
                </c:pt>
                <c:pt idx="5">
                  <c:v>1.5273353081881591</c:v>
                </c:pt>
                <c:pt idx="6">
                  <c:v>1.5416298980724013</c:v>
                </c:pt>
                <c:pt idx="7">
                  <c:v>1.4673631464602952</c:v>
                </c:pt>
                <c:pt idx="8">
                  <c:v>1.458299389963422</c:v>
                </c:pt>
                <c:pt idx="9">
                  <c:v>1.4619578777324365</c:v>
                </c:pt>
                <c:pt idx="10">
                  <c:v>1.4896432285845147</c:v>
                </c:pt>
                <c:pt idx="11">
                  <c:v>1.51098738816501</c:v>
                </c:pt>
                <c:pt idx="12">
                  <c:v>1.5044896814715996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765480"/>
        <c:axId val="615765872"/>
      </c:lineChart>
      <c:catAx>
        <c:axId val="61576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5872"/>
        <c:crosses val="autoZero"/>
        <c:auto val="1"/>
        <c:lblAlgn val="ctr"/>
        <c:lblOffset val="100"/>
        <c:noMultiLvlLbl val="0"/>
      </c:catAx>
      <c:valAx>
        <c:axId val="61576587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5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22703412073491E-2"/>
          <c:y val="5.0925925925925923E-2"/>
          <c:w val="0.8053101487314086"/>
          <c:h val="0.52567751949974595"/>
        </c:manualLayout>
      </c:layout>
      <c:barChart>
        <c:barDir val="col"/>
        <c:grouping val="percentStacked"/>
        <c:varyColors val="0"/>
        <c:ser>
          <c:idx val="0"/>
          <c:order val="0"/>
          <c:tx>
            <c:v>SD z benzínu</c:v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Graf_55!$A$3:$A$14</c:f>
              <c:numCache>
                <c:formatCode>0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Graf_55!$B$3:$B$14</c:f>
              <c:numCache>
                <c:formatCode>#,##0</c:formatCode>
                <c:ptCount val="12"/>
                <c:pt idx="0">
                  <c:v>457.2384338</c:v>
                </c:pt>
                <c:pt idx="1">
                  <c:v>450.890644806811</c:v>
                </c:pt>
                <c:pt idx="2">
                  <c:v>479.39734784000001</c:v>
                </c:pt>
                <c:pt idx="3">
                  <c:v>426.09229352</c:v>
                </c:pt>
                <c:pt idx="4">
                  <c:v>416.27616123000001</c:v>
                </c:pt>
                <c:pt idx="5">
                  <c:v>397.25105130999998</c:v>
                </c:pt>
                <c:pt idx="6">
                  <c:v>370.20899300000002</c:v>
                </c:pt>
                <c:pt idx="7">
                  <c:v>357.02037589999998</c:v>
                </c:pt>
                <c:pt idx="8">
                  <c:v>353.85244803000001</c:v>
                </c:pt>
                <c:pt idx="9">
                  <c:v>359.28009209999999</c:v>
                </c:pt>
                <c:pt idx="10">
                  <c:v>370.92757286</c:v>
                </c:pt>
                <c:pt idx="11">
                  <c:v>375.69921742000002</c:v>
                </c:pt>
              </c:numCache>
            </c:numRef>
          </c:val>
        </c:ser>
        <c:ser>
          <c:idx val="1"/>
          <c:order val="1"/>
          <c:tx>
            <c:v>SD z nafty</c:v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numRef>
              <c:f>Graf_55!$A$3:$A$14</c:f>
              <c:numCache>
                <c:formatCode>0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Graf_55!$C$3:$C$14</c:f>
              <c:numCache>
                <c:formatCode>#,##0</c:formatCode>
                <c:ptCount val="12"/>
                <c:pt idx="0">
                  <c:v>540.12568283999997</c:v>
                </c:pt>
                <c:pt idx="1">
                  <c:v>607.86798260738237</c:v>
                </c:pt>
                <c:pt idx="2">
                  <c:v>648.36105203000011</c:v>
                </c:pt>
                <c:pt idx="3">
                  <c:v>580.70090522984003</c:v>
                </c:pt>
                <c:pt idx="4">
                  <c:v>573.55624296000008</c:v>
                </c:pt>
                <c:pt idx="5">
                  <c:v>666.56142745</c:v>
                </c:pt>
                <c:pt idx="6">
                  <c:v>656.83582799999999</c:v>
                </c:pt>
                <c:pt idx="7">
                  <c:v>679.81096162000006</c:v>
                </c:pt>
                <c:pt idx="8">
                  <c:v>715.76547658999993</c:v>
                </c:pt>
                <c:pt idx="9">
                  <c:v>770.51278376000005</c:v>
                </c:pt>
                <c:pt idx="10">
                  <c:v>814.09897714999988</c:v>
                </c:pt>
                <c:pt idx="11">
                  <c:v>846.39198621999992</c:v>
                </c:pt>
              </c:numCache>
            </c:numRef>
          </c:val>
        </c:ser>
        <c:ser>
          <c:idx val="2"/>
          <c:order val="2"/>
          <c:tx>
            <c:v>SD z červenej nafty</c:v>
          </c:tx>
          <c:spPr>
            <a:solidFill>
              <a:srgbClr val="17375E"/>
            </a:solidFill>
            <a:ln>
              <a:noFill/>
            </a:ln>
            <a:effectLst/>
          </c:spPr>
          <c:invertIfNegative val="0"/>
          <c:cat>
            <c:numRef>
              <c:f>Graf_55!$A$3:$A$14</c:f>
              <c:numCache>
                <c:formatCode>0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Graf_55!$D$3:$D$14</c:f>
              <c:numCache>
                <c:formatCode>#,##0</c:formatCode>
                <c:ptCount val="12"/>
                <c:pt idx="0">
                  <c:v>44.146201859999998</c:v>
                </c:pt>
                <c:pt idx="1">
                  <c:v>42.595118854145909</c:v>
                </c:pt>
                <c:pt idx="2">
                  <c:v>43.921151960000003</c:v>
                </c:pt>
                <c:pt idx="3">
                  <c:v>39.7068583</c:v>
                </c:pt>
                <c:pt idx="4">
                  <c:v>41.297163780000005</c:v>
                </c:pt>
              </c:numCache>
            </c:numRef>
          </c:val>
        </c:ser>
        <c:ser>
          <c:idx val="3"/>
          <c:order val="3"/>
          <c:tx>
            <c:v>SD ostatné</c:v>
          </c:tx>
          <c:spPr>
            <a:solidFill>
              <a:srgbClr val="86C1ED"/>
            </a:solidFill>
            <a:ln>
              <a:noFill/>
            </a:ln>
            <a:effectLst/>
          </c:spPr>
          <c:invertIfNegative val="0"/>
          <c:cat>
            <c:numRef>
              <c:f>Graf_55!$A$3:$A$14</c:f>
              <c:numCache>
                <c:formatCode>0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Graf_55!$E$3:$E$14</c:f>
              <c:numCache>
                <c:formatCode>#,##0</c:formatCode>
                <c:ptCount val="12"/>
                <c:pt idx="0">
                  <c:v>48.434277782280958</c:v>
                </c:pt>
                <c:pt idx="1">
                  <c:v>16.589203811325671</c:v>
                </c:pt>
                <c:pt idx="2">
                  <c:v>13.778355048443817</c:v>
                </c:pt>
                <c:pt idx="3">
                  <c:v>0</c:v>
                </c:pt>
                <c:pt idx="4">
                  <c:v>1.0022119699997711</c:v>
                </c:pt>
                <c:pt idx="5">
                  <c:v>7.3483414699999852</c:v>
                </c:pt>
                <c:pt idx="6">
                  <c:v>9.4093090400000801</c:v>
                </c:pt>
                <c:pt idx="7">
                  <c:v>8.5751525199996532</c:v>
                </c:pt>
                <c:pt idx="8">
                  <c:v>7.2355264100000491</c:v>
                </c:pt>
                <c:pt idx="9">
                  <c:v>9.6982117999999318</c:v>
                </c:pt>
                <c:pt idx="10">
                  <c:v>9.2190190000003209</c:v>
                </c:pt>
                <c:pt idx="11">
                  <c:v>7.4504610000000104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5766656"/>
        <c:axId val="615767048"/>
      </c:barChart>
      <c:lineChart>
        <c:grouping val="standard"/>
        <c:varyColors val="0"/>
        <c:ser>
          <c:idx val="4"/>
          <c:order val="4"/>
          <c:tx>
            <c:v>Výnos SD z minerálneho oleja (pravá os)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Graf_55!$F$3:$F$14</c:f>
              <c:numCache>
                <c:formatCode>#,##0</c:formatCode>
                <c:ptCount val="12"/>
                <c:pt idx="0">
                  <c:v>1089.9445962822811</c:v>
                </c:pt>
                <c:pt idx="1">
                  <c:v>1117.942950079665</c:v>
                </c:pt>
                <c:pt idx="2">
                  <c:v>1185.4579068784442</c:v>
                </c:pt>
                <c:pt idx="3">
                  <c:v>1046.5000570498401</c:v>
                </c:pt>
                <c:pt idx="4">
                  <c:v>1032.1317799399999</c:v>
                </c:pt>
                <c:pt idx="5">
                  <c:v>1071.1608202299999</c:v>
                </c:pt>
                <c:pt idx="6">
                  <c:v>1036.4541300400001</c:v>
                </c:pt>
                <c:pt idx="7">
                  <c:v>1045.4064900399997</c:v>
                </c:pt>
                <c:pt idx="8">
                  <c:v>1076.8534510300001</c:v>
                </c:pt>
                <c:pt idx="9">
                  <c:v>1139.4910876599999</c:v>
                </c:pt>
                <c:pt idx="10">
                  <c:v>1194.2455690100003</c:v>
                </c:pt>
                <c:pt idx="11">
                  <c:v>1229.5416646399999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767832"/>
        <c:axId val="615767440"/>
      </c:lineChart>
      <c:catAx>
        <c:axId val="615766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7048"/>
        <c:crosses val="autoZero"/>
        <c:auto val="1"/>
        <c:lblAlgn val="ctr"/>
        <c:lblOffset val="100"/>
        <c:noMultiLvlLbl val="0"/>
      </c:catAx>
      <c:valAx>
        <c:axId val="61576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6656"/>
        <c:crosses val="autoZero"/>
        <c:crossBetween val="between"/>
      </c:valAx>
      <c:valAx>
        <c:axId val="6157674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7832"/>
        <c:crosses val="max"/>
        <c:crossBetween val="between"/>
      </c:valAx>
      <c:catAx>
        <c:axId val="615767832"/>
        <c:scaling>
          <c:orientation val="minMax"/>
        </c:scaling>
        <c:delete val="1"/>
        <c:axPos val="b"/>
        <c:majorTickMark val="out"/>
        <c:minorTickMark val="none"/>
        <c:tickLblPos val="nextTo"/>
        <c:crossAx val="615767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6800427942683047"/>
          <c:w val="1"/>
          <c:h val="0.22999292334365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22703412073491E-2"/>
          <c:y val="5.0925925925925923E-2"/>
          <c:w val="0.88249945175438593"/>
          <c:h val="0.62093390917201818"/>
        </c:manualLayout>
      </c:layout>
      <c:barChart>
        <c:barDir val="col"/>
        <c:grouping val="stacked"/>
        <c:varyColors val="0"/>
        <c:ser>
          <c:idx val="0"/>
          <c:order val="0"/>
          <c:tx>
            <c:v>Benzín</c:v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Graf_56!$A$3:$A$13</c:f>
              <c:numCache>
                <c:formatCode>0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Graf_56!$B$3:$B$13</c:f>
              <c:numCache>
                <c:formatCode>#\ ##0.0</c:formatCode>
                <c:ptCount val="11"/>
                <c:pt idx="0">
                  <c:v>-0.58239556531963454</c:v>
                </c:pt>
                <c:pt idx="1">
                  <c:v>2.5499246657584465</c:v>
                </c:pt>
                <c:pt idx="2">
                  <c:v>-4.4965792552148258</c:v>
                </c:pt>
                <c:pt idx="3">
                  <c:v>-0.93799634542518584</c:v>
                </c:pt>
                <c:pt idx="4">
                  <c:v>-1.8432830273965604</c:v>
                </c:pt>
                <c:pt idx="5">
                  <c:v>-2.5245563317180966</c:v>
                </c:pt>
                <c:pt idx="6">
                  <c:v>-1.2724747499912084</c:v>
                </c:pt>
                <c:pt idx="7">
                  <c:v>-0.30303311680021799</c:v>
                </c:pt>
                <c:pt idx="8">
                  <c:v>0.50402810752089755</c:v>
                </c:pt>
                <c:pt idx="9">
                  <c:v>1.0221651477694902</c:v>
                </c:pt>
                <c:pt idx="10">
                  <c:v>0.39955304702998407</c:v>
                </c:pt>
              </c:numCache>
            </c:numRef>
          </c:val>
        </c:ser>
        <c:ser>
          <c:idx val="1"/>
          <c:order val="1"/>
          <c:tx>
            <c:v>Nafta</c:v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numRef>
              <c:f>Graf_56!$A$3:$A$13</c:f>
              <c:numCache>
                <c:formatCode>0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Graf_56!$C$3:$C$13</c:f>
              <c:numCache>
                <c:formatCode>#\ ##0.0</c:formatCode>
                <c:ptCount val="11"/>
                <c:pt idx="0">
                  <c:v>6.2152058002256521</c:v>
                </c:pt>
                <c:pt idx="1">
                  <c:v>3.622105172695278</c:v>
                </c:pt>
                <c:pt idx="2">
                  <c:v>-5.7075115368982807</c:v>
                </c:pt>
                <c:pt idx="3">
                  <c:v>-0.68271972100806944</c:v>
                </c:pt>
                <c:pt idx="4">
                  <c:v>9.0109796343453858</c:v>
                </c:pt>
                <c:pt idx="5">
                  <c:v>-0.90794951293230852</c:v>
                </c:pt>
                <c:pt idx="6">
                  <c:v>2.2167052987779963</c:v>
                </c:pt>
                <c:pt idx="7">
                  <c:v>3.4392856092393473</c:v>
                </c:pt>
                <c:pt idx="8">
                  <c:v>5.0840072172898587</c:v>
                </c:pt>
                <c:pt idx="9">
                  <c:v>3.8250578580220571</c:v>
                </c:pt>
                <c:pt idx="10">
                  <c:v>2.7040509848213325</c:v>
                </c:pt>
              </c:numCache>
            </c:numRef>
          </c:val>
        </c:ser>
        <c:ser>
          <c:idx val="2"/>
          <c:order val="2"/>
          <c:tx>
            <c:v>Červená nafta</c:v>
          </c:tx>
          <c:spPr>
            <a:solidFill>
              <a:srgbClr val="17375E"/>
            </a:solidFill>
            <a:ln>
              <a:noFill/>
            </a:ln>
            <a:effectLst/>
          </c:spPr>
          <c:invertIfNegative val="0"/>
          <c:cat>
            <c:numRef>
              <c:f>Graf_56!$A$3:$A$13</c:f>
              <c:numCache>
                <c:formatCode>0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Graf_56!$D$3:$D$13</c:f>
              <c:numCache>
                <c:formatCode>#\ ##0.0</c:formatCode>
                <c:ptCount val="11"/>
                <c:pt idx="0">
                  <c:v>-0.14230842660670243</c:v>
                </c:pt>
                <c:pt idx="1">
                  <c:v>0.11861366501390797</c:v>
                </c:pt>
                <c:pt idx="2">
                  <c:v>-0.35549922401691253</c:v>
                </c:pt>
                <c:pt idx="3">
                  <c:v>0.1519642038513779</c:v>
                </c:pt>
                <c:pt idx="4">
                  <c:v>-4.0011522348823227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v>Ostatné</c:v>
          </c:tx>
          <c:spPr>
            <a:solidFill>
              <a:srgbClr val="86C1ED"/>
            </a:solidFill>
            <a:ln>
              <a:noFill/>
            </a:ln>
            <a:effectLst/>
          </c:spPr>
          <c:invertIfNegative val="0"/>
          <c:cat>
            <c:numRef>
              <c:f>Graf_56!$A$3:$A$13</c:f>
              <c:numCache>
                <c:formatCode>0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Graf_56!$E$3:$E$13</c:f>
              <c:numCache>
                <c:formatCode>#\ ##0.0</c:formatCode>
                <c:ptCount val="11"/>
                <c:pt idx="0">
                  <c:v>-2.9217149274904832</c:v>
                </c:pt>
                <c:pt idx="1">
                  <c:v>-0.25143042967277995</c:v>
                </c:pt>
                <c:pt idx="2">
                  <c:v>-1.1622812559178144</c:v>
                </c:pt>
                <c:pt idx="3">
                  <c:v>9.5767980445703921E-2</c:v>
                </c:pt>
                <c:pt idx="4">
                  <c:v>0.61485651574153921</c:v>
                </c:pt>
                <c:pt idx="5">
                  <c:v>0.19240505543860009</c:v>
                </c:pt>
                <c:pt idx="6">
                  <c:v>-8.048175947431789E-2</c:v>
                </c:pt>
                <c:pt idx="7">
                  <c:v>-0.12814403992731543</c:v>
                </c:pt>
                <c:pt idx="8">
                  <c:v>0.22869271465345142</c:v>
                </c:pt>
                <c:pt idx="9">
                  <c:v>-4.2053229304641289E-2</c:v>
                </c:pt>
                <c:pt idx="10">
                  <c:v>-0.14808997796545317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5768616"/>
        <c:axId val="615769008"/>
      </c:barChart>
      <c:lineChart>
        <c:grouping val="standard"/>
        <c:varyColors val="0"/>
        <c:ser>
          <c:idx val="4"/>
          <c:order val="4"/>
          <c:tx>
            <c:v>SD z minerálneho oleja (rast v %)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Graf_56!$A$3:$A$13</c:f>
              <c:numCache>
                <c:formatCode>0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Graf_56!$F$3:$F$13</c:f>
              <c:numCache>
                <c:formatCode>#\ ##0.0</c:formatCode>
                <c:ptCount val="11"/>
                <c:pt idx="0">
                  <c:v>2.5687868808088314</c:v>
                </c:pt>
                <c:pt idx="1">
                  <c:v>6.0392130737948522</c:v>
                </c:pt>
                <c:pt idx="2">
                  <c:v>-11.721871272047833</c:v>
                </c:pt>
                <c:pt idx="3">
                  <c:v>-1.3729838821361733</c:v>
                </c:pt>
                <c:pt idx="4">
                  <c:v>3.7814008878080423</c:v>
                </c:pt>
                <c:pt idx="5">
                  <c:v>-3.2401007892118052</c:v>
                </c:pt>
                <c:pt idx="6">
                  <c:v>0.86374878931247001</c:v>
                </c:pt>
                <c:pt idx="7">
                  <c:v>3.0081084525118138</c:v>
                </c:pt>
                <c:pt idx="8">
                  <c:v>5.8167280394642082</c:v>
                </c:pt>
                <c:pt idx="9">
                  <c:v>4.8051697764869061</c:v>
                </c:pt>
                <c:pt idx="10">
                  <c:v>2.9555140538858633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768616"/>
        <c:axId val="615769008"/>
      </c:lineChart>
      <c:catAx>
        <c:axId val="615768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9008"/>
        <c:crosses val="autoZero"/>
        <c:auto val="1"/>
        <c:lblAlgn val="ctr"/>
        <c:lblOffset val="100"/>
        <c:noMultiLvlLbl val="0"/>
      </c:catAx>
      <c:valAx>
        <c:axId val="61576900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68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9734540511559415"/>
          <c:w val="1"/>
          <c:h val="0.202181764958371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80158730158721E-2"/>
          <c:y val="2.59076388888889E-2"/>
          <c:w val="0.91662063492063495"/>
          <c:h val="0.7110033523037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Graf_57!$A$4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/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Graf_57!$D$2:$E$2</c:f>
              <c:strCache>
                <c:ptCount val="2"/>
                <c:pt idx="0">
                  <c:v>Nafta</c:v>
                </c:pt>
                <c:pt idx="1">
                  <c:v>Benzín</c:v>
                </c:pt>
              </c:strCache>
            </c:strRef>
          </c:cat>
          <c:val>
            <c:numRef>
              <c:f>Graf_57!$D$4:$E$4</c:f>
              <c:numCache>
                <c:formatCode>0.00</c:formatCode>
                <c:ptCount val="2"/>
                <c:pt idx="0">
                  <c:v>386.4</c:v>
                </c:pt>
                <c:pt idx="1">
                  <c:v>550.52</c:v>
                </c:pt>
              </c:numCache>
            </c:numRef>
          </c:val>
        </c:ser>
        <c:ser>
          <c:idx val="1"/>
          <c:order val="1"/>
          <c:tx>
            <c:strRef>
              <c:f>Graf_57!$A$5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/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Graf_57!$D$2:$E$2</c:f>
              <c:strCache>
                <c:ptCount val="2"/>
                <c:pt idx="0">
                  <c:v>Nafta</c:v>
                </c:pt>
                <c:pt idx="1">
                  <c:v>Benzín</c:v>
                </c:pt>
              </c:strCache>
            </c:strRef>
          </c:cat>
          <c:val>
            <c:numRef>
              <c:f>Graf_57!$D$5:$E$5</c:f>
              <c:numCache>
                <c:formatCode>0.00</c:formatCode>
                <c:ptCount val="2"/>
                <c:pt idx="0">
                  <c:v>368</c:v>
                </c:pt>
                <c:pt idx="1">
                  <c:v>514.5</c:v>
                </c:pt>
              </c:numCache>
            </c:numRef>
          </c:val>
        </c:ser>
        <c:ser>
          <c:idx val="2"/>
          <c:order val="2"/>
          <c:tx>
            <c:strRef>
              <c:f>Graf_57!$A$6</c:f>
              <c:strCache>
                <c:ptCount val="1"/>
                <c:pt idx="0">
                  <c:v>Česká republika</c:v>
                </c:pt>
              </c:strCache>
            </c:strRef>
          </c:tx>
          <c:spPr>
            <a:solidFill>
              <a:srgbClr val="17375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Graf_57!$D$2:$E$2</c:f>
              <c:strCache>
                <c:ptCount val="2"/>
                <c:pt idx="0">
                  <c:v>Nafta</c:v>
                </c:pt>
                <c:pt idx="1">
                  <c:v>Benzín</c:v>
                </c:pt>
              </c:strCache>
            </c:strRef>
          </c:cat>
          <c:val>
            <c:numRef>
              <c:f>Graf_57!$D$6:$E$6</c:f>
              <c:numCache>
                <c:formatCode>0.00</c:formatCode>
                <c:ptCount val="2"/>
                <c:pt idx="0">
                  <c:v>415.93864804375903</c:v>
                </c:pt>
                <c:pt idx="1">
                  <c:v>487.73079487958671</c:v>
                </c:pt>
              </c:numCache>
            </c:numRef>
          </c:val>
        </c:ser>
        <c:ser>
          <c:idx val="3"/>
          <c:order val="3"/>
          <c:tx>
            <c:strRef>
              <c:f>Graf_57!$A$7</c:f>
              <c:strCache>
                <c:ptCount val="1"/>
                <c:pt idx="0">
                  <c:v>Maďarsko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/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Graf_57!$D$2:$E$2</c:f>
              <c:strCache>
                <c:ptCount val="2"/>
                <c:pt idx="0">
                  <c:v>Nafta</c:v>
                </c:pt>
                <c:pt idx="1">
                  <c:v>Benzín</c:v>
                </c:pt>
              </c:strCache>
            </c:strRef>
          </c:cat>
          <c:val>
            <c:numRef>
              <c:f>Graf_57!$D$7:$E$7</c:f>
              <c:numCache>
                <c:formatCode>0.00</c:formatCode>
                <c:ptCount val="2"/>
                <c:pt idx="0">
                  <c:v>356.89686571170762</c:v>
                </c:pt>
                <c:pt idx="1">
                  <c:v>388.10707649914457</c:v>
                </c:pt>
              </c:numCache>
            </c:numRef>
          </c:val>
        </c:ser>
        <c:ser>
          <c:idx val="4"/>
          <c:order val="4"/>
          <c:tx>
            <c:strRef>
              <c:f>Graf_57!$A$8</c:f>
              <c:strCache>
                <c:ptCount val="1"/>
                <c:pt idx="0">
                  <c:v>Poľsko</c:v>
                </c:pt>
              </c:strCache>
            </c:strRef>
          </c:tx>
          <c:spPr>
            <a:solidFill>
              <a:srgbClr val="86C1E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/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Graf_57!$D$2:$E$2</c:f>
              <c:strCache>
                <c:ptCount val="2"/>
                <c:pt idx="0">
                  <c:v>Nafta</c:v>
                </c:pt>
                <c:pt idx="1">
                  <c:v>Benzín</c:v>
                </c:pt>
              </c:strCache>
            </c:strRef>
          </c:cat>
          <c:val>
            <c:numRef>
              <c:f>Graf_57!$D$8:$E$8</c:f>
              <c:numCache>
                <c:formatCode>0.00</c:formatCode>
                <c:ptCount val="2"/>
                <c:pt idx="0">
                  <c:v>342.74139031007758</c:v>
                </c:pt>
                <c:pt idx="1">
                  <c:v>392.15649674418609</c:v>
                </c:pt>
              </c:numCache>
            </c:numRef>
          </c:val>
        </c:ser>
        <c:ser>
          <c:idx val="5"/>
          <c:order val="5"/>
          <c:tx>
            <c:strRef>
              <c:f>Graf_57!$A$9</c:f>
              <c:strCache>
                <c:ptCount val="1"/>
                <c:pt idx="0">
                  <c:v>Poľsko</c:v>
                </c:pt>
              </c:strCache>
            </c:strRef>
          </c:tx>
          <c:spPr>
            <a:solidFill>
              <a:srgbClr val="86C1E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/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Graf_57!$D$2:$E$2</c:f>
              <c:strCache>
                <c:ptCount val="2"/>
                <c:pt idx="0">
                  <c:v>Nafta</c:v>
                </c:pt>
                <c:pt idx="1">
                  <c:v>Benzín</c:v>
                </c:pt>
              </c:strCache>
            </c:strRef>
          </c:cat>
          <c:val>
            <c:numRef>
              <c:f>Graf_57!$D$9:$E$9</c:f>
              <c:numCache>
                <c:formatCode>0.00</c:formatCode>
                <c:ptCount val="2"/>
                <c:pt idx="1">
                  <c:v>428.00096294573655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7"/>
        <c:axId val="615769792"/>
        <c:axId val="615770184"/>
      </c:barChart>
      <c:catAx>
        <c:axId val="61576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b="0"/>
            </a:pPr>
            <a:endParaRPr lang="sk-SK"/>
          </a:p>
        </c:txPr>
        <c:crossAx val="615770184"/>
        <c:crosses val="autoZero"/>
        <c:auto val="1"/>
        <c:lblAlgn val="ctr"/>
        <c:lblOffset val="100"/>
        <c:noMultiLvlLbl val="0"/>
      </c:catAx>
      <c:valAx>
        <c:axId val="61577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b="0"/>
            </a:pPr>
            <a:endParaRPr lang="sk-SK"/>
          </a:p>
        </c:txPr>
        <c:crossAx val="615769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5.7959240323945324E-2"/>
          <c:y val="0.89504950495049507"/>
          <c:w val="0.88408151935210932"/>
          <c:h val="7.1948546035705926E-2"/>
        </c:manualLayout>
      </c:layout>
      <c:overlay val="0"/>
      <c:txPr>
        <a:bodyPr/>
        <a:lstStyle/>
        <a:p>
          <a:pPr>
            <a:defRPr b="0"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 panose="020B0604020202020204" pitchFamily="34" charset="0"/>
          <a:ea typeface="NeueHaasGroteskDisp W02 Bd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615787631445679E-2"/>
          <c:y val="0.11225279014036289"/>
          <c:w val="0.90067186496339513"/>
          <c:h val="0.48475344060253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Graf_58!$B$24</c:f>
              <c:strCache>
                <c:ptCount val="1"/>
                <c:pt idx="0">
                  <c:v>Cena bez daní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Graf_58!$A$25:$A$35</c:f>
              <c:strCache>
                <c:ptCount val="9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  <c:pt idx="5">
                  <c:v>Slovensko</c:v>
                </c:pt>
                <c:pt idx="6">
                  <c:v>Česká republika</c:v>
                </c:pt>
                <c:pt idx="7">
                  <c:v>Maďarsko</c:v>
                </c:pt>
                <c:pt idx="8">
                  <c:v>Poľsko</c:v>
                </c:pt>
              </c:strCache>
            </c:strRef>
          </c:cat>
          <c:val>
            <c:numRef>
              <c:f>Graf_58!$B$25:$B$33</c:f>
              <c:numCache>
                <c:formatCode>0.000</c:formatCode>
                <c:ptCount val="9"/>
                <c:pt idx="0">
                  <c:v>0.52665000000000017</c:v>
                </c:pt>
                <c:pt idx="1">
                  <c:v>0.46344279325406856</c:v>
                </c:pt>
                <c:pt idx="2">
                  <c:v>0.51532108435240542</c:v>
                </c:pt>
                <c:pt idx="3">
                  <c:v>0.48499932415476377</c:v>
                </c:pt>
                <c:pt idx="5">
                  <c:v>0.54449999999999998</c:v>
                </c:pt>
                <c:pt idx="6">
                  <c:v>0.50951758253004464</c:v>
                </c:pt>
                <c:pt idx="7">
                  <c:v>0.55455703330725514</c:v>
                </c:pt>
                <c:pt idx="8">
                  <c:v>0.50325863284002814</c:v>
                </c:pt>
              </c:numCache>
            </c:numRef>
          </c:val>
        </c:ser>
        <c:ser>
          <c:idx val="1"/>
          <c:order val="1"/>
          <c:tx>
            <c:strRef>
              <c:f>Graf_58!$C$24</c:f>
              <c:strCache>
                <c:ptCount val="1"/>
                <c:pt idx="0">
                  <c:v>Spotrebná daň</c:v>
                </c:pt>
              </c:strCache>
            </c:strRef>
          </c:tx>
          <c:spPr>
            <a:solidFill>
              <a:srgbClr val="17375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Graf_58!$A$25:$A$35</c:f>
              <c:strCache>
                <c:ptCount val="9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  <c:pt idx="5">
                  <c:v>Slovensko</c:v>
                </c:pt>
                <c:pt idx="6">
                  <c:v>Česká republika</c:v>
                </c:pt>
                <c:pt idx="7">
                  <c:v>Maďarsko</c:v>
                </c:pt>
                <c:pt idx="8">
                  <c:v>Poľsko</c:v>
                </c:pt>
              </c:strCache>
            </c:strRef>
          </c:cat>
          <c:val>
            <c:numRef>
              <c:f>Graf_58!$C$25:$C$33</c:f>
              <c:numCache>
                <c:formatCode>0.000</c:formatCode>
                <c:ptCount val="9"/>
                <c:pt idx="0">
                  <c:v>0.51449999999999996</c:v>
                </c:pt>
                <c:pt idx="1">
                  <c:v>0.48773076046493957</c:v>
                </c:pt>
                <c:pt idx="2">
                  <c:v>0.38810710462397274</c:v>
                </c:pt>
                <c:pt idx="3">
                  <c:v>0.39215644820295992</c:v>
                </c:pt>
                <c:pt idx="5">
                  <c:v>0.36799999999999999</c:v>
                </c:pt>
                <c:pt idx="6">
                  <c:v>0.41593861581706293</c:v>
                </c:pt>
                <c:pt idx="7">
                  <c:v>0.35689682496046166</c:v>
                </c:pt>
                <c:pt idx="8">
                  <c:v>0.34274136715997183</c:v>
                </c:pt>
              </c:numCache>
            </c:numRef>
          </c:val>
        </c:ser>
        <c:ser>
          <c:idx val="2"/>
          <c:order val="2"/>
          <c:tx>
            <c:strRef>
              <c:f>Graf_58!$D$24</c:f>
              <c:strCache>
                <c:ptCount val="1"/>
                <c:pt idx="0">
                  <c:v>Ostatné poplatky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dLbls>
            <c:delete val="1"/>
          </c:dLbls>
          <c:cat>
            <c:strRef>
              <c:f>Graf_58!$A$25:$A$35</c:f>
              <c:strCache>
                <c:ptCount val="9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  <c:pt idx="5">
                  <c:v>Slovensko</c:v>
                </c:pt>
                <c:pt idx="6">
                  <c:v>Česká republika</c:v>
                </c:pt>
                <c:pt idx="7">
                  <c:v>Maďarsko</c:v>
                </c:pt>
                <c:pt idx="8">
                  <c:v>Poľsko</c:v>
                </c:pt>
              </c:strCache>
            </c:strRef>
          </c:cat>
          <c:val>
            <c:numRef>
              <c:f>Graf_58!$D$25:$D$33</c:f>
              <c:numCache>
                <c:formatCode>0.000</c:formatCode>
                <c:ptCount val="9"/>
                <c:pt idx="0">
                  <c:v>2.9649999999999999E-2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2.9649999999999999E-2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Graf_58!$E$24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86C1E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Graf_58!$A$25:$A$35</c:f>
              <c:strCache>
                <c:ptCount val="9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  <c:pt idx="5">
                  <c:v>Slovensko</c:v>
                </c:pt>
                <c:pt idx="6">
                  <c:v>Česká republika</c:v>
                </c:pt>
                <c:pt idx="7">
                  <c:v>Maďarsko</c:v>
                </c:pt>
                <c:pt idx="8">
                  <c:v>Poľsko</c:v>
                </c:pt>
              </c:strCache>
            </c:strRef>
          </c:cat>
          <c:val>
            <c:numRef>
              <c:f>Graf_58!$E$25:$E$33</c:f>
              <c:numCache>
                <c:formatCode>0.000</c:formatCode>
                <c:ptCount val="9"/>
                <c:pt idx="0">
                  <c:v>0.21415999999999985</c:v>
                </c:pt>
                <c:pt idx="1">
                  <c:v>0.19974644628099167</c:v>
                </c:pt>
                <c:pt idx="2">
                  <c:v>0.24392561102362209</c:v>
                </c:pt>
                <c:pt idx="3">
                  <c:v>0.20174582764227647</c:v>
                </c:pt>
                <c:pt idx="5">
                  <c:v>0.18842999999999996</c:v>
                </c:pt>
                <c:pt idx="6">
                  <c:v>0.19434580165289253</c:v>
                </c:pt>
                <c:pt idx="7">
                  <c:v>0.24609254173228351</c:v>
                </c:pt>
                <c:pt idx="8">
                  <c:v>0.19457999999999992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1"/>
        <c:overlap val="100"/>
        <c:axId val="615770968"/>
        <c:axId val="615771360"/>
      </c:barChart>
      <c:lineChart>
        <c:grouping val="standard"/>
        <c:varyColors val="0"/>
        <c:ser>
          <c:idx val="4"/>
          <c:order val="4"/>
          <c:tx>
            <c:strRef>
              <c:f>Graf_58!$F$24</c:f>
              <c:strCache>
                <c:ptCount val="1"/>
                <c:pt idx="0">
                  <c:v>Konečná cena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numFmt formatCode="#,##0.0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Graf_58!$A$25:$A$29</c:f>
              <c:strCache>
                <c:ptCount val="4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</c:strCache>
            </c:strRef>
          </c:cat>
          <c:val>
            <c:numRef>
              <c:f>Graf_58!$F$25:$F$33</c:f>
              <c:numCache>
                <c:formatCode>0.000</c:formatCode>
                <c:ptCount val="9"/>
                <c:pt idx="0">
                  <c:v>1.2849599999999999</c:v>
                </c:pt>
                <c:pt idx="1">
                  <c:v>1.1509199999999997</c:v>
                </c:pt>
                <c:pt idx="2">
                  <c:v>1.1473538000000003</c:v>
                </c:pt>
                <c:pt idx="3">
                  <c:v>1.0789016000000002</c:v>
                </c:pt>
                <c:pt idx="5">
                  <c:v>1.1305799999999999</c:v>
                </c:pt>
                <c:pt idx="6">
                  <c:v>1.1198020000000002</c:v>
                </c:pt>
                <c:pt idx="7">
                  <c:v>1.1575464000000002</c:v>
                </c:pt>
                <c:pt idx="8">
                  <c:v>1.0405799999999998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770968"/>
        <c:axId val="615771360"/>
      </c:lineChart>
      <c:catAx>
        <c:axId val="61577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615771360"/>
        <c:crosses val="autoZero"/>
        <c:auto val="1"/>
        <c:lblAlgn val="ctr"/>
        <c:lblOffset val="100"/>
        <c:noMultiLvlLbl val="0"/>
      </c:catAx>
      <c:valAx>
        <c:axId val="615771360"/>
        <c:scaling>
          <c:orientation val="minMax"/>
          <c:max val="1.6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157709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9.6273809523809525E-2"/>
          <c:y val="2.2693653677905649E-2"/>
          <c:w val="0.86680079365079366"/>
          <c:h val="0.1066868055555555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26190476190482E-2"/>
          <c:y val="3.3454444757434983E-2"/>
          <c:w val="0.8947357142857143"/>
          <c:h val="0.75280400327180697"/>
        </c:manualLayout>
      </c:layout>
      <c:lineChart>
        <c:grouping val="standard"/>
        <c:varyColors val="0"/>
        <c:ser>
          <c:idx val="0"/>
          <c:order val="0"/>
          <c:tx>
            <c:strRef>
              <c:f>Tabulka_13!$E$2</c:f>
              <c:strCache>
                <c:ptCount val="1"/>
                <c:pt idx="0">
                  <c:v>EDS (v %; KSD s.c.)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Tabulka_13!$A$3:$A$15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Tabulka_13!$E$3:$E$15</c:f>
              <c:numCache>
                <c:formatCode>0.00</c:formatCode>
                <c:ptCount val="13"/>
                <c:pt idx="0">
                  <c:v>1.5502391695716051</c:v>
                </c:pt>
                <c:pt idx="1">
                  <c:v>0.77728470550716244</c:v>
                </c:pt>
                <c:pt idx="2">
                  <c:v>2.1575776320351383</c:v>
                </c:pt>
                <c:pt idx="3">
                  <c:v>0.84414546002060198</c:v>
                </c:pt>
                <c:pt idx="4">
                  <c:v>1.1414493600286675</c:v>
                </c:pt>
                <c:pt idx="5">
                  <c:v>1.5675243044749054</c:v>
                </c:pt>
                <c:pt idx="6">
                  <c:v>1.6318020200692407</c:v>
                </c:pt>
                <c:pt idx="7">
                  <c:v>1.6845658725822141</c:v>
                </c:pt>
                <c:pt idx="8">
                  <c:v>1.6874989042526294</c:v>
                </c:pt>
                <c:pt idx="9">
                  <c:v>1.674262028464744</c:v>
                </c:pt>
                <c:pt idx="10">
                  <c:v>1.7009083062187729</c:v>
                </c:pt>
                <c:pt idx="11">
                  <c:v>1.6749266925014685</c:v>
                </c:pt>
                <c:pt idx="12">
                  <c:v>1.7085300051465913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772536"/>
        <c:axId val="615772928"/>
      </c:lineChart>
      <c:catAx>
        <c:axId val="61577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72928"/>
        <c:crosses val="autoZero"/>
        <c:auto val="1"/>
        <c:lblAlgn val="ctr"/>
        <c:lblOffset val="100"/>
        <c:noMultiLvlLbl val="0"/>
      </c:catAx>
      <c:valAx>
        <c:axId val="61577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7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79221952356785E-2"/>
          <c:y val="5.4846320226722076E-2"/>
          <c:w val="0.88249945175438593"/>
          <c:h val="0.65336692224656368"/>
        </c:manualLayout>
      </c:layout>
      <c:lineChart>
        <c:grouping val="standard"/>
        <c:varyColors val="0"/>
        <c:ser>
          <c:idx val="1"/>
          <c:order val="1"/>
          <c:tx>
            <c:v>cena najpredávanejších cigariet</c:v>
          </c:tx>
          <c:spPr>
            <a:ln w="25400" cap="rnd">
              <a:solidFill>
                <a:srgbClr val="17375E"/>
              </a:solidFill>
              <a:round/>
            </a:ln>
            <a:effectLst/>
          </c:spPr>
          <c:marker>
            <c:symbol val="none"/>
          </c:marker>
          <c:cat>
            <c:numRef>
              <c:f>Graf_59!$A$3:$A$9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Graf_59!$C$3:$C$9</c:f>
              <c:numCache>
                <c:formatCode>#,##0.00</c:formatCode>
                <c:ptCount val="7"/>
                <c:pt idx="0">
                  <c:v>2.5</c:v>
                </c:pt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2.9</c:v>
                </c:pt>
                <c:pt idx="5">
                  <c:v>3.1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773712"/>
        <c:axId val="615774104"/>
      </c:lineChart>
      <c:lineChart>
        <c:grouping val="standard"/>
        <c:varyColors val="0"/>
        <c:ser>
          <c:idx val="0"/>
          <c:order val="0"/>
          <c:tx>
            <c:v>priemerná vážená cena cigarety (pravá os)</c:v>
          </c:tx>
          <c:spPr>
            <a:ln w="2540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Graf_59!$A$3:$A$9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Graf_59!$B$3:$B$9</c:f>
              <c:numCache>
                <c:formatCode>#\ ##0.000</c:formatCode>
                <c:ptCount val="7"/>
                <c:pt idx="0">
                  <c:v>0.13580123921367337</c:v>
                </c:pt>
                <c:pt idx="1">
                  <c:v>0.14358061239768058</c:v>
                </c:pt>
                <c:pt idx="2">
                  <c:v>0.15011475366390009</c:v>
                </c:pt>
                <c:pt idx="3">
                  <c:v>0.15316938086173981</c:v>
                </c:pt>
                <c:pt idx="4">
                  <c:v>0.1561260427282149</c:v>
                </c:pt>
                <c:pt idx="5">
                  <c:v>0.15627917194327243</c:v>
                </c:pt>
                <c:pt idx="6">
                  <c:v>0.1617295283916034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774888"/>
        <c:axId val="615774496"/>
      </c:lineChart>
      <c:catAx>
        <c:axId val="6157737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74104"/>
        <c:crosses val="autoZero"/>
        <c:auto val="1"/>
        <c:lblAlgn val="ctr"/>
        <c:lblOffset val="100"/>
        <c:noMultiLvlLbl val="0"/>
      </c:catAx>
      <c:valAx>
        <c:axId val="615774104"/>
        <c:scaling>
          <c:orientation val="minMax"/>
          <c:max val="3.3"/>
          <c:min val="2.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73712"/>
        <c:crosses val="autoZero"/>
        <c:crossBetween val="between"/>
      </c:valAx>
      <c:valAx>
        <c:axId val="615774496"/>
        <c:scaling>
          <c:orientation val="minMax"/>
        </c:scaling>
        <c:delete val="0"/>
        <c:axPos val="r"/>
        <c:numFmt formatCode="#\ ##0.0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74888"/>
        <c:crosses val="max"/>
        <c:crossBetween val="between"/>
      </c:valAx>
      <c:catAx>
        <c:axId val="61577488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15774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396760498628201E-2"/>
          <c:y val="0.82817239743286208"/>
          <c:w val="0.85570230410684878"/>
          <c:h val="0.169051300469415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22703412073491E-2"/>
          <c:y val="2.7856282399870907E-2"/>
          <c:w val="0.88756819199696424"/>
          <c:h val="0.691801634907741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Graf_60!$B$2</c:f>
              <c:strCache>
                <c:ptCount val="1"/>
                <c:pt idx="0">
                  <c:v>Cigarety s nižšou cenou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D51EA-E81E-4B85-BF5A-27D4D6F88F4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3CB43D3-80DD-45F1-AEDD-F16E2308E0A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6135564-3DC9-4909-B5AD-50EA15D1229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75049C0-AC21-4F6D-B956-8FE4860E653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9E20B62-872E-4C3F-8437-CDE6951AD0E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212AFAD-7C6C-4CB9-85A1-10E24B059E8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2A76A37-BAB3-450B-A768-41231EDF70E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Graf_60!$A$3:$A$9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Graf_60!$B$3:$B$9</c:f>
              <c:numCache>
                <c:formatCode>#,##0</c:formatCode>
                <c:ptCount val="7"/>
                <c:pt idx="0">
                  <c:v>2497.4903189999995</c:v>
                </c:pt>
                <c:pt idx="1">
                  <c:v>1530.9009709999998</c:v>
                </c:pt>
                <c:pt idx="2">
                  <c:v>404.94243800000004</c:v>
                </c:pt>
                <c:pt idx="3">
                  <c:v>1179.2091740000001</c:v>
                </c:pt>
                <c:pt idx="4">
                  <c:v>1690.701466</c:v>
                </c:pt>
                <c:pt idx="5">
                  <c:v>2857.8189080000002</c:v>
                </c:pt>
                <c:pt idx="6">
                  <c:v>2886.8037999999997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Graf_60!$G$3:$G$9</c15:f>
                <c15:dlblRangeCache>
                  <c:ptCount val="7"/>
                  <c:pt idx="0">
                    <c:v>34,6</c:v>
                  </c:pt>
                  <c:pt idx="1">
                    <c:v>21,6</c:v>
                  </c:pt>
                  <c:pt idx="2">
                    <c:v>6,0</c:v>
                  </c:pt>
                  <c:pt idx="3">
                    <c:v>17,6</c:v>
                  </c:pt>
                  <c:pt idx="4">
                    <c:v>24,7</c:v>
                  </c:pt>
                  <c:pt idx="5">
                    <c:v>41,1</c:v>
                  </c:pt>
                  <c:pt idx="6">
                    <c:v>40,6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Graf_60!$C$2</c:f>
              <c:strCache>
                <c:ptCount val="1"/>
                <c:pt idx="0">
                  <c:v>Cigarety s najpredávanejšou cenou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B408293-2653-40C9-99E8-215E3B910757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3DBCC7C-3E22-427E-A64B-D2422730F07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72648BB-E1F4-4FEE-8064-2D5B39073AD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84ABFEC-481E-4CA1-B59A-463874EC3B9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0E1C34E-622B-42F7-A23C-38A70EA75F0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82DED67-E7DF-4A56-A38C-40BD6ADDE78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1659C9E-FA86-4413-BEE2-E13998B798B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Graf_60!$A$3:$A$9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Graf_60!$C$3:$C$9</c:f>
              <c:numCache>
                <c:formatCode>#,##0</c:formatCode>
                <c:ptCount val="7"/>
                <c:pt idx="0">
                  <c:v>2355.6716799999999</c:v>
                </c:pt>
                <c:pt idx="1">
                  <c:v>2475.2903409999999</c:v>
                </c:pt>
                <c:pt idx="2">
                  <c:v>2702.7944029999999</c:v>
                </c:pt>
                <c:pt idx="3">
                  <c:v>2306.78449</c:v>
                </c:pt>
                <c:pt idx="4">
                  <c:v>3580.6594399999999</c:v>
                </c:pt>
                <c:pt idx="5">
                  <c:v>2720.5194000000001</c:v>
                </c:pt>
                <c:pt idx="6">
                  <c:v>2743.23056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Graf_60!$H$3:$H$9</c15:f>
                <c15:dlblRangeCache>
                  <c:ptCount val="7"/>
                  <c:pt idx="0">
                    <c:v>32,7</c:v>
                  </c:pt>
                  <c:pt idx="1">
                    <c:v>35,0</c:v>
                  </c:pt>
                  <c:pt idx="2">
                    <c:v>40,4</c:v>
                  </c:pt>
                  <c:pt idx="3">
                    <c:v>34,4</c:v>
                  </c:pt>
                  <c:pt idx="4">
                    <c:v>52,4</c:v>
                  </c:pt>
                  <c:pt idx="5">
                    <c:v>39,2</c:v>
                  </c:pt>
                  <c:pt idx="6">
                    <c:v>38,6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Graf_60!$D$2</c:f>
              <c:strCache>
                <c:ptCount val="1"/>
                <c:pt idx="0">
                  <c:v>Cigarety s vyššou cenou</c:v>
                </c:pt>
              </c:strCache>
            </c:strRef>
          </c:tx>
          <c:spPr>
            <a:solidFill>
              <a:srgbClr val="17375E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5FB3362-0D1B-40CC-87DB-DE150C5089E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256E910-4C4B-4E8D-B246-DB3E9F93E11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A6F587F-A41E-4482-A6CF-8BA47ABAED3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1D96F39-3E45-4C2D-BBE1-2D2933B2937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234A98B-C434-44E9-83AA-73998963240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6D74BE5-E0CB-40B1-9260-43CC5C592ED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43DB607-745A-465C-B866-7C7688E36E3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Graf_60!$A$3:$A$9</c:f>
              <c:numCache>
                <c:formatCode>0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Graf_60!$D$3:$D$9</c:f>
              <c:numCache>
                <c:formatCode>#,##0</c:formatCode>
                <c:ptCount val="7"/>
                <c:pt idx="0">
                  <c:v>2359.1770769999998</c:v>
                </c:pt>
                <c:pt idx="1">
                  <c:v>3070.4222799999998</c:v>
                </c:pt>
                <c:pt idx="2">
                  <c:v>3589.2198600000006</c:v>
                </c:pt>
                <c:pt idx="3">
                  <c:v>3215.7877099999996</c:v>
                </c:pt>
                <c:pt idx="4">
                  <c:v>1566.6810960000003</c:v>
                </c:pt>
                <c:pt idx="5">
                  <c:v>1369.7709799999998</c:v>
                </c:pt>
                <c:pt idx="6">
                  <c:v>1480.5319999999999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Graf_60!$I$3:$I$9</c15:f>
                <c15:dlblRangeCache>
                  <c:ptCount val="7"/>
                  <c:pt idx="0">
                    <c:v>32,7</c:v>
                  </c:pt>
                  <c:pt idx="1">
                    <c:v>43,4</c:v>
                  </c:pt>
                  <c:pt idx="2">
                    <c:v>53,6</c:v>
                  </c:pt>
                  <c:pt idx="3">
                    <c:v>48,0</c:v>
                  </c:pt>
                  <c:pt idx="4">
                    <c:v>22,9</c:v>
                  </c:pt>
                  <c:pt idx="5">
                    <c:v>19,7</c:v>
                  </c:pt>
                  <c:pt idx="6">
                    <c:v>20,8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100"/>
        <c:axId val="615775672"/>
        <c:axId val="615776064"/>
      </c:barChart>
      <c:catAx>
        <c:axId val="6157756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76064"/>
        <c:crosses val="autoZero"/>
        <c:auto val="1"/>
        <c:lblAlgn val="ctr"/>
        <c:lblOffset val="100"/>
        <c:noMultiLvlLbl val="0"/>
      </c:catAx>
      <c:valAx>
        <c:axId val="61577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577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524221723940137E-2"/>
          <c:y val="0.81166439251348976"/>
          <c:w val="0.97220232570266463"/>
          <c:h val="0.166893678318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Tabulka_3!$E$2</c:f>
              <c:strCache>
                <c:ptCount val="1"/>
                <c:pt idx="0">
                  <c:v>EDS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Tabulka_3!$A$3:$A$15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Tabulka_3!$E$3:$E$15</c:f>
              <c:numCache>
                <c:formatCode>0.0</c:formatCode>
                <c:ptCount val="13"/>
                <c:pt idx="0">
                  <c:v>0.41183048050640941</c:v>
                </c:pt>
                <c:pt idx="1">
                  <c:v>0.38335289266794731</c:v>
                </c:pt>
                <c:pt idx="2">
                  <c:v>0.36453265463243911</c:v>
                </c:pt>
                <c:pt idx="3">
                  <c:v>0.33985089765149823</c:v>
                </c:pt>
                <c:pt idx="4">
                  <c:v>0.16563847512695462</c:v>
                </c:pt>
                <c:pt idx="5">
                  <c:v>0.16211784854402567</c:v>
                </c:pt>
                <c:pt idx="6">
                  <c:v>0.18673676540081116</c:v>
                </c:pt>
                <c:pt idx="7">
                  <c:v>0.16772304229645685</c:v>
                </c:pt>
                <c:pt idx="8">
                  <c:v>0.18098806922589716</c:v>
                </c:pt>
                <c:pt idx="9">
                  <c:v>0.18553043442134984</c:v>
                </c:pt>
                <c:pt idx="10">
                  <c:v>0.1831591857527721</c:v>
                </c:pt>
                <c:pt idx="11">
                  <c:v>0.17025292392980523</c:v>
                </c:pt>
                <c:pt idx="12">
                  <c:v>0.15272038249885558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550576"/>
        <c:axId val="552550968"/>
      </c:lineChart>
      <c:catAx>
        <c:axId val="55255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2550968"/>
        <c:crosses val="autoZero"/>
        <c:auto val="1"/>
        <c:lblAlgn val="ctr"/>
        <c:lblOffset val="100"/>
        <c:noMultiLvlLbl val="0"/>
      </c:catAx>
      <c:valAx>
        <c:axId val="55255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255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486281865729"/>
          <c:y val="7.4126834745673914E-2"/>
          <c:w val="0.83463322988087219"/>
          <c:h val="0.649845022208157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Graf_61!$B$2</c:f>
              <c:strCache>
                <c:ptCount val="1"/>
                <c:pt idx="0">
                  <c:v>Spotrebná daň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Graf_61!$A$3:$A$6</c:f>
              <c:strCache>
                <c:ptCount val="4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</c:strCache>
            </c:strRef>
          </c:cat>
          <c:val>
            <c:numRef>
              <c:f>Graf_61!$B$3:$B$6</c:f>
              <c:numCache>
                <c:formatCode>0%</c:formatCode>
                <c:ptCount val="4"/>
                <c:pt idx="0">
                  <c:v>0.47720000000000001</c:v>
                </c:pt>
                <c:pt idx="1">
                  <c:v>0.48575628656081449</c:v>
                </c:pt>
                <c:pt idx="2">
                  <c:v>0.45957783649694528</c:v>
                </c:pt>
                <c:pt idx="3">
                  <c:v>0.50837766032417198</c:v>
                </c:pt>
              </c:numCache>
            </c:numRef>
          </c:val>
        </c:ser>
        <c:ser>
          <c:idx val="2"/>
          <c:order val="1"/>
          <c:tx>
            <c:strRef>
              <c:f>Graf_61!$C$2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17375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Graf_61!$A$3:$A$6</c:f>
              <c:strCache>
                <c:ptCount val="4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</c:strCache>
            </c:strRef>
          </c:cat>
          <c:val>
            <c:numRef>
              <c:f>Graf_61!$C$3:$C$6</c:f>
              <c:numCache>
                <c:formatCode>0%</c:formatCode>
                <c:ptCount val="4"/>
                <c:pt idx="0">
                  <c:v>0.16666666666666669</c:v>
                </c:pt>
                <c:pt idx="1">
                  <c:v>0.1735537190082645</c:v>
                </c:pt>
                <c:pt idx="2">
                  <c:v>0.2125984251968504</c:v>
                </c:pt>
                <c:pt idx="3">
                  <c:v>0.18699186991869921</c:v>
                </c:pt>
              </c:numCache>
            </c:numRef>
          </c:val>
        </c:ser>
        <c:ser>
          <c:idx val="1"/>
          <c:order val="2"/>
          <c:tx>
            <c:strRef>
              <c:f>Graf_61!$D$2</c:f>
              <c:strCache>
                <c:ptCount val="1"/>
                <c:pt idx="0">
                  <c:v>Cena bez dane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Graf_61!$A$3:$A$6</c:f>
              <c:strCache>
                <c:ptCount val="4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</c:strCache>
            </c:strRef>
          </c:cat>
          <c:val>
            <c:numRef>
              <c:f>Graf_61!$D$3:$D$6</c:f>
              <c:numCache>
                <c:formatCode>0%</c:formatCode>
                <c:ptCount val="4"/>
                <c:pt idx="0">
                  <c:v>0.35613333333333319</c:v>
                </c:pt>
                <c:pt idx="1">
                  <c:v>0.34068999443092096</c:v>
                </c:pt>
                <c:pt idx="2">
                  <c:v>0.32782373830620432</c:v>
                </c:pt>
                <c:pt idx="3">
                  <c:v>0.30463046975712871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12"/>
        <c:overlap val="100"/>
        <c:axId val="615776848"/>
        <c:axId val="615777240"/>
      </c:barChart>
      <c:catAx>
        <c:axId val="61577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sk-SK"/>
          </a:p>
        </c:txPr>
        <c:crossAx val="615777240"/>
        <c:crosses val="autoZero"/>
        <c:auto val="1"/>
        <c:lblAlgn val="ctr"/>
        <c:lblOffset val="100"/>
        <c:noMultiLvlLbl val="0"/>
      </c:catAx>
      <c:valAx>
        <c:axId val="615777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1577684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979439779715659"/>
          <c:y val="0.89454535209215724"/>
          <c:w val="0.6473253948764035"/>
          <c:h val="7.9274207098158092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 i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1146826620129"/>
          <c:y val="6.9974234482020684E-2"/>
          <c:w val="0.83227364672958315"/>
          <c:h val="0.649845138888888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Graf_62!$B$2</c:f>
              <c:strCache>
                <c:ptCount val="1"/>
                <c:pt idx="0">
                  <c:v>Spotrebná daň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Graf_62!$A$3:$A$6</c:f>
              <c:strCache>
                <c:ptCount val="4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</c:strCache>
            </c:strRef>
          </c:cat>
          <c:val>
            <c:numRef>
              <c:f>Graf_62!$B$3:$B$6</c:f>
              <c:numCache>
                <c:formatCode>0%</c:formatCode>
                <c:ptCount val="4"/>
                <c:pt idx="0">
                  <c:v>0.64333333333333331</c:v>
                </c:pt>
                <c:pt idx="1">
                  <c:v>0.65081408371951677</c:v>
                </c:pt>
                <c:pt idx="2">
                  <c:v>0.62959582664118097</c:v>
                </c:pt>
                <c:pt idx="3">
                  <c:v>0.6590711359173127</c:v>
                </c:pt>
              </c:numCache>
            </c:numRef>
          </c:val>
        </c:ser>
        <c:ser>
          <c:idx val="2"/>
          <c:order val="1"/>
          <c:tx>
            <c:strRef>
              <c:f>Graf_62!$C$2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17375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Graf_62!$A$3:$A$6</c:f>
              <c:strCache>
                <c:ptCount val="4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</c:strCache>
            </c:strRef>
          </c:cat>
          <c:val>
            <c:numRef>
              <c:f>Graf_62!$C$3:$C$6</c:f>
              <c:numCache>
                <c:formatCode>0%</c:formatCode>
                <c:ptCount val="4"/>
                <c:pt idx="0">
                  <c:v>0.16666666666666666</c:v>
                </c:pt>
                <c:pt idx="1">
                  <c:v>0.17355371900826447</c:v>
                </c:pt>
                <c:pt idx="2">
                  <c:v>0.21259842519685038</c:v>
                </c:pt>
                <c:pt idx="3">
                  <c:v>0.18699186991869921</c:v>
                </c:pt>
              </c:numCache>
            </c:numRef>
          </c:val>
        </c:ser>
        <c:ser>
          <c:idx val="1"/>
          <c:order val="2"/>
          <c:tx>
            <c:strRef>
              <c:f>Graf_62!$D$2</c:f>
              <c:strCache>
                <c:ptCount val="1"/>
                <c:pt idx="0">
                  <c:v>Cena bez dane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Graf_62!$A$3:$A$6</c:f>
              <c:strCache>
                <c:ptCount val="4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</c:strCache>
            </c:strRef>
          </c:cat>
          <c:val>
            <c:numRef>
              <c:f>Graf_62!$D$3:$D$6</c:f>
              <c:numCache>
                <c:formatCode>0%</c:formatCode>
                <c:ptCount val="4"/>
                <c:pt idx="0">
                  <c:v>0.19000000000000003</c:v>
                </c:pt>
                <c:pt idx="1">
                  <c:v>0.17563219727221865</c:v>
                </c:pt>
                <c:pt idx="2">
                  <c:v>0.15780574816196871</c:v>
                </c:pt>
                <c:pt idx="3">
                  <c:v>0.15393699416398809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12"/>
        <c:overlap val="100"/>
        <c:axId val="609984608"/>
        <c:axId val="609985000"/>
      </c:barChart>
      <c:catAx>
        <c:axId val="60998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sk-SK"/>
          </a:p>
        </c:txPr>
        <c:crossAx val="609985000"/>
        <c:crosses val="autoZero"/>
        <c:auto val="1"/>
        <c:lblAlgn val="ctr"/>
        <c:lblOffset val="100"/>
        <c:noMultiLvlLbl val="0"/>
      </c:catAx>
      <c:valAx>
        <c:axId val="6099850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0998460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041151790332778"/>
          <c:y val="0.90594755053296161"/>
          <c:w val="0.6473253948764035"/>
          <c:h val="9.351338797714541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670650730411685E-2"/>
          <c:y val="0.13023223362902422"/>
          <c:w val="0.94432934926958834"/>
          <c:h val="0.6833296787268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Graf_63!$B$2</c:f>
              <c:strCache>
                <c:ptCount val="1"/>
                <c:pt idx="0">
                  <c:v>EHIS 2009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Graf_63!$A$3:$A$9</c:f>
              <c:strCache>
                <c:ptCount val="7"/>
                <c:pt idx="0">
                  <c:v>15 - 24</c:v>
                </c:pt>
                <c:pt idx="1">
                  <c:v>25 - 34</c:v>
                </c:pt>
                <c:pt idx="2">
                  <c:v>35 - 44</c:v>
                </c:pt>
                <c:pt idx="3">
                  <c:v>45 - 54</c:v>
                </c:pt>
                <c:pt idx="4">
                  <c:v>55 - 64</c:v>
                </c:pt>
                <c:pt idx="5">
                  <c:v>65+</c:v>
                </c:pt>
                <c:pt idx="6">
                  <c:v>spolu</c:v>
                </c:pt>
              </c:strCache>
            </c:strRef>
          </c:cat>
          <c:val>
            <c:numRef>
              <c:f>Graf_63!$B$3:$B$9</c:f>
              <c:numCache>
                <c:formatCode>0.0</c:formatCode>
                <c:ptCount val="7"/>
                <c:pt idx="0">
                  <c:v>15.896346096414375</c:v>
                </c:pt>
                <c:pt idx="1">
                  <c:v>23.126873692377941</c:v>
                </c:pt>
                <c:pt idx="2">
                  <c:v>22.582248504538654</c:v>
                </c:pt>
                <c:pt idx="3">
                  <c:v>25.738690930825353</c:v>
                </c:pt>
                <c:pt idx="4">
                  <c:v>20.225344516360057</c:v>
                </c:pt>
                <c:pt idx="5">
                  <c:v>5.2468053765689726</c:v>
                </c:pt>
                <c:pt idx="6">
                  <c:v>19.240764083632335</c:v>
                </c:pt>
              </c:numCache>
            </c:numRef>
          </c:val>
        </c:ser>
        <c:ser>
          <c:idx val="1"/>
          <c:order val="1"/>
          <c:tx>
            <c:strRef>
              <c:f>Graf_63!$C$2</c:f>
              <c:strCache>
                <c:ptCount val="1"/>
                <c:pt idx="0">
                  <c:v>EHIS 2014</c:v>
                </c:pt>
              </c:strCache>
            </c:strRef>
          </c:tx>
          <c:spPr>
            <a:solidFill>
              <a:srgbClr val="1737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Graf_63!$A$3:$A$9</c:f>
              <c:strCache>
                <c:ptCount val="7"/>
                <c:pt idx="0">
                  <c:v>15 - 24</c:v>
                </c:pt>
                <c:pt idx="1">
                  <c:v>25 - 34</c:v>
                </c:pt>
                <c:pt idx="2">
                  <c:v>35 - 44</c:v>
                </c:pt>
                <c:pt idx="3">
                  <c:v>45 - 54</c:v>
                </c:pt>
                <c:pt idx="4">
                  <c:v>55 - 64</c:v>
                </c:pt>
                <c:pt idx="5">
                  <c:v>65+</c:v>
                </c:pt>
                <c:pt idx="6">
                  <c:v>spolu</c:v>
                </c:pt>
              </c:strCache>
            </c:strRef>
          </c:cat>
          <c:val>
            <c:numRef>
              <c:f>Graf_63!$C$3:$C$9</c:f>
              <c:numCache>
                <c:formatCode>0.0</c:formatCode>
                <c:ptCount val="7"/>
                <c:pt idx="0">
                  <c:v>18.230649412464555</c:v>
                </c:pt>
                <c:pt idx="1">
                  <c:v>28.798207267876062</c:v>
                </c:pt>
                <c:pt idx="2">
                  <c:v>28.088059748565492</c:v>
                </c:pt>
                <c:pt idx="3">
                  <c:v>25.935788970409551</c:v>
                </c:pt>
                <c:pt idx="4">
                  <c:v>24.030938502016124</c:v>
                </c:pt>
                <c:pt idx="5">
                  <c:v>8.1906987052607239</c:v>
                </c:pt>
                <c:pt idx="6">
                  <c:v>22.535010421218107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17"/>
        <c:axId val="609985784"/>
        <c:axId val="609986176"/>
      </c:barChart>
      <c:catAx>
        <c:axId val="60998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86176"/>
        <c:crosses val="autoZero"/>
        <c:auto val="1"/>
        <c:lblAlgn val="ctr"/>
        <c:lblOffset val="100"/>
        <c:noMultiLvlLbl val="0"/>
      </c:catAx>
      <c:valAx>
        <c:axId val="60998617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85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1278351162280013E-2"/>
          <c:y val="0.91154437136461242"/>
          <c:w val="0.80166640524516108"/>
          <c:h val="8.6645509787706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613452172645086"/>
        </c:manualLayout>
      </c:layout>
      <c:barChart>
        <c:barDir val="col"/>
        <c:grouping val="percentStacked"/>
        <c:varyColors val="0"/>
        <c:ser>
          <c:idx val="5"/>
          <c:order val="0"/>
          <c:tx>
            <c:strRef>
              <c:f>Graf_64!$B$2</c:f>
              <c:strCache>
                <c:ptCount val="1"/>
                <c:pt idx="0">
                  <c:v>Lieh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Graf_64!$A$3:$A$15</c:f>
              <c:numCache>
                <c:formatCode>0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Graf_64!$B$3:$B$15</c:f>
              <c:numCache>
                <c:formatCode>#,##0</c:formatCode>
                <c:ptCount val="13"/>
                <c:pt idx="0">
                  <c:v>195.20318886476795</c:v>
                </c:pt>
                <c:pt idx="1">
                  <c:v>168.96801149638185</c:v>
                </c:pt>
                <c:pt idx="2">
                  <c:v>200.57134364668394</c:v>
                </c:pt>
                <c:pt idx="3">
                  <c:v>219.79069078045674</c:v>
                </c:pt>
                <c:pt idx="4">
                  <c:v>197.02389064987699</c:v>
                </c:pt>
                <c:pt idx="5">
                  <c:v>196.88056087000001</c:v>
                </c:pt>
                <c:pt idx="6">
                  <c:v>204.79770148</c:v>
                </c:pt>
                <c:pt idx="7">
                  <c:v>195.04623681999999</c:v>
                </c:pt>
                <c:pt idx="8">
                  <c:v>201.31689564999999</c:v>
                </c:pt>
                <c:pt idx="9">
                  <c:v>201.830851</c:v>
                </c:pt>
                <c:pt idx="10">
                  <c:v>205.24202817</c:v>
                </c:pt>
                <c:pt idx="11">
                  <c:v>209.46108855</c:v>
                </c:pt>
                <c:pt idx="12">
                  <c:v>212.30054623000001</c:v>
                </c:pt>
              </c:numCache>
            </c:numRef>
          </c:val>
        </c:ser>
        <c:ser>
          <c:idx val="8"/>
          <c:order val="1"/>
          <c:tx>
            <c:strRef>
              <c:f>Graf_64!$C$2</c:f>
              <c:strCache>
                <c:ptCount val="1"/>
                <c:pt idx="0">
                  <c:v>Pivo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Graf_64!$A$3:$A$15</c:f>
              <c:numCache>
                <c:formatCode>0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Graf_64!$C$3:$C$15</c:f>
              <c:numCache>
                <c:formatCode>#,##0</c:formatCode>
                <c:ptCount val="13"/>
                <c:pt idx="0">
                  <c:v>65.871294584080189</c:v>
                </c:pt>
                <c:pt idx="1">
                  <c:v>64.702795804288641</c:v>
                </c:pt>
                <c:pt idx="2">
                  <c:v>66.332941742680745</c:v>
                </c:pt>
                <c:pt idx="3">
                  <c:v>63.885525204033051</c:v>
                </c:pt>
                <c:pt idx="4">
                  <c:v>58.144879920005302</c:v>
                </c:pt>
                <c:pt idx="5">
                  <c:v>55.832481420000001</c:v>
                </c:pt>
                <c:pt idx="6">
                  <c:v>57.65318559</c:v>
                </c:pt>
                <c:pt idx="7">
                  <c:v>56.081596949999998</c:v>
                </c:pt>
                <c:pt idx="8">
                  <c:v>55.727989770000001</c:v>
                </c:pt>
                <c:pt idx="9">
                  <c:v>55.430689880000003</c:v>
                </c:pt>
                <c:pt idx="10">
                  <c:v>57.247321390000003</c:v>
                </c:pt>
                <c:pt idx="11">
                  <c:v>56.718196939999999</c:v>
                </c:pt>
                <c:pt idx="12">
                  <c:v>57.291294819999997</c:v>
                </c:pt>
              </c:numCache>
            </c:numRef>
          </c:val>
        </c:ser>
        <c:ser>
          <c:idx val="0"/>
          <c:order val="2"/>
          <c:tx>
            <c:strRef>
              <c:f>Graf_64!$D$2</c:f>
              <c:strCache>
                <c:ptCount val="1"/>
                <c:pt idx="0">
                  <c:v>Víno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Graf_64!$A$3:$A$15</c:f>
              <c:numCache>
                <c:formatCode>0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Graf_64!$D$3:$D$15</c:f>
              <c:numCache>
                <c:formatCode>#,##0</c:formatCode>
                <c:ptCount val="13"/>
                <c:pt idx="0">
                  <c:v>4.1033292455022243</c:v>
                </c:pt>
                <c:pt idx="1">
                  <c:v>3.7132027418176983</c:v>
                </c:pt>
                <c:pt idx="2">
                  <c:v>3.7018368777799906</c:v>
                </c:pt>
                <c:pt idx="3">
                  <c:v>3.9310692624311221</c:v>
                </c:pt>
                <c:pt idx="4">
                  <c:v>3.68001808008697</c:v>
                </c:pt>
                <c:pt idx="5">
                  <c:v>4.2995607800000002</c:v>
                </c:pt>
                <c:pt idx="6">
                  <c:v>4.0426554699999997</c:v>
                </c:pt>
                <c:pt idx="7">
                  <c:v>4.1505493199999997</c:v>
                </c:pt>
                <c:pt idx="8">
                  <c:v>4.0332267100000001</c:v>
                </c:pt>
                <c:pt idx="9">
                  <c:v>4.2336714100000004</c:v>
                </c:pt>
                <c:pt idx="10">
                  <c:v>4.42814832</c:v>
                </c:pt>
                <c:pt idx="11">
                  <c:v>4.5947001600000004</c:v>
                </c:pt>
                <c:pt idx="12">
                  <c:v>4.1482353099999996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609986960"/>
        <c:axId val="609987352"/>
      </c:barChart>
      <c:lineChart>
        <c:grouping val="standard"/>
        <c:varyColors val="0"/>
        <c:ser>
          <c:idx val="1"/>
          <c:order val="3"/>
          <c:tx>
            <c:strRef>
              <c:f>Graf_64!$E$2</c:f>
              <c:strCache>
                <c:ptCount val="1"/>
                <c:pt idx="0">
                  <c:v>SD z alkoholických nápojov (pr. os)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Graf_64!$A$3:$A$15</c:f>
              <c:numCache>
                <c:formatCode>0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Graf_64!$E$3:$E$15</c:f>
              <c:numCache>
                <c:formatCode>#,##0</c:formatCode>
                <c:ptCount val="13"/>
                <c:pt idx="0">
                  <c:v>265.17781269435034</c:v>
                </c:pt>
                <c:pt idx="1">
                  <c:v>237.3840100424882</c:v>
                </c:pt>
                <c:pt idx="2">
                  <c:v>270.60612226714471</c:v>
                </c:pt>
                <c:pt idx="3">
                  <c:v>287.60728524692087</c:v>
                </c:pt>
                <c:pt idx="4">
                  <c:v>258.84878864996926</c:v>
                </c:pt>
                <c:pt idx="5">
                  <c:v>257.01260307000001</c:v>
                </c:pt>
                <c:pt idx="6">
                  <c:v>266.49354254000002</c:v>
                </c:pt>
                <c:pt idx="7">
                  <c:v>255.27838309000001</c:v>
                </c:pt>
                <c:pt idx="8">
                  <c:v>261.07811213000002</c:v>
                </c:pt>
                <c:pt idx="9">
                  <c:v>261.49521228999998</c:v>
                </c:pt>
                <c:pt idx="10">
                  <c:v>266.91749787999998</c:v>
                </c:pt>
                <c:pt idx="11">
                  <c:v>270.77398564999999</c:v>
                </c:pt>
                <c:pt idx="12">
                  <c:v>273.74007636000005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988136"/>
        <c:axId val="609987744"/>
      </c:lineChart>
      <c:catAx>
        <c:axId val="6099869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609987352"/>
        <c:crosses val="autoZero"/>
        <c:auto val="1"/>
        <c:lblAlgn val="ctr"/>
        <c:lblOffset val="100"/>
        <c:noMultiLvlLbl val="0"/>
      </c:catAx>
      <c:valAx>
        <c:axId val="60998735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09986960"/>
        <c:crosses val="autoZero"/>
        <c:crossBetween val="between"/>
      </c:valAx>
      <c:valAx>
        <c:axId val="609987744"/>
        <c:scaling>
          <c:orientation val="minMax"/>
          <c:max val="350"/>
        </c:scaling>
        <c:delete val="0"/>
        <c:axPos val="r"/>
        <c:numFmt formatCode="#,##0" sourceLinked="1"/>
        <c:majorTickMark val="out"/>
        <c:minorTickMark val="none"/>
        <c:tickLblPos val="nextTo"/>
        <c:crossAx val="609988136"/>
        <c:crosses val="max"/>
        <c:crossBetween val="between"/>
      </c:valAx>
      <c:catAx>
        <c:axId val="60998813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0998774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2248687664041993E-2"/>
          <c:y val="0.83597865582117548"/>
          <c:w val="0.91797303977779476"/>
          <c:h val="0.1362436452200231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6388165411212143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Graf_65!$B$2</c:f>
              <c:strCache>
                <c:ptCount val="1"/>
                <c:pt idx="0">
                  <c:v>Lieh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Graf_65!$A$3:$A$14</c:f>
              <c:numCache>
                <c:formatCode>0</c:formatCode>
                <c:ptCount val="12"/>
                <c:pt idx="0" formatCode="General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Graf_65!$B$3:$B$14</c:f>
              <c:numCache>
                <c:formatCode>0.0</c:formatCode>
                <c:ptCount val="12"/>
                <c:pt idx="0">
                  <c:v>-9.89342852700325</c:v>
                </c:pt>
                <c:pt idx="1">
                  <c:v>13.313168037158682</c:v>
                </c:pt>
                <c:pt idx="2">
                  <c:v>7.1023327087918915</c:v>
                </c:pt>
                <c:pt idx="3">
                  <c:v>-7.9159330442668248</c:v>
                </c:pt>
                <c:pt idx="4">
                  <c:v>-5.5372011058857092E-2</c:v>
                </c:pt>
                <c:pt idx="5">
                  <c:v>3.0804483964717</c:v>
                </c:pt>
                <c:pt idx="6">
                  <c:v>-3.6591748404321431</c:v>
                </c:pt>
                <c:pt idx="7">
                  <c:v>2.4564002459186844</c:v>
                </c:pt>
                <c:pt idx="8">
                  <c:v>0.19685884266854467</c:v>
                </c:pt>
                <c:pt idx="9">
                  <c:v>1.3044893404078783</c:v>
                </c:pt>
                <c:pt idx="10">
                  <c:v>1.5806608459580251</c:v>
                </c:pt>
                <c:pt idx="11">
                  <c:v>1.0486449328519567</c:v>
                </c:pt>
              </c:numCache>
            </c:numRef>
          </c:val>
        </c:ser>
        <c:ser>
          <c:idx val="8"/>
          <c:order val="1"/>
          <c:tx>
            <c:strRef>
              <c:f>Graf_65!$C$2</c:f>
              <c:strCache>
                <c:ptCount val="1"/>
                <c:pt idx="0">
                  <c:v>Pivo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f>Graf_65!$A$3:$A$14</c:f>
              <c:numCache>
                <c:formatCode>0</c:formatCode>
                <c:ptCount val="12"/>
                <c:pt idx="0" formatCode="General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Graf_65!$C$3:$C$14</c:f>
              <c:numCache>
                <c:formatCode>0.0</c:formatCode>
                <c:ptCount val="12"/>
                <c:pt idx="0">
                  <c:v>-0.44064726528926651</c:v>
                </c:pt>
                <c:pt idx="1">
                  <c:v>0.68671261307799647</c:v>
                </c:pt>
                <c:pt idx="2">
                  <c:v>-0.9044202393290951</c:v>
                </c:pt>
                <c:pt idx="3">
                  <c:v>-1.9960013457584032</c:v>
                </c:pt>
                <c:pt idx="4">
                  <c:v>-0.89333950993769717</c:v>
                </c:pt>
                <c:pt idx="5">
                  <c:v>0.70841046246440753</c:v>
                </c:pt>
                <c:pt idx="6">
                  <c:v>-0.58972860093377688</c:v>
                </c:pt>
                <c:pt idx="7">
                  <c:v>-0.13851826218882424</c:v>
                </c:pt>
                <c:pt idx="8">
                  <c:v>-0.11387392362174037</c:v>
                </c:pt>
                <c:pt idx="9">
                  <c:v>0.69470928132532839</c:v>
                </c:pt>
                <c:pt idx="10">
                  <c:v>-0.19823520533595254</c:v>
                </c:pt>
                <c:pt idx="11">
                  <c:v>0.21165175030543001</c:v>
                </c:pt>
              </c:numCache>
            </c:numRef>
          </c:val>
        </c:ser>
        <c:ser>
          <c:idx val="0"/>
          <c:order val="2"/>
          <c:tx>
            <c:strRef>
              <c:f>Graf_65!$D$2</c:f>
              <c:strCache>
                <c:ptCount val="1"/>
                <c:pt idx="0">
                  <c:v>Víno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Ref>
              <c:f>Graf_65!$A$3:$A$14</c:f>
              <c:numCache>
                <c:formatCode>0</c:formatCode>
                <c:ptCount val="12"/>
                <c:pt idx="0" formatCode="General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Graf_65!$D$3:$D$14</c:f>
              <c:numCache>
                <c:formatCode>0.0</c:formatCode>
                <c:ptCount val="12"/>
                <c:pt idx="0">
                  <c:v>-0.1471188331032032</c:v>
                </c:pt>
                <c:pt idx="1">
                  <c:v>-4.7879653038439083E-3</c:v>
                </c:pt>
                <c:pt idx="2">
                  <c:v>8.4710716346924064E-2</c:v>
                </c:pt>
                <c:pt idx="3">
                  <c:v>-8.7289576871676239E-2</c:v>
                </c:pt>
                <c:pt idx="4">
                  <c:v>0.23934541210112159</c:v>
                </c:pt>
                <c:pt idx="5">
                  <c:v>-9.9958253770936575E-2</c:v>
                </c:pt>
                <c:pt idx="6">
                  <c:v>4.048647819817449E-2</c:v>
                </c:pt>
                <c:pt idx="7">
                  <c:v>-4.5958693634719834E-2</c:v>
                </c:pt>
                <c:pt idx="8">
                  <c:v>7.6775758168571309E-2</c:v>
                </c:pt>
                <c:pt idx="9">
                  <c:v>7.4371116892313668E-2</c:v>
                </c:pt>
                <c:pt idx="10">
                  <c:v>6.239824714484557E-2</c:v>
                </c:pt>
                <c:pt idx="11">
                  <c:v>-0.16488469116715565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9988528"/>
        <c:axId val="609988920"/>
      </c:barChart>
      <c:lineChart>
        <c:grouping val="standard"/>
        <c:varyColors val="0"/>
        <c:ser>
          <c:idx val="1"/>
          <c:order val="3"/>
          <c:tx>
            <c:strRef>
              <c:f>Graf_65!$E$2</c:f>
              <c:strCache>
                <c:ptCount val="1"/>
                <c:pt idx="0">
                  <c:v>Výnos spolu (rast v %)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Graf_65!$A$3:$A$14</c:f>
              <c:numCache>
                <c:formatCode>0</c:formatCode>
                <c:ptCount val="12"/>
                <c:pt idx="0" formatCode="General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Graf_65!$E$3:$E$14</c:f>
              <c:numCache>
                <c:formatCode>0.0</c:formatCode>
                <c:ptCount val="12"/>
                <c:pt idx="0">
                  <c:v>-10.48119462539572</c:v>
                </c:pt>
                <c:pt idx="1">
                  <c:v>13.995092684932835</c:v>
                </c:pt>
                <c:pt idx="2">
                  <c:v>6.2826231858097206</c:v>
                </c:pt>
                <c:pt idx="3">
                  <c:v>-9.9992239668969045</c:v>
                </c:pt>
                <c:pt idx="4">
                  <c:v>-0.70936610889543272</c:v>
                </c:pt>
                <c:pt idx="5">
                  <c:v>3.6889006051651707</c:v>
                </c:pt>
                <c:pt idx="6">
                  <c:v>-4.2084169631677453</c:v>
                </c:pt>
                <c:pt idx="7">
                  <c:v>2.27192329009514</c:v>
                </c:pt>
                <c:pt idx="8">
                  <c:v>0.15976067721537562</c:v>
                </c:pt>
                <c:pt idx="9">
                  <c:v>2.0735697386255203</c:v>
                </c:pt>
                <c:pt idx="10">
                  <c:v>1.4448238877669182</c:v>
                </c:pt>
                <c:pt idx="11">
                  <c:v>1.0954119919902312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988528"/>
        <c:axId val="609988920"/>
      </c:lineChart>
      <c:catAx>
        <c:axId val="60998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609988920"/>
        <c:crosses val="autoZero"/>
        <c:auto val="1"/>
        <c:lblAlgn val="ctr"/>
        <c:lblOffset val="100"/>
        <c:noMultiLvlLbl val="0"/>
      </c:catAx>
      <c:valAx>
        <c:axId val="609988920"/>
        <c:scaling>
          <c:orientation val="minMax"/>
          <c:max val="15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09988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2392937026058805E-2"/>
          <c:y val="0.77619885749575424"/>
          <c:w val="0.93743267080067649"/>
          <c:h val="0.221312660994775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22703412073491E-2"/>
          <c:y val="5.0925925925925923E-2"/>
          <c:w val="0.88249945175438593"/>
          <c:h val="0.65161705188101704"/>
        </c:manualLayout>
      </c:layout>
      <c:lineChart>
        <c:grouping val="standard"/>
        <c:varyColors val="0"/>
        <c:ser>
          <c:idx val="0"/>
          <c:order val="0"/>
          <c:tx>
            <c:strRef>
              <c:f>Graf_66!$B$2</c:f>
              <c:strCache>
                <c:ptCount val="1"/>
                <c:pt idx="0">
                  <c:v>Lieh</c:v>
                </c:pt>
              </c:strCache>
            </c:strRef>
          </c:tx>
          <c:spPr>
            <a:ln w="2540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Graf_66!$A$3:$A$15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 formatCode="0">
                  <c:v>2007</c:v>
                </c:pt>
                <c:pt idx="3" formatCode="0">
                  <c:v>2008</c:v>
                </c:pt>
                <c:pt idx="4" formatCode="0">
                  <c:v>2009</c:v>
                </c:pt>
                <c:pt idx="5" formatCode="0">
                  <c:v>2010</c:v>
                </c:pt>
                <c:pt idx="6" formatCode="0">
                  <c:v>2011</c:v>
                </c:pt>
                <c:pt idx="7" formatCode="0">
                  <c:v>2012</c:v>
                </c:pt>
                <c:pt idx="8" formatCode="0">
                  <c:v>2013</c:v>
                </c:pt>
                <c:pt idx="9" formatCode="0">
                  <c:v>2014</c:v>
                </c:pt>
                <c:pt idx="10" formatCode="0">
                  <c:v>2015</c:v>
                </c:pt>
                <c:pt idx="11" formatCode="0">
                  <c:v>2016</c:v>
                </c:pt>
                <c:pt idx="12" formatCode="0">
                  <c:v>2017</c:v>
                </c:pt>
              </c:numCache>
            </c:numRef>
          </c:cat>
          <c:val>
            <c:numRef>
              <c:f>Graf_66!$B$3:$B$15</c:f>
              <c:numCache>
                <c:formatCode>#,##0</c:formatCode>
                <c:ptCount val="13"/>
                <c:pt idx="0">
                  <c:v>249.01708820000002</c:v>
                </c:pt>
                <c:pt idx="1">
                  <c:v>181.41561613946007</c:v>
                </c:pt>
                <c:pt idx="2">
                  <c:v>217.23094620854394</c:v>
                </c:pt>
                <c:pt idx="3">
                  <c:v>237.75712431804385</c:v>
                </c:pt>
                <c:pt idx="4">
                  <c:v>217.061953832</c:v>
                </c:pt>
                <c:pt idx="5">
                  <c:v>198.54436629999998</c:v>
                </c:pt>
                <c:pt idx="6">
                  <c:v>189.27615619999997</c:v>
                </c:pt>
                <c:pt idx="7">
                  <c:v>184.07262610000001</c:v>
                </c:pt>
                <c:pt idx="8">
                  <c:v>194.54150339999998</c:v>
                </c:pt>
                <c:pt idx="9">
                  <c:v>190.82391430000001</c:v>
                </c:pt>
                <c:pt idx="10">
                  <c:v>195.86566239999996</c:v>
                </c:pt>
                <c:pt idx="11">
                  <c:v>200.81219690000003</c:v>
                </c:pt>
                <c:pt idx="12">
                  <c:v>201.79950830000001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Graf_66!$D$2</c:f>
              <c:strCache>
                <c:ptCount val="1"/>
                <c:pt idx="0">
                  <c:v>Víno - zdaňované</c:v>
                </c:pt>
              </c:strCache>
            </c:strRef>
          </c:tx>
          <c:spPr>
            <a:ln w="25400" cap="rnd">
              <a:solidFill>
                <a:srgbClr val="17375E"/>
              </a:solidFill>
              <a:round/>
            </a:ln>
            <a:effectLst/>
          </c:spPr>
          <c:marker>
            <c:symbol val="none"/>
          </c:marker>
          <c:cat>
            <c:numRef>
              <c:f>Graf_66!$A$3:$A$15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 formatCode="0">
                  <c:v>2007</c:v>
                </c:pt>
                <c:pt idx="3" formatCode="0">
                  <c:v>2008</c:v>
                </c:pt>
                <c:pt idx="4" formatCode="0">
                  <c:v>2009</c:v>
                </c:pt>
                <c:pt idx="5" formatCode="0">
                  <c:v>2010</c:v>
                </c:pt>
                <c:pt idx="6" formatCode="0">
                  <c:v>2011</c:v>
                </c:pt>
                <c:pt idx="7" formatCode="0">
                  <c:v>2012</c:v>
                </c:pt>
                <c:pt idx="8" formatCode="0">
                  <c:v>2013</c:v>
                </c:pt>
                <c:pt idx="9" formatCode="0">
                  <c:v>2014</c:v>
                </c:pt>
                <c:pt idx="10" formatCode="0">
                  <c:v>2015</c:v>
                </c:pt>
                <c:pt idx="11" formatCode="0">
                  <c:v>2016</c:v>
                </c:pt>
                <c:pt idx="12" formatCode="0">
                  <c:v>2017</c:v>
                </c:pt>
              </c:numCache>
            </c:numRef>
          </c:cat>
          <c:val>
            <c:numRef>
              <c:f>Graf_66!$D$3:$D$15</c:f>
              <c:numCache>
                <c:formatCode>#,##0</c:formatCode>
                <c:ptCount val="13"/>
                <c:pt idx="0">
                  <c:v>53.231323000000003</c:v>
                </c:pt>
                <c:pt idx="1">
                  <c:v>49.093330000000002</c:v>
                </c:pt>
                <c:pt idx="2">
                  <c:v>48.789704999999998</c:v>
                </c:pt>
                <c:pt idx="3">
                  <c:v>54.046493000000005</c:v>
                </c:pt>
                <c:pt idx="4">
                  <c:v>50.775643000000002</c:v>
                </c:pt>
                <c:pt idx="5">
                  <c:v>59.28128199999999</c:v>
                </c:pt>
                <c:pt idx="6">
                  <c:v>59.193082000000011</c:v>
                </c:pt>
                <c:pt idx="7">
                  <c:v>59.600435000000004</c:v>
                </c:pt>
                <c:pt idx="8">
                  <c:v>58.514717999999995</c:v>
                </c:pt>
                <c:pt idx="9">
                  <c:v>62.267360000000004</c:v>
                </c:pt>
                <c:pt idx="10">
                  <c:v>65.127380000000002</c:v>
                </c:pt>
                <c:pt idx="11">
                  <c:v>67.164640000000006</c:v>
                </c:pt>
                <c:pt idx="12">
                  <c:v>61.093669999999996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Graf_66!$E$2</c:f>
              <c:strCache>
                <c:ptCount val="1"/>
                <c:pt idx="0">
                  <c:v>Víno - nezdaňované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Graf_66!$A$3:$A$15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 formatCode="0">
                  <c:v>2007</c:v>
                </c:pt>
                <c:pt idx="3" formatCode="0">
                  <c:v>2008</c:v>
                </c:pt>
                <c:pt idx="4" formatCode="0">
                  <c:v>2009</c:v>
                </c:pt>
                <c:pt idx="5" formatCode="0">
                  <c:v>2010</c:v>
                </c:pt>
                <c:pt idx="6" formatCode="0">
                  <c:v>2011</c:v>
                </c:pt>
                <c:pt idx="7" formatCode="0">
                  <c:v>2012</c:v>
                </c:pt>
                <c:pt idx="8" formatCode="0">
                  <c:v>2013</c:v>
                </c:pt>
                <c:pt idx="9" formatCode="0">
                  <c:v>2014</c:v>
                </c:pt>
                <c:pt idx="10" formatCode="0">
                  <c:v>2015</c:v>
                </c:pt>
                <c:pt idx="11" formatCode="0">
                  <c:v>2016</c:v>
                </c:pt>
                <c:pt idx="12" formatCode="0">
                  <c:v>2017</c:v>
                </c:pt>
              </c:numCache>
            </c:numRef>
          </c:cat>
          <c:val>
            <c:numRef>
              <c:f>Graf_66!$E$3:$E$15</c:f>
              <c:numCache>
                <c:formatCode>#,##0</c:formatCode>
                <c:ptCount val="13"/>
                <c:pt idx="0">
                  <c:v>98.969335000000001</c:v>
                </c:pt>
                <c:pt idx="1">
                  <c:v>155.85490900000002</c:v>
                </c:pt>
                <c:pt idx="2">
                  <c:v>203.52942400000001</c:v>
                </c:pt>
                <c:pt idx="3">
                  <c:v>215.37295899999998</c:v>
                </c:pt>
                <c:pt idx="4">
                  <c:v>307.31891899999999</c:v>
                </c:pt>
                <c:pt idx="5">
                  <c:v>366.59211100000005</c:v>
                </c:pt>
                <c:pt idx="6">
                  <c:v>412.54380500000002</c:v>
                </c:pt>
                <c:pt idx="7">
                  <c:v>303.94815499999999</c:v>
                </c:pt>
                <c:pt idx="8">
                  <c:v>245.54946100000001</c:v>
                </c:pt>
                <c:pt idx="9">
                  <c:v>288.81743</c:v>
                </c:pt>
                <c:pt idx="10">
                  <c:v>404.89128000000005</c:v>
                </c:pt>
                <c:pt idx="11">
                  <c:v>382.13825000000003</c:v>
                </c:pt>
                <c:pt idx="12">
                  <c:v>388.10403000000002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989704"/>
        <c:axId val="609990096"/>
      </c:lineChart>
      <c:lineChart>
        <c:grouping val="standard"/>
        <c:varyColors val="0"/>
        <c:ser>
          <c:idx val="1"/>
          <c:order val="1"/>
          <c:tx>
            <c:v>Pivo (pravá os)</c:v>
          </c:tx>
          <c:spPr>
            <a:ln w="25400" cap="rnd">
              <a:solidFill>
                <a:srgbClr val="BFBFBF"/>
              </a:solidFill>
              <a:round/>
            </a:ln>
            <a:effectLst/>
          </c:spPr>
          <c:marker>
            <c:symbol val="none"/>
          </c:marker>
          <c:cat>
            <c:numRef>
              <c:f>Graf_66!$A$4:$A$15</c:f>
              <c:numCache>
                <c:formatCode>0</c:formatCode>
                <c:ptCount val="12"/>
                <c:pt idx="0" formatCode="General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Graf_66!$C$3:$C$15</c:f>
              <c:numCache>
                <c:formatCode>#,##0</c:formatCode>
                <c:ptCount val="13"/>
                <c:pt idx="0">
                  <c:v>4286.7495003999993</c:v>
                </c:pt>
                <c:pt idx="1">
                  <c:v>4263.9291903399999</c:v>
                </c:pt>
                <c:pt idx="2">
                  <c:v>4273.2298476700007</c:v>
                </c:pt>
                <c:pt idx="3">
                  <c:v>4187.8394084000001</c:v>
                </c:pt>
                <c:pt idx="4">
                  <c:v>3842.2564805000006</c:v>
                </c:pt>
                <c:pt idx="5">
                  <c:v>3672.5384799999997</c:v>
                </c:pt>
                <c:pt idx="6">
                  <c:v>3863.2839893599999</c:v>
                </c:pt>
                <c:pt idx="7">
                  <c:v>3922.0765505599998</c:v>
                </c:pt>
                <c:pt idx="8">
                  <c:v>3817.0480710700031</c:v>
                </c:pt>
                <c:pt idx="9">
                  <c:v>3660.9598850000007</c:v>
                </c:pt>
                <c:pt idx="10">
                  <c:v>3881.9651869999993</c:v>
                </c:pt>
                <c:pt idx="11">
                  <c:v>3823.3429175000001</c:v>
                </c:pt>
                <c:pt idx="12">
                  <c:v>3874.1736171000002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990880"/>
        <c:axId val="609990488"/>
      </c:lineChart>
      <c:catAx>
        <c:axId val="60998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0096"/>
        <c:crosses val="autoZero"/>
        <c:auto val="1"/>
        <c:lblAlgn val="ctr"/>
        <c:lblOffset val="100"/>
        <c:noMultiLvlLbl val="0"/>
      </c:catAx>
      <c:valAx>
        <c:axId val="60999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89704"/>
        <c:crosses val="autoZero"/>
        <c:crossBetween val="between"/>
      </c:valAx>
      <c:valAx>
        <c:axId val="609990488"/>
        <c:scaling>
          <c:orientation val="minMax"/>
          <c:min val="32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0880"/>
        <c:crosses val="max"/>
        <c:crossBetween val="between"/>
      </c:valAx>
      <c:catAx>
        <c:axId val="609990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990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799423342324391E-3"/>
          <c:y val="0.85329090604588842"/>
          <c:w val="0.92110344970086633"/>
          <c:h val="0.125152199595341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26190476190482E-2"/>
          <c:y val="3.3454444757434983E-2"/>
          <c:w val="0.8947357142857143"/>
          <c:h val="0.75863479473614504"/>
        </c:manualLayout>
      </c:layout>
      <c:lineChart>
        <c:grouping val="standard"/>
        <c:varyColors val="0"/>
        <c:ser>
          <c:idx val="0"/>
          <c:order val="0"/>
          <c:tx>
            <c:strRef>
              <c:f>Tabulka_14!$E$2</c:f>
              <c:strCache>
                <c:ptCount val="1"/>
                <c:pt idx="0">
                  <c:v>EDS (v %; KSD s.c.)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Tabulka_14!$A$3:$A$15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Tabulka_14!$E$3:$E$15</c:f>
              <c:numCache>
                <c:formatCode>0.0</c:formatCode>
                <c:ptCount val="13"/>
                <c:pt idx="0">
                  <c:v>0.61372991647960196</c:v>
                </c:pt>
                <c:pt idx="1">
                  <c:v>0.50151955504473211</c:v>
                </c:pt>
                <c:pt idx="2">
                  <c:v>0.55287365339887384</c:v>
                </c:pt>
                <c:pt idx="3">
                  <c:v>0.57151819781513413</c:v>
                </c:pt>
                <c:pt idx="4">
                  <c:v>0.51525099396046592</c:v>
                </c:pt>
                <c:pt idx="5">
                  <c:v>0.51275805194270119</c:v>
                </c:pt>
                <c:pt idx="6">
                  <c:v>0.53648981535479368</c:v>
                </c:pt>
                <c:pt idx="7">
                  <c:v>0.51309665162264395</c:v>
                </c:pt>
                <c:pt idx="8">
                  <c:v>0.53386364726035851</c:v>
                </c:pt>
                <c:pt idx="9">
                  <c:v>0.52802533328400969</c:v>
                </c:pt>
                <c:pt idx="10">
                  <c:v>0.52503749250977105</c:v>
                </c:pt>
                <c:pt idx="11">
                  <c:v>0.5220086941434473</c:v>
                </c:pt>
                <c:pt idx="12">
                  <c:v>0.51038123391930623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991664"/>
        <c:axId val="609992056"/>
      </c:lineChart>
      <c:catAx>
        <c:axId val="60999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2056"/>
        <c:crosses val="autoZero"/>
        <c:auto val="1"/>
        <c:lblAlgn val="ctr"/>
        <c:lblOffset val="100"/>
        <c:noMultiLvlLbl val="0"/>
      </c:catAx>
      <c:valAx>
        <c:axId val="60999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22703412073491E-2"/>
          <c:y val="5.0925925925925923E-2"/>
          <c:w val="0.87002759502923976"/>
          <c:h val="0.66672994776367389"/>
        </c:manualLayout>
      </c:layout>
      <c:barChart>
        <c:barDir val="col"/>
        <c:grouping val="clustered"/>
        <c:varyColors val="0"/>
        <c:ser>
          <c:idx val="0"/>
          <c:order val="0"/>
          <c:tx>
            <c:v>etylalkohol</c:v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numRef>
              <c:f>Graf_67!$A$3:$A$15</c:f>
              <c:numCache>
                <c:formatCode>0</c:formatCode>
                <c:ptCount val="13"/>
                <c:pt idx="0" formatCode="General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Graf_67!$B$3:$B$15</c:f>
              <c:numCache>
                <c:formatCode>#,##0</c:formatCode>
                <c:ptCount val="13"/>
                <c:pt idx="0">
                  <c:v>239.65419040000003</c:v>
                </c:pt>
                <c:pt idx="1">
                  <c:v>172.1797157</c:v>
                </c:pt>
                <c:pt idx="2">
                  <c:v>205.8364139</c:v>
                </c:pt>
                <c:pt idx="3">
                  <c:v>228.11395180000002</c:v>
                </c:pt>
                <c:pt idx="4">
                  <c:v>200.76571299999998</c:v>
                </c:pt>
                <c:pt idx="5">
                  <c:v>188.82694189999998</c:v>
                </c:pt>
                <c:pt idx="6">
                  <c:v>178.80454029999996</c:v>
                </c:pt>
                <c:pt idx="7">
                  <c:v>169.86818489999999</c:v>
                </c:pt>
                <c:pt idx="8">
                  <c:v>174.40959190000001</c:v>
                </c:pt>
                <c:pt idx="9">
                  <c:v>177.65558439999998</c:v>
                </c:pt>
                <c:pt idx="10">
                  <c:v>181.66289419999998</c:v>
                </c:pt>
                <c:pt idx="11">
                  <c:v>186.69775120000003</c:v>
                </c:pt>
                <c:pt idx="12">
                  <c:v>189.38483450000004</c:v>
                </c:pt>
              </c:numCache>
            </c:numRef>
          </c:val>
        </c:ser>
        <c:ser>
          <c:idx val="1"/>
          <c:order val="1"/>
          <c:tx>
            <c:v>pestovateľské pálenie ovocia</c:v>
          </c:tx>
          <c:spPr>
            <a:solidFill>
              <a:srgbClr val="17375E"/>
            </a:solidFill>
            <a:ln>
              <a:noFill/>
            </a:ln>
            <a:effectLst/>
          </c:spPr>
          <c:invertIfNegative val="0"/>
          <c:cat>
            <c:numRef>
              <c:f>Graf_67!$A$3:$A$15</c:f>
              <c:numCache>
                <c:formatCode>0</c:formatCode>
                <c:ptCount val="13"/>
                <c:pt idx="0" formatCode="General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Graf_67!$C$3:$C$15</c:f>
              <c:numCache>
                <c:formatCode>#,##0</c:formatCode>
                <c:ptCount val="13"/>
                <c:pt idx="0">
                  <c:v>9.3628977999999989</c:v>
                </c:pt>
                <c:pt idx="1">
                  <c:v>9.2359004394600674</c:v>
                </c:pt>
                <c:pt idx="2">
                  <c:v>11.394532308543932</c:v>
                </c:pt>
                <c:pt idx="3">
                  <c:v>9.6431725180438246</c:v>
                </c:pt>
                <c:pt idx="4">
                  <c:v>16.296240832000002</c:v>
                </c:pt>
                <c:pt idx="5">
                  <c:v>9.7174244000000005</c:v>
                </c:pt>
                <c:pt idx="6">
                  <c:v>10.471615899999996</c:v>
                </c:pt>
                <c:pt idx="7">
                  <c:v>14.204441200000002</c:v>
                </c:pt>
                <c:pt idx="8">
                  <c:v>20.131911500000001</c:v>
                </c:pt>
                <c:pt idx="9">
                  <c:v>13.168329899999998</c:v>
                </c:pt>
                <c:pt idx="10">
                  <c:v>14.202768200000001</c:v>
                </c:pt>
                <c:pt idx="11">
                  <c:v>14.114445700000001</c:v>
                </c:pt>
                <c:pt idx="12">
                  <c:v>12.414673800000001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92840"/>
        <c:axId val="609993232"/>
      </c:barChart>
      <c:catAx>
        <c:axId val="609992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3232"/>
        <c:crosses val="autoZero"/>
        <c:auto val="1"/>
        <c:lblAlgn val="ctr"/>
        <c:lblOffset val="100"/>
        <c:noMultiLvlLbl val="0"/>
      </c:catAx>
      <c:valAx>
        <c:axId val="60999323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2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16201057059663E-2"/>
          <c:y val="0.86234304768076631"/>
          <c:w val="0.79254816093193836"/>
          <c:h val="9.4964632121366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C9ADC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17375E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86C1ED"/>
              </a:soli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Graf_68!$A$3:$A$6</c:f>
              <c:strCache>
                <c:ptCount val="4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</c:strCache>
            </c:strRef>
          </c:cat>
          <c:val>
            <c:numRef>
              <c:f>Graf_68!$C$3:$C$6</c:f>
              <c:numCache>
                <c:formatCode>#,##0</c:formatCode>
                <c:ptCount val="4"/>
                <c:pt idx="0">
                  <c:v>1080</c:v>
                </c:pt>
                <c:pt idx="1">
                  <c:v>1082.5799589759174</c:v>
                </c:pt>
                <c:pt idx="2">
                  <c:v>1078.242392292193</c:v>
                </c:pt>
                <c:pt idx="3">
                  <c:v>1339.9107352595727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09994016"/>
        <c:axId val="609994408"/>
      </c:barChart>
      <c:catAx>
        <c:axId val="60999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4408"/>
        <c:crosses val="autoZero"/>
        <c:auto val="1"/>
        <c:lblAlgn val="ctr"/>
        <c:lblOffset val="100"/>
        <c:noMultiLvlLbl val="0"/>
      </c:catAx>
      <c:valAx>
        <c:axId val="609994408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26190476190482E-2"/>
          <c:y val="3.3454444757434983E-2"/>
          <c:w val="0.8947357142857143"/>
          <c:h val="0.80361218831681813"/>
        </c:manualLayout>
      </c:layout>
      <c:lineChart>
        <c:grouping val="standard"/>
        <c:varyColors val="0"/>
        <c:ser>
          <c:idx val="0"/>
          <c:order val="0"/>
          <c:tx>
            <c:strRef>
              <c:f>Tabulka_15!$E$2</c:f>
              <c:strCache>
                <c:ptCount val="1"/>
                <c:pt idx="0">
                  <c:v>EDS (v %; KSD s.c.)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Tabulka_15!$A$3:$A$15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Tabulka_15!$E$3:$E$15</c:f>
              <c:numCache>
                <c:formatCode>0.0</c:formatCode>
                <c:ptCount val="13"/>
                <c:pt idx="0">
                  <c:v>0.20710309272405258</c:v>
                </c:pt>
                <c:pt idx="1">
                  <c:v>0.19204651267741202</c:v>
                </c:pt>
                <c:pt idx="2">
                  <c:v>0.18284633874006007</c:v>
                </c:pt>
                <c:pt idx="3">
                  <c:v>0.16612050356378805</c:v>
                </c:pt>
                <c:pt idx="4">
                  <c:v>0.15205875324903587</c:v>
                </c:pt>
                <c:pt idx="5">
                  <c:v>0.14541077230549773</c:v>
                </c:pt>
                <c:pt idx="6">
                  <c:v>0.1510287794651608</c:v>
                </c:pt>
                <c:pt idx="7">
                  <c:v>0.14753055522548317</c:v>
                </c:pt>
                <c:pt idx="8">
                  <c:v>0.14778266760492909</c:v>
                </c:pt>
                <c:pt idx="9">
                  <c:v>0.14501652424806744</c:v>
                </c:pt>
                <c:pt idx="10">
                  <c:v>0.14644656527468472</c:v>
                </c:pt>
                <c:pt idx="11">
                  <c:v>0.14135032011806217</c:v>
                </c:pt>
                <c:pt idx="12">
                  <c:v>0.13773116585102041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995192"/>
        <c:axId val="609995584"/>
      </c:lineChart>
      <c:catAx>
        <c:axId val="60999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5584"/>
        <c:crosses val="autoZero"/>
        <c:auto val="1"/>
        <c:lblAlgn val="ctr"/>
        <c:lblOffset val="100"/>
        <c:noMultiLvlLbl val="0"/>
      </c:catAx>
      <c:valAx>
        <c:axId val="60999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5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97550306211721E-2"/>
          <c:y val="5.0925925925925923E-2"/>
          <c:w val="0.85180489938757653"/>
          <c:h val="0.66637618150491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Graf_35!$B$2</c:f>
              <c:strCache>
                <c:ptCount val="1"/>
                <c:pt idx="0">
                  <c:v>DPFO pod akruál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Graf_35!$A$3:$A$15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Graf_35!$B$3:$B$15</c:f>
              <c:numCache>
                <c:formatCode>#,##0</c:formatCode>
                <c:ptCount val="13"/>
                <c:pt idx="0">
                  <c:v>211.50387291708157</c:v>
                </c:pt>
                <c:pt idx="1">
                  <c:v>207.62471563134835</c:v>
                </c:pt>
                <c:pt idx="2">
                  <c:v>215.72284305649646</c:v>
                </c:pt>
                <c:pt idx="3">
                  <c:v>229.85198990340569</c:v>
                </c:pt>
                <c:pt idx="4">
                  <c:v>232.76939558158</c:v>
                </c:pt>
                <c:pt idx="5">
                  <c:v>106.04682197</c:v>
                </c:pt>
                <c:pt idx="6">
                  <c:v>109.55484541</c:v>
                </c:pt>
                <c:pt idx="7">
                  <c:v>131.88695810999997</c:v>
                </c:pt>
                <c:pt idx="8">
                  <c:v>121.94054386000001</c:v>
                </c:pt>
                <c:pt idx="9">
                  <c:v>134.23862109000004</c:v>
                </c:pt>
                <c:pt idx="10">
                  <c:v>141.1660054733</c:v>
                </c:pt>
                <c:pt idx="11">
                  <c:v>144.50608258669996</c:v>
                </c:pt>
                <c:pt idx="12">
                  <c:v>138.167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551752"/>
        <c:axId val="549752640"/>
      </c:barChart>
      <c:lineChart>
        <c:grouping val="standard"/>
        <c:varyColors val="0"/>
        <c:ser>
          <c:idx val="1"/>
          <c:order val="1"/>
          <c:tx>
            <c:strRef>
              <c:f>Graf_35!$C$2</c:f>
              <c:strCache>
                <c:ptCount val="1"/>
                <c:pt idx="0">
                  <c:v>SZČO - počet (pravá os)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Graf_35!$A$3:$A$15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Graf_35!$C$3:$C$15</c:f>
              <c:numCache>
                <c:formatCode>#,##0</c:formatCode>
                <c:ptCount val="13"/>
                <c:pt idx="0">
                  <c:v>287.07499999999999</c:v>
                </c:pt>
                <c:pt idx="1">
                  <c:v>298.77499999999998</c:v>
                </c:pt>
                <c:pt idx="2">
                  <c:v>313.70000000000027</c:v>
                </c:pt>
                <c:pt idx="3">
                  <c:v>335.2</c:v>
                </c:pt>
                <c:pt idx="4">
                  <c:v>370.8</c:v>
                </c:pt>
                <c:pt idx="5">
                  <c:v>370.1</c:v>
                </c:pt>
                <c:pt idx="6">
                  <c:v>374</c:v>
                </c:pt>
                <c:pt idx="7">
                  <c:v>360.1260000000002</c:v>
                </c:pt>
                <c:pt idx="8">
                  <c:v>362.2030000000002</c:v>
                </c:pt>
                <c:pt idx="9">
                  <c:v>363.78149999999982</c:v>
                </c:pt>
                <c:pt idx="10">
                  <c:v>367.40925000000016</c:v>
                </c:pt>
                <c:pt idx="11">
                  <c:v>384.43775000000005</c:v>
                </c:pt>
                <c:pt idx="12">
                  <c:v>392.00501889264342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753424"/>
        <c:axId val="549753032"/>
      </c:lineChart>
      <c:catAx>
        <c:axId val="55255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9752640"/>
        <c:crosses val="autoZero"/>
        <c:auto val="1"/>
        <c:lblAlgn val="ctr"/>
        <c:lblOffset val="100"/>
        <c:noMultiLvlLbl val="0"/>
      </c:catAx>
      <c:valAx>
        <c:axId val="54975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2551752"/>
        <c:crosses val="autoZero"/>
        <c:crossBetween val="between"/>
      </c:valAx>
      <c:valAx>
        <c:axId val="549753032"/>
        <c:scaling>
          <c:orientation val="minMax"/>
          <c:min val="25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9753424"/>
        <c:crosses val="max"/>
        <c:crossBetween val="between"/>
      </c:valAx>
      <c:catAx>
        <c:axId val="549753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9753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348643919510079E-2"/>
          <c:y val="0.86442394087242158"/>
          <c:w val="0.91796937882764651"/>
          <c:h val="0.11538186561035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22703412073491E-2"/>
          <c:y val="5.0925925925925923E-2"/>
          <c:w val="0.87002759502923976"/>
          <c:h val="0.66944705543906513"/>
        </c:manualLayout>
      </c:layout>
      <c:barChart>
        <c:barDir val="col"/>
        <c:grouping val="percentStacked"/>
        <c:varyColors val="0"/>
        <c:ser>
          <c:idx val="0"/>
          <c:order val="0"/>
          <c:tx>
            <c:v>Veľké pivovary</c:v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numRef>
              <c:f>Graf_69!$A$3:$A$15</c:f>
              <c:numCache>
                <c:formatCode>0</c:formatCode>
                <c:ptCount val="13"/>
                <c:pt idx="0" formatCode="General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Graf_69!$B$3:$B$15</c:f>
              <c:numCache>
                <c:formatCode>#,##0</c:formatCode>
                <c:ptCount val="13"/>
                <c:pt idx="0">
                  <c:v>59.269980709999999</c:v>
                </c:pt>
                <c:pt idx="1">
                  <c:v>58.74470067</c:v>
                </c:pt>
                <c:pt idx="2">
                  <c:v>59.170634889999981</c:v>
                </c:pt>
                <c:pt idx="3">
                  <c:v>59.27406443000001</c:v>
                </c:pt>
                <c:pt idx="4">
                  <c:v>53.945557160000021</c:v>
                </c:pt>
                <c:pt idx="5">
                  <c:v>52.004329730000002</c:v>
                </c:pt>
                <c:pt idx="6">
                  <c:v>53.792602539999983</c:v>
                </c:pt>
                <c:pt idx="7">
                  <c:v>52.332821860000067</c:v>
                </c:pt>
                <c:pt idx="8">
                  <c:v>52.338317019999991</c:v>
                </c:pt>
                <c:pt idx="9">
                  <c:v>50.411275410000002</c:v>
                </c:pt>
                <c:pt idx="10">
                  <c:v>53.94353759000002</c:v>
                </c:pt>
                <c:pt idx="11">
                  <c:v>53.346620170000001</c:v>
                </c:pt>
                <c:pt idx="12">
                  <c:v>53.68432941999999</c:v>
                </c:pt>
              </c:numCache>
            </c:numRef>
          </c:val>
        </c:ser>
        <c:ser>
          <c:idx val="1"/>
          <c:order val="1"/>
          <c:tx>
            <c:v>Malé pivovary</c:v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Graf_69!$A$3:$A$15</c:f>
              <c:numCache>
                <c:formatCode>0</c:formatCode>
                <c:ptCount val="13"/>
                <c:pt idx="0" formatCode="General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Graf_69!$C$3:$C$15</c:f>
              <c:numCache>
                <c:formatCode>#,##0</c:formatCode>
                <c:ptCount val="13"/>
                <c:pt idx="0">
                  <c:v>6.6071681799999995</c:v>
                </c:pt>
                <c:pt idx="1">
                  <c:v>6.2473349200000001</c:v>
                </c:pt>
                <c:pt idx="2">
                  <c:v>5.8069676100000001</c:v>
                </c:pt>
                <c:pt idx="3">
                  <c:v>4.5179754999999995</c:v>
                </c:pt>
                <c:pt idx="4">
                  <c:v>4.208980709999997</c:v>
                </c:pt>
                <c:pt idx="5">
                  <c:v>3.8023451199999996</c:v>
                </c:pt>
                <c:pt idx="6">
                  <c:v>3.96451412</c:v>
                </c:pt>
                <c:pt idx="7">
                  <c:v>3.6245588599999992</c:v>
                </c:pt>
                <c:pt idx="8">
                  <c:v>3.3817647599999989</c:v>
                </c:pt>
                <c:pt idx="9">
                  <c:v>3.2114081000000008</c:v>
                </c:pt>
                <c:pt idx="10">
                  <c:v>3.31006505</c:v>
                </c:pt>
                <c:pt idx="11">
                  <c:v>3.4446950600000004</c:v>
                </c:pt>
                <c:pt idx="12">
                  <c:v>3.8246533500000006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9996368"/>
        <c:axId val="609996760"/>
      </c:barChart>
      <c:lineChart>
        <c:grouping val="standard"/>
        <c:varyColors val="0"/>
        <c:ser>
          <c:idx val="2"/>
          <c:order val="2"/>
          <c:tx>
            <c:v>SD z piva (pravá os)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Graf_69!$A$3:$A$15</c:f>
              <c:numCache>
                <c:formatCode>0</c:formatCode>
                <c:ptCount val="13"/>
                <c:pt idx="0" formatCode="General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Graf_69!$D$3:$D$15</c:f>
              <c:numCache>
                <c:formatCode>#,##0</c:formatCode>
                <c:ptCount val="13"/>
                <c:pt idx="0">
                  <c:v>65.871294584080189</c:v>
                </c:pt>
                <c:pt idx="1">
                  <c:v>64.702795804288641</c:v>
                </c:pt>
                <c:pt idx="2">
                  <c:v>66.332941742680745</c:v>
                </c:pt>
                <c:pt idx="3">
                  <c:v>63.885525204033051</c:v>
                </c:pt>
                <c:pt idx="4">
                  <c:v>58.144879920005302</c:v>
                </c:pt>
                <c:pt idx="5">
                  <c:v>55.832481420000001</c:v>
                </c:pt>
                <c:pt idx="6">
                  <c:v>57.65318559</c:v>
                </c:pt>
                <c:pt idx="7">
                  <c:v>56.081596949999998</c:v>
                </c:pt>
                <c:pt idx="8">
                  <c:v>55.727989770000001</c:v>
                </c:pt>
                <c:pt idx="9">
                  <c:v>55.430689880000003</c:v>
                </c:pt>
                <c:pt idx="10">
                  <c:v>57.247321390000003</c:v>
                </c:pt>
                <c:pt idx="11">
                  <c:v>56.718196939999999</c:v>
                </c:pt>
                <c:pt idx="12">
                  <c:v>57.291294819999997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997544"/>
        <c:axId val="609997152"/>
      </c:lineChart>
      <c:catAx>
        <c:axId val="60999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6760"/>
        <c:crosses val="autoZero"/>
        <c:auto val="1"/>
        <c:lblAlgn val="ctr"/>
        <c:lblOffset val="100"/>
        <c:noMultiLvlLbl val="0"/>
      </c:catAx>
      <c:valAx>
        <c:axId val="609996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6368"/>
        <c:crosses val="autoZero"/>
        <c:crossBetween val="between"/>
      </c:valAx>
      <c:valAx>
        <c:axId val="6099971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7544"/>
        <c:crosses val="max"/>
        <c:crossBetween val="between"/>
      </c:valAx>
      <c:catAx>
        <c:axId val="609997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997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931007693502901"/>
          <c:w val="0.93888154323050621"/>
          <c:h val="0.16887615783295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79365079365081E-2"/>
          <c:y val="2.59076388888889E-2"/>
          <c:w val="0.88890238095238094"/>
          <c:h val="0.68941341029137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Graf_70!$A$4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(Graf_70!$D$2,Graf_70!$B$2)</c:f>
              <c:strCache>
                <c:ptCount val="2"/>
                <c:pt idx="0">
                  <c:v>2017 (znížená sadzba*)</c:v>
                </c:pt>
                <c:pt idx="1">
                  <c:v>2017 (základná sadzba)</c:v>
                </c:pt>
              </c:strCache>
            </c:strRef>
          </c:cat>
          <c:val>
            <c:numRef>
              <c:f>(Graf_70!$E$4,Graf_70!$C$4)</c:f>
              <c:numCache>
                <c:formatCode>0.00</c:formatCode>
                <c:ptCount val="2"/>
                <c:pt idx="0">
                  <c:v>2.6520000000000001</c:v>
                </c:pt>
                <c:pt idx="1">
                  <c:v>3.5870000000000002</c:v>
                </c:pt>
              </c:numCache>
            </c:numRef>
          </c:val>
        </c:ser>
        <c:ser>
          <c:idx val="1"/>
          <c:order val="1"/>
          <c:tx>
            <c:strRef>
              <c:f>Graf_70!$A$5</c:f>
              <c:strCache>
                <c:ptCount val="1"/>
                <c:pt idx="0">
                  <c:v>Česká republika</c:v>
                </c:pt>
              </c:strCache>
            </c:strRef>
          </c:tx>
          <c:spPr>
            <a:solidFill>
              <a:srgbClr val="17375E"/>
            </a:solidFill>
          </c:spPr>
          <c:invertIfNegative val="0"/>
          <c:dLbls>
            <c:dLbl>
              <c:idx val="0"/>
              <c:layout>
                <c:manualLayout>
                  <c:x val="-4.7515653031564898E-17"/>
                  <c:y val="8.5218217153960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3750023068411188E-3"/>
                  <c:y val="0.12297909144871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(Graf_70!$D$2,Graf_70!$B$2)</c:f>
              <c:strCache>
                <c:ptCount val="2"/>
                <c:pt idx="0">
                  <c:v>2017 (znížená sadzba*)</c:v>
                </c:pt>
                <c:pt idx="1">
                  <c:v>2017 (základná sadzba)</c:v>
                </c:pt>
              </c:strCache>
            </c:strRef>
          </c:cat>
          <c:val>
            <c:numRef>
              <c:f>(Graf_70!$E$5,Graf_70!$C$5)</c:f>
              <c:numCache>
                <c:formatCode>#\ ###\ ##0.00</c:formatCode>
                <c:ptCount val="2"/>
                <c:pt idx="0" formatCode="0.00">
                  <c:v>0.60776418749525185</c:v>
                </c:pt>
                <c:pt idx="1">
                  <c:v>1.2155283749905037</c:v>
                </c:pt>
              </c:numCache>
            </c:numRef>
          </c:val>
        </c:ser>
        <c:ser>
          <c:idx val="2"/>
          <c:order val="2"/>
          <c:tx>
            <c:strRef>
              <c:f>Graf_70!$A$6</c:f>
              <c:strCache>
                <c:ptCount val="1"/>
                <c:pt idx="0">
                  <c:v>Maďarsko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(Graf_70!$D$2,Graf_70!$B$2)</c:f>
              <c:strCache>
                <c:ptCount val="2"/>
                <c:pt idx="0">
                  <c:v>2017 (znížená sadzba*)</c:v>
                </c:pt>
                <c:pt idx="1">
                  <c:v>2017 (základná sadzba)</c:v>
                </c:pt>
              </c:strCache>
            </c:strRef>
          </c:cat>
          <c:val>
            <c:numRef>
              <c:f>(Graf_70!$E$6,Graf_70!$C$6)</c:f>
              <c:numCache>
                <c:formatCode>0.00</c:formatCode>
                <c:ptCount val="2"/>
                <c:pt idx="0">
                  <c:v>2.6197229562118163</c:v>
                </c:pt>
                <c:pt idx="1">
                  <c:v>5.2394459124236326</c:v>
                </c:pt>
              </c:numCache>
            </c:numRef>
          </c:val>
        </c:ser>
        <c:ser>
          <c:idx val="3"/>
          <c:order val="3"/>
          <c:tx>
            <c:strRef>
              <c:f>Graf_70!$A$7</c:f>
              <c:strCache>
                <c:ptCount val="1"/>
                <c:pt idx="0">
                  <c:v>Poľsko</c:v>
                </c:pt>
              </c:strCache>
            </c:strRef>
          </c:tx>
          <c:spPr>
            <a:solidFill>
              <a:srgbClr val="86C1E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(Graf_70!$D$2,Graf_70!$B$2)</c:f>
              <c:strCache>
                <c:ptCount val="2"/>
                <c:pt idx="0">
                  <c:v>2017 (znížená sadzba*)</c:v>
                </c:pt>
                <c:pt idx="1">
                  <c:v>2017 (základná sadzba)</c:v>
                </c:pt>
              </c:strCache>
            </c:strRef>
          </c:cat>
          <c:val>
            <c:numRef>
              <c:f>(Graf_70!$E$7,Graf_70!$C$7)</c:f>
              <c:numCache>
                <c:formatCode>0.00</c:formatCode>
                <c:ptCount val="2"/>
                <c:pt idx="0">
                  <c:v>0.91496358938219413</c:v>
                </c:pt>
                <c:pt idx="1">
                  <c:v>1.8299271787643883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9998328"/>
        <c:axId val="609998720"/>
      </c:barChart>
      <c:catAx>
        <c:axId val="60999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609998720"/>
        <c:crosses val="autoZero"/>
        <c:auto val="1"/>
        <c:lblAlgn val="ctr"/>
        <c:lblOffset val="100"/>
        <c:noMultiLvlLbl val="0"/>
      </c:catAx>
      <c:valAx>
        <c:axId val="60999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609998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5.0315465136679415E-2"/>
          <c:y val="0.90068851526305005"/>
          <c:w val="0.87198520639465515"/>
          <c:h val="8.902609946033973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 i="0" u="none" strike="noStrike" baseline="0">
          <a:solidFill>
            <a:schemeClr val="tx1"/>
          </a:solidFill>
          <a:latin typeface="Arial" panose="020B0604020202020204" pitchFamily="34" charset="0"/>
          <a:ea typeface="NeueHaasGroteskDisp W02 Bd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26190476190482E-2"/>
          <c:y val="3.3454444757434983E-2"/>
          <c:w val="0.8947357142857143"/>
          <c:h val="0.80361218831681813"/>
        </c:manualLayout>
      </c:layout>
      <c:lineChart>
        <c:grouping val="standard"/>
        <c:varyColors val="0"/>
        <c:ser>
          <c:idx val="0"/>
          <c:order val="0"/>
          <c:tx>
            <c:strRef>
              <c:f>Tabulka_16!$E$2</c:f>
              <c:strCache>
                <c:ptCount val="1"/>
                <c:pt idx="0">
                  <c:v>EDS (v %; KSD s.c.)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Tabulka_16!$A$3:$A$15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Tabulka_16!$E$3:$E$15</c:f>
              <c:numCache>
                <c:formatCode>0.00</c:formatCode>
                <c:ptCount val="13"/>
                <c:pt idx="0">
                  <c:v>1.2901100283126165E-2</c:v>
                </c:pt>
                <c:pt idx="1">
                  <c:v>1.102128012500856E-2</c:v>
                </c:pt>
                <c:pt idx="2">
                  <c:v>1.0204090184040311E-2</c:v>
                </c:pt>
                <c:pt idx="3">
                  <c:v>1.0221896170276166E-2</c:v>
                </c:pt>
                <c:pt idx="4">
                  <c:v>9.6238733653211429E-3</c:v>
                </c:pt>
                <c:pt idx="5">
                  <c:v>1.1197826743381526E-2</c:v>
                </c:pt>
                <c:pt idx="6">
                  <c:v>1.0590174943223913E-2</c:v>
                </c:pt>
                <c:pt idx="7">
                  <c:v>1.0918605727584432E-2</c:v>
                </c:pt>
                <c:pt idx="8">
                  <c:v>1.0695541050722018E-2</c:v>
                </c:pt>
                <c:pt idx="9">
                  <c:v>1.107603592911687E-2</c:v>
                </c:pt>
                <c:pt idx="10">
                  <c:v>1.1327815804219332E-2</c:v>
                </c:pt>
                <c:pt idx="11">
                  <c:v>1.1450687319090077E-2</c:v>
                </c:pt>
                <c:pt idx="12">
                  <c:v>9.9725671634011952E-3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999504"/>
        <c:axId val="609999896"/>
      </c:lineChart>
      <c:catAx>
        <c:axId val="60999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9896"/>
        <c:crosses val="autoZero"/>
        <c:auto val="1"/>
        <c:lblAlgn val="ctr"/>
        <c:lblOffset val="100"/>
        <c:noMultiLvlLbl val="0"/>
      </c:catAx>
      <c:valAx>
        <c:axId val="60999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.0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0999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220373396721631E-2"/>
          <c:y val="2.8563221762291154E-2"/>
          <c:w val="0.82250245134452538"/>
          <c:h val="0.642821193069855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Graf_71!$B$2</c:f>
              <c:strCache>
                <c:ptCount val="1"/>
                <c:pt idx="0">
                  <c:v>Množstvo vína v hl, ktoré sa nezdaňuje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numRef>
              <c:f>Graf_71!$A$3:$A$15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Graf_71!$B$3:$B$15</c:f>
              <c:numCache>
                <c:formatCode>#,##0</c:formatCode>
                <c:ptCount val="13"/>
                <c:pt idx="0">
                  <c:v>98969.335000000006</c:v>
                </c:pt>
                <c:pt idx="1">
                  <c:v>155854.90900000001</c:v>
                </c:pt>
                <c:pt idx="2">
                  <c:v>203529.424</c:v>
                </c:pt>
                <c:pt idx="3">
                  <c:v>215372.95899999997</c:v>
                </c:pt>
                <c:pt idx="4">
                  <c:v>307318.91899999999</c:v>
                </c:pt>
                <c:pt idx="5">
                  <c:v>366592.11100000003</c:v>
                </c:pt>
                <c:pt idx="6">
                  <c:v>412543.80499999999</c:v>
                </c:pt>
                <c:pt idx="7">
                  <c:v>303948.15499999997</c:v>
                </c:pt>
                <c:pt idx="8">
                  <c:v>245549.46100000001</c:v>
                </c:pt>
                <c:pt idx="9">
                  <c:v>288817.43</c:v>
                </c:pt>
                <c:pt idx="10">
                  <c:v>404891.28</c:v>
                </c:pt>
                <c:pt idx="11">
                  <c:v>382138.25</c:v>
                </c:pt>
                <c:pt idx="12">
                  <c:v>388104.03</c:v>
                </c:pt>
              </c:numCache>
            </c:numRef>
          </c:val>
        </c:ser>
        <c:ser>
          <c:idx val="1"/>
          <c:order val="1"/>
          <c:tx>
            <c:strRef>
              <c:f>Graf_71!$C$2</c:f>
              <c:strCache>
                <c:ptCount val="1"/>
                <c:pt idx="0">
                  <c:v>Množstvo vína v hl, z ktorého sa platí SD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Graf_71!$A$3:$A$15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Graf_71!$C$3:$C$15</c:f>
              <c:numCache>
                <c:formatCode>#,##0</c:formatCode>
                <c:ptCount val="13"/>
                <c:pt idx="0">
                  <c:v>53231.323000000004</c:v>
                </c:pt>
                <c:pt idx="1">
                  <c:v>49093.33</c:v>
                </c:pt>
                <c:pt idx="2">
                  <c:v>48789.704999999994</c:v>
                </c:pt>
                <c:pt idx="3">
                  <c:v>54046.493000000002</c:v>
                </c:pt>
                <c:pt idx="4">
                  <c:v>50775.643000000004</c:v>
                </c:pt>
                <c:pt idx="5">
                  <c:v>59281.281999999992</c:v>
                </c:pt>
                <c:pt idx="6">
                  <c:v>59193.082000000009</c:v>
                </c:pt>
                <c:pt idx="7">
                  <c:v>59600.435000000005</c:v>
                </c:pt>
                <c:pt idx="8">
                  <c:v>58514.717999999993</c:v>
                </c:pt>
                <c:pt idx="9">
                  <c:v>62267.360000000001</c:v>
                </c:pt>
                <c:pt idx="10">
                  <c:v>65127.380000000005</c:v>
                </c:pt>
                <c:pt idx="11">
                  <c:v>67164.639999999999</c:v>
                </c:pt>
                <c:pt idx="12">
                  <c:v>61093.67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355000"/>
        <c:axId val="619355392"/>
      </c:barChart>
      <c:lineChart>
        <c:grouping val="standard"/>
        <c:varyColors val="0"/>
        <c:ser>
          <c:idx val="2"/>
          <c:order val="2"/>
          <c:tx>
            <c:v>Výnos SD z vína (v tis. eur, pravá os)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Graf_71!$D$3:$D$15</c:f>
              <c:numCache>
                <c:formatCode>#,##0</c:formatCode>
                <c:ptCount val="13"/>
                <c:pt idx="0">
                  <c:v>4103.3292455022247</c:v>
                </c:pt>
                <c:pt idx="1">
                  <c:v>3713.2027418176981</c:v>
                </c:pt>
                <c:pt idx="2">
                  <c:v>3701.8368777799906</c:v>
                </c:pt>
                <c:pt idx="3">
                  <c:v>3931.0692624311223</c:v>
                </c:pt>
                <c:pt idx="4">
                  <c:v>3680.0180800869698</c:v>
                </c:pt>
                <c:pt idx="5">
                  <c:v>4299.5607799999998</c:v>
                </c:pt>
                <c:pt idx="6">
                  <c:v>4042.6554699999997</c:v>
                </c:pt>
                <c:pt idx="7">
                  <c:v>4150.5493200000001</c:v>
                </c:pt>
                <c:pt idx="8">
                  <c:v>4033.2267099999999</c:v>
                </c:pt>
                <c:pt idx="9">
                  <c:v>4233.6714099999999</c:v>
                </c:pt>
                <c:pt idx="10">
                  <c:v>4428.1483200000002</c:v>
                </c:pt>
                <c:pt idx="11">
                  <c:v>4594.7001600000003</c:v>
                </c:pt>
                <c:pt idx="12">
                  <c:v>4148.2353099999991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356176"/>
        <c:axId val="619355784"/>
      </c:lineChart>
      <c:catAx>
        <c:axId val="61935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55392"/>
        <c:crosses val="autoZero"/>
        <c:auto val="1"/>
        <c:lblAlgn val="ctr"/>
        <c:lblOffset val="100"/>
        <c:noMultiLvlLbl val="0"/>
      </c:catAx>
      <c:valAx>
        <c:axId val="61935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55000"/>
        <c:crosses val="autoZero"/>
        <c:crossBetween val="between"/>
        <c:majorUnit val="0.2"/>
      </c:valAx>
      <c:valAx>
        <c:axId val="619355784"/>
        <c:scaling>
          <c:orientation val="minMax"/>
          <c:max val="5000"/>
          <c:min val="3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56176"/>
        <c:crosses val="max"/>
        <c:crossBetween val="between"/>
        <c:majorUnit val="500"/>
      </c:valAx>
      <c:catAx>
        <c:axId val="619356176"/>
        <c:scaling>
          <c:orientation val="minMax"/>
        </c:scaling>
        <c:delete val="1"/>
        <c:axPos val="b"/>
        <c:majorTickMark val="out"/>
        <c:minorTickMark val="none"/>
        <c:tickLblPos val="nextTo"/>
        <c:crossAx val="619355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549007164886939E-2"/>
          <c:y val="0.79523728535235072"/>
          <c:w val="0.72511853486580702"/>
          <c:h val="0.201941532240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79365079365081E-2"/>
          <c:y val="2.59076388888889E-2"/>
          <c:w val="0.88890238095238094"/>
          <c:h val="0.74752282087129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Graf_72!$A$4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(Graf_72!$B$2,Graf_72!$D$2)</c:f>
              <c:strCache>
                <c:ptCount val="2"/>
                <c:pt idx="0">
                  <c:v>2017 (tiché víno)</c:v>
                </c:pt>
                <c:pt idx="1">
                  <c:v>2017 (šumivé víno)</c:v>
                </c:pt>
              </c:strCache>
            </c:strRef>
          </c:cat>
          <c:val>
            <c:numRef>
              <c:f>(Graf_72!$C$4,Graf_72!$E$4)</c:f>
              <c:numCache>
                <c:formatCode>0.00</c:formatCode>
                <c:ptCount val="2"/>
                <c:pt idx="0">
                  <c:v>0</c:v>
                </c:pt>
                <c:pt idx="1">
                  <c:v>79.650000000000006</c:v>
                </c:pt>
              </c:numCache>
            </c:numRef>
          </c:val>
        </c:ser>
        <c:ser>
          <c:idx val="1"/>
          <c:order val="1"/>
          <c:tx>
            <c:strRef>
              <c:f>Graf_72!$A$5</c:f>
              <c:strCache>
                <c:ptCount val="1"/>
                <c:pt idx="0">
                  <c:v>Česká republika</c:v>
                </c:pt>
              </c:strCache>
            </c:strRef>
          </c:tx>
          <c:spPr>
            <a:solidFill>
              <a:srgbClr val="17375E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(Graf_72!$B$2,Graf_72!$D$2)</c:f>
              <c:strCache>
                <c:ptCount val="2"/>
                <c:pt idx="0">
                  <c:v>2017 (tiché víno)</c:v>
                </c:pt>
                <c:pt idx="1">
                  <c:v>2017 (šumivé víno)</c:v>
                </c:pt>
              </c:strCache>
            </c:strRef>
          </c:cat>
          <c:val>
            <c:numRef>
              <c:f>(Graf_72!$C$5,Graf_72!$E$5)</c:f>
              <c:numCache>
                <c:formatCode>0.00</c:formatCode>
                <c:ptCount val="2"/>
                <c:pt idx="0">
                  <c:v>0</c:v>
                </c:pt>
                <c:pt idx="1">
                  <c:v>88.885512421180579</c:v>
                </c:pt>
              </c:numCache>
            </c:numRef>
          </c:val>
        </c:ser>
        <c:ser>
          <c:idx val="2"/>
          <c:order val="2"/>
          <c:tx>
            <c:strRef>
              <c:f>Graf_72!$A$6</c:f>
              <c:strCache>
                <c:ptCount val="1"/>
                <c:pt idx="0">
                  <c:v>Maďarsko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(Graf_72!$B$2,Graf_72!$D$2)</c:f>
              <c:strCache>
                <c:ptCount val="2"/>
                <c:pt idx="0">
                  <c:v>2017 (tiché víno)</c:v>
                </c:pt>
                <c:pt idx="1">
                  <c:v>2017 (šumivé víno)</c:v>
                </c:pt>
              </c:strCache>
            </c:strRef>
          </c:cat>
          <c:val>
            <c:numRef>
              <c:f>(Graf_72!$C$6,Graf_72!$E$6)</c:f>
              <c:numCache>
                <c:formatCode>0.00</c:formatCode>
                <c:ptCount val="2"/>
                <c:pt idx="0">
                  <c:v>0</c:v>
                </c:pt>
                <c:pt idx="1">
                  <c:v>53.235357850921595</c:v>
                </c:pt>
              </c:numCache>
            </c:numRef>
          </c:val>
        </c:ser>
        <c:ser>
          <c:idx val="3"/>
          <c:order val="3"/>
          <c:tx>
            <c:strRef>
              <c:f>Graf_72!$A$7</c:f>
              <c:strCache>
                <c:ptCount val="1"/>
                <c:pt idx="0">
                  <c:v>Poľsko</c:v>
                </c:pt>
              </c:strCache>
            </c:strRef>
          </c:tx>
          <c:spPr>
            <a:solidFill>
              <a:srgbClr val="86C1E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(Graf_72!$B$2,Graf_72!$D$2)</c:f>
              <c:strCache>
                <c:ptCount val="2"/>
                <c:pt idx="0">
                  <c:v>2017 (tiché víno)</c:v>
                </c:pt>
                <c:pt idx="1">
                  <c:v>2017 (šumivé víno)</c:v>
                </c:pt>
              </c:strCache>
            </c:strRef>
          </c:cat>
          <c:val>
            <c:numRef>
              <c:f>(Graf_72!$C$7,Graf_72!$E$7)</c:f>
              <c:numCache>
                <c:formatCode>0.00</c:formatCode>
                <c:ptCount val="2"/>
                <c:pt idx="0">
                  <c:v>37.115339440920842</c:v>
                </c:pt>
                <c:pt idx="1">
                  <c:v>37.115339440920842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619356960"/>
        <c:axId val="619357352"/>
      </c:barChart>
      <c:catAx>
        <c:axId val="61935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619357352"/>
        <c:crosses val="autoZero"/>
        <c:auto val="1"/>
        <c:lblAlgn val="ctr"/>
        <c:lblOffset val="100"/>
        <c:noMultiLvlLbl val="0"/>
      </c:catAx>
      <c:valAx>
        <c:axId val="6193573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619356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5.3412823397075364E-2"/>
          <c:y val="0.88310380973698666"/>
          <c:w val="0.87198520639465515"/>
          <c:h val="8.902609946033973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NeueHaasGroteskDisp W02 Bd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26190476190482E-2"/>
          <c:y val="3.3454444757434983E-2"/>
          <c:w val="0.8947357142857143"/>
          <c:h val="0.65612156678043521"/>
        </c:manualLayout>
      </c:layout>
      <c:barChart>
        <c:barDir val="col"/>
        <c:grouping val="percentStacked"/>
        <c:varyColors val="0"/>
        <c:ser>
          <c:idx val="0"/>
          <c:order val="0"/>
          <c:tx>
            <c:v>SD z elektriny</c:v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numRef>
              <c:f>Tabulka_17!$A$3:$A$12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Tabulka_17!$B$3:$B$12</c:f>
              <c:numCache>
                <c:formatCode>#,##0</c:formatCode>
                <c:ptCount val="10"/>
                <c:pt idx="0">
                  <c:v>4.6609139417686896</c:v>
                </c:pt>
                <c:pt idx="1">
                  <c:v>7.5322981800869702</c:v>
                </c:pt>
                <c:pt idx="2">
                  <c:v>15.54067818</c:v>
                </c:pt>
                <c:pt idx="3">
                  <c:v>15.92813776</c:v>
                </c:pt>
                <c:pt idx="4">
                  <c:v>16.80016307</c:v>
                </c:pt>
                <c:pt idx="5">
                  <c:v>16.55275941</c:v>
                </c:pt>
                <c:pt idx="6">
                  <c:v>13.94263518</c:v>
                </c:pt>
                <c:pt idx="7">
                  <c:v>13.34218634</c:v>
                </c:pt>
                <c:pt idx="8">
                  <c:v>11.855448089999999</c:v>
                </c:pt>
                <c:pt idx="9">
                  <c:v>11.17549691</c:v>
                </c:pt>
              </c:numCache>
            </c:numRef>
          </c:val>
        </c:ser>
        <c:ser>
          <c:idx val="1"/>
          <c:order val="1"/>
          <c:tx>
            <c:v>SD z uhlia</c:v>
          </c:tx>
          <c:spPr>
            <a:solidFill>
              <a:srgbClr val="17375E"/>
            </a:solidFill>
            <a:ln>
              <a:noFill/>
            </a:ln>
            <a:effectLst/>
          </c:spPr>
          <c:invertIfNegative val="0"/>
          <c:cat>
            <c:numRef>
              <c:f>Tabulka_17!$A$3:$A$12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Tabulka_17!$C$3:$C$12</c:f>
              <c:numCache>
                <c:formatCode>#,##0</c:formatCode>
                <c:ptCount val="10"/>
                <c:pt idx="0">
                  <c:v>0.47104619005013776</c:v>
                </c:pt>
                <c:pt idx="1">
                  <c:v>0.83876364986456897</c:v>
                </c:pt>
                <c:pt idx="2">
                  <c:v>0.73909917999999997</c:v>
                </c:pt>
                <c:pt idx="3">
                  <c:v>0.58776888999999999</c:v>
                </c:pt>
                <c:pt idx="4">
                  <c:v>0.97303620000000002</c:v>
                </c:pt>
                <c:pt idx="5">
                  <c:v>0.68513257000000005</c:v>
                </c:pt>
                <c:pt idx="6">
                  <c:v>0.40328333999999999</c:v>
                </c:pt>
                <c:pt idx="7">
                  <c:v>0.40093093000000002</c:v>
                </c:pt>
                <c:pt idx="8">
                  <c:v>0.41126886000000001</c:v>
                </c:pt>
                <c:pt idx="9">
                  <c:v>0.10469486</c:v>
                </c:pt>
              </c:numCache>
            </c:numRef>
          </c:val>
        </c:ser>
        <c:ser>
          <c:idx val="2"/>
          <c:order val="2"/>
          <c:tx>
            <c:v>SD zo zemného plynu</c:v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Tabulka_17!$A$3:$A$12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Tabulka_17!$D$3:$D$12</c:f>
              <c:numCache>
                <c:formatCode>#,##0</c:formatCode>
                <c:ptCount val="10"/>
                <c:pt idx="0">
                  <c:v>6.409795264848503</c:v>
                </c:pt>
                <c:pt idx="1">
                  <c:v>11.0346313898566</c:v>
                </c:pt>
                <c:pt idx="2">
                  <c:v>23.50846606</c:v>
                </c:pt>
                <c:pt idx="3">
                  <c:v>21.359551790000001</c:v>
                </c:pt>
                <c:pt idx="4">
                  <c:v>23.464776149999999</c:v>
                </c:pt>
                <c:pt idx="5">
                  <c:v>25.177591509999999</c:v>
                </c:pt>
                <c:pt idx="6">
                  <c:v>22.333769539999999</c:v>
                </c:pt>
                <c:pt idx="7">
                  <c:v>23.171093500000001</c:v>
                </c:pt>
                <c:pt idx="8">
                  <c:v>24.518134549999999</c:v>
                </c:pt>
                <c:pt idx="9">
                  <c:v>25.638364989999999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358136"/>
        <c:axId val="619358528"/>
      </c:barChart>
      <c:lineChart>
        <c:grouping val="standard"/>
        <c:varyColors val="0"/>
        <c:ser>
          <c:idx val="3"/>
          <c:order val="3"/>
          <c:tx>
            <c:strRef>
              <c:f>Tabulka_17!$E$2</c:f>
              <c:strCache>
                <c:ptCount val="1"/>
                <c:pt idx="0">
                  <c:v>SD spolu (v mil. eur)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Tabulka_17!$E$3:$E$12</c:f>
              <c:numCache>
                <c:formatCode>#,##0</c:formatCode>
                <c:ptCount val="10"/>
                <c:pt idx="0">
                  <c:v>11.54175539666733</c:v>
                </c:pt>
                <c:pt idx="1">
                  <c:v>19.405693219808139</c:v>
                </c:pt>
                <c:pt idx="2">
                  <c:v>39.788243420000001</c:v>
                </c:pt>
                <c:pt idx="3">
                  <c:v>37.875458440000003</c:v>
                </c:pt>
                <c:pt idx="4">
                  <c:v>41.237975419999998</c:v>
                </c:pt>
                <c:pt idx="5">
                  <c:v>42.41548349</c:v>
                </c:pt>
                <c:pt idx="6">
                  <c:v>36.679688059999997</c:v>
                </c:pt>
                <c:pt idx="7">
                  <c:v>36.914210769999997</c:v>
                </c:pt>
                <c:pt idx="8">
                  <c:v>36.784851500000002</c:v>
                </c:pt>
                <c:pt idx="9">
                  <c:v>36.918556760000001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359312"/>
        <c:axId val="619358920"/>
      </c:lineChart>
      <c:catAx>
        <c:axId val="61935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58528"/>
        <c:crosses val="autoZero"/>
        <c:auto val="1"/>
        <c:lblAlgn val="ctr"/>
        <c:lblOffset val="100"/>
        <c:noMultiLvlLbl val="0"/>
      </c:catAx>
      <c:valAx>
        <c:axId val="61935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58136"/>
        <c:crosses val="autoZero"/>
        <c:crossBetween val="between"/>
      </c:valAx>
      <c:valAx>
        <c:axId val="6193589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59312"/>
        <c:crosses val="max"/>
        <c:crossBetween val="between"/>
      </c:valAx>
      <c:catAx>
        <c:axId val="6193593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9358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82777286716174281"/>
          <c:w val="0.92109145259751046"/>
          <c:h val="0.171171923893337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26190476190482E-2"/>
          <c:y val="3.3454444757434983E-2"/>
          <c:w val="0.8947357142857143"/>
          <c:h val="0.56009351482642311"/>
        </c:manualLayout>
      </c:layout>
      <c:barChart>
        <c:barDir val="col"/>
        <c:grouping val="percentStacked"/>
        <c:varyColors val="0"/>
        <c:ser>
          <c:idx val="0"/>
          <c:order val="0"/>
          <c:tx>
            <c:v>elektrina zdanená</c:v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numRef>
              <c:f>Graf_73_74_75!$A$3:$A$12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Graf_73_74_75!$B$3:$B$12</c:f>
              <c:numCache>
                <c:formatCode>#,##0</c:formatCode>
                <c:ptCount val="10"/>
                <c:pt idx="0">
                  <c:v>5920.7753640000001</c:v>
                </c:pt>
                <c:pt idx="1">
                  <c:v>10892.479730000001</c:v>
                </c:pt>
                <c:pt idx="2">
                  <c:v>11209.956483999998</c:v>
                </c:pt>
                <c:pt idx="3">
                  <c:v>11539.518898</c:v>
                </c:pt>
                <c:pt idx="4">
                  <c:v>13642.281725999999</c:v>
                </c:pt>
                <c:pt idx="5">
                  <c:v>12642.077766</c:v>
                </c:pt>
                <c:pt idx="6">
                  <c:v>10905.970210000001</c:v>
                </c:pt>
                <c:pt idx="7">
                  <c:v>10478.960446000001</c:v>
                </c:pt>
                <c:pt idx="8">
                  <c:v>8865.3069959999993</c:v>
                </c:pt>
                <c:pt idx="9">
                  <c:v>8592.0704239999995</c:v>
                </c:pt>
              </c:numCache>
            </c:numRef>
          </c:val>
        </c:ser>
        <c:ser>
          <c:idx val="1"/>
          <c:order val="1"/>
          <c:tx>
            <c:v>elektrina oslobodená od dane</c:v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Graf_73_74_75!$A$3:$A$12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Graf_73_74_75!$C$3:$C$12</c:f>
              <c:numCache>
                <c:formatCode>#,##0</c:formatCode>
                <c:ptCount val="10"/>
                <c:pt idx="0">
                  <c:v>3945.0966389999999</c:v>
                </c:pt>
                <c:pt idx="1">
                  <c:v>7995.3174630000003</c:v>
                </c:pt>
                <c:pt idx="2">
                  <c:v>9420.888151000001</c:v>
                </c:pt>
                <c:pt idx="3">
                  <c:v>10638.392921000001</c:v>
                </c:pt>
                <c:pt idx="4">
                  <c:v>17980.376461000003</c:v>
                </c:pt>
                <c:pt idx="5">
                  <c:v>17717.548494999999</c:v>
                </c:pt>
                <c:pt idx="6">
                  <c:v>10011.614463</c:v>
                </c:pt>
                <c:pt idx="7">
                  <c:v>11559.279402</c:v>
                </c:pt>
                <c:pt idx="8">
                  <c:v>14419.388699999998</c:v>
                </c:pt>
                <c:pt idx="9">
                  <c:v>15624.879564000001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360096"/>
        <c:axId val="619360488"/>
      </c:barChart>
      <c:lineChart>
        <c:grouping val="standard"/>
        <c:varyColors val="0"/>
        <c:ser>
          <c:idx val="3"/>
          <c:order val="2"/>
          <c:tx>
            <c:v>elektrina zdanená (pravá os, v GWh)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Graf_73_74_75!$A$3:$A$12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Graf_73_74_75!$B$3:$B$12</c:f>
              <c:numCache>
                <c:formatCode>#,##0</c:formatCode>
                <c:ptCount val="10"/>
                <c:pt idx="0">
                  <c:v>5920.7753640000001</c:v>
                </c:pt>
                <c:pt idx="1">
                  <c:v>10892.479730000001</c:v>
                </c:pt>
                <c:pt idx="2">
                  <c:v>11209.956483999998</c:v>
                </c:pt>
                <c:pt idx="3">
                  <c:v>11539.518898</c:v>
                </c:pt>
                <c:pt idx="4">
                  <c:v>13642.281725999999</c:v>
                </c:pt>
                <c:pt idx="5">
                  <c:v>12642.077766</c:v>
                </c:pt>
                <c:pt idx="6">
                  <c:v>10905.970210000001</c:v>
                </c:pt>
                <c:pt idx="7">
                  <c:v>10478.960446000001</c:v>
                </c:pt>
                <c:pt idx="8">
                  <c:v>8865.3069959999993</c:v>
                </c:pt>
                <c:pt idx="9">
                  <c:v>8592.0704239999995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361272"/>
        <c:axId val="619360880"/>
      </c:lineChart>
      <c:catAx>
        <c:axId val="61936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0488"/>
        <c:crosses val="autoZero"/>
        <c:auto val="1"/>
        <c:lblAlgn val="ctr"/>
        <c:lblOffset val="100"/>
        <c:noMultiLvlLbl val="0"/>
      </c:catAx>
      <c:valAx>
        <c:axId val="61936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0096"/>
        <c:crosses val="autoZero"/>
        <c:crossBetween val="between"/>
      </c:valAx>
      <c:valAx>
        <c:axId val="6193608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1272"/>
        <c:crosses val="max"/>
        <c:crossBetween val="between"/>
      </c:valAx>
      <c:catAx>
        <c:axId val="619361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9360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716058219995209E-2"/>
          <c:y val="0.7683014411543424"/>
          <c:w val="0.9594175614411834"/>
          <c:h val="0.2285375584061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26190476190482E-2"/>
          <c:y val="3.3454444757434983E-2"/>
          <c:w val="0.8947357142857143"/>
          <c:h val="0.63919092812070233"/>
        </c:manualLayout>
      </c:layout>
      <c:barChart>
        <c:barDir val="col"/>
        <c:grouping val="percentStacked"/>
        <c:varyColors val="0"/>
        <c:ser>
          <c:idx val="0"/>
          <c:order val="0"/>
          <c:tx>
            <c:v>uhlie zdanené</c:v>
          </c:tx>
          <c:spPr>
            <a:solidFill>
              <a:srgbClr val="2C9ADC"/>
            </a:solidFill>
            <a:ln w="25400">
              <a:noFill/>
            </a:ln>
            <a:effectLst/>
          </c:spPr>
          <c:invertIfNegative val="0"/>
          <c:cat>
            <c:numRef>
              <c:f>Graf_73_74_75!$A$3:$A$12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Graf_73_74_75!$D$3:$D$12</c:f>
              <c:numCache>
                <c:formatCode>#,##0</c:formatCode>
                <c:ptCount val="10"/>
                <c:pt idx="0">
                  <c:v>41039.599999999991</c:v>
                </c:pt>
                <c:pt idx="1">
                  <c:v>77602.14</c:v>
                </c:pt>
                <c:pt idx="2">
                  <c:v>66715.33</c:v>
                </c:pt>
                <c:pt idx="3">
                  <c:v>62065.279999999992</c:v>
                </c:pt>
                <c:pt idx="4">
                  <c:v>95011.33</c:v>
                </c:pt>
                <c:pt idx="5">
                  <c:v>59570.22</c:v>
                </c:pt>
                <c:pt idx="6">
                  <c:v>37717.020000000004</c:v>
                </c:pt>
                <c:pt idx="7">
                  <c:v>37437.949999999997</c:v>
                </c:pt>
                <c:pt idx="8">
                  <c:v>37082.689999999995</c:v>
                </c:pt>
                <c:pt idx="9">
                  <c:v>39381.910000000003</c:v>
                </c:pt>
              </c:numCache>
            </c:numRef>
          </c:val>
        </c:ser>
        <c:ser>
          <c:idx val="1"/>
          <c:order val="1"/>
          <c:tx>
            <c:v>uhlie oslobodené od dane</c:v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Graf_73_74_75!$A$3:$A$12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Graf_73_74_75!$E$3:$E$12</c:f>
              <c:numCache>
                <c:formatCode>#,##0</c:formatCode>
                <c:ptCount val="10"/>
                <c:pt idx="0">
                  <c:v>1945944</c:v>
                </c:pt>
                <c:pt idx="1">
                  <c:v>3364001.5000000005</c:v>
                </c:pt>
                <c:pt idx="2">
                  <c:v>3148084.8099999996</c:v>
                </c:pt>
                <c:pt idx="3">
                  <c:v>3339190.399999999</c:v>
                </c:pt>
                <c:pt idx="4">
                  <c:v>7757367.6500000004</c:v>
                </c:pt>
                <c:pt idx="5">
                  <c:v>7687483.3000000007</c:v>
                </c:pt>
                <c:pt idx="6">
                  <c:v>6905673.2000000002</c:v>
                </c:pt>
                <c:pt idx="7">
                  <c:v>6880881.8500000006</c:v>
                </c:pt>
                <c:pt idx="8">
                  <c:v>6753354.0299999993</c:v>
                </c:pt>
                <c:pt idx="9">
                  <c:v>6420188.8299999991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362056"/>
        <c:axId val="619362448"/>
      </c:barChart>
      <c:lineChart>
        <c:grouping val="standard"/>
        <c:varyColors val="0"/>
        <c:ser>
          <c:idx val="2"/>
          <c:order val="2"/>
          <c:tx>
            <c:v>uhlie zdanené (pravá os, v t)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Graf_73_74_75!$A$3:$A$12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Graf_73_74_75!$D$3:$D$12</c:f>
              <c:numCache>
                <c:formatCode>#,##0</c:formatCode>
                <c:ptCount val="10"/>
                <c:pt idx="0">
                  <c:v>41039.599999999991</c:v>
                </c:pt>
                <c:pt idx="1">
                  <c:v>77602.14</c:v>
                </c:pt>
                <c:pt idx="2">
                  <c:v>66715.33</c:v>
                </c:pt>
                <c:pt idx="3">
                  <c:v>62065.279999999992</c:v>
                </c:pt>
                <c:pt idx="4">
                  <c:v>95011.33</c:v>
                </c:pt>
                <c:pt idx="5">
                  <c:v>59570.22</c:v>
                </c:pt>
                <c:pt idx="6">
                  <c:v>37717.020000000004</c:v>
                </c:pt>
                <c:pt idx="7">
                  <c:v>37437.949999999997</c:v>
                </c:pt>
                <c:pt idx="8">
                  <c:v>37082.689999999995</c:v>
                </c:pt>
                <c:pt idx="9">
                  <c:v>39381.910000000003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363232"/>
        <c:axId val="619362840"/>
      </c:lineChart>
      <c:catAx>
        <c:axId val="61936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2448"/>
        <c:crosses val="autoZero"/>
        <c:auto val="1"/>
        <c:lblAlgn val="ctr"/>
        <c:lblOffset val="100"/>
        <c:noMultiLvlLbl val="0"/>
      </c:catAx>
      <c:valAx>
        <c:axId val="61936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2056"/>
        <c:crosses val="autoZero"/>
        <c:crossBetween val="between"/>
      </c:valAx>
      <c:valAx>
        <c:axId val="6193628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3232"/>
        <c:crosses val="max"/>
        <c:crossBetween val="between"/>
      </c:valAx>
      <c:catAx>
        <c:axId val="61936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9362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4214835710158544E-2"/>
          <c:y val="0.8430274479573121"/>
          <c:w val="0.9683508378451442"/>
          <c:h val="0.15348196211657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26190476190482E-2"/>
          <c:y val="3.3454444757434983E-2"/>
          <c:w val="0.8947357142857143"/>
          <c:h val="0.58843966080687715"/>
        </c:manualLayout>
      </c:layout>
      <c:barChart>
        <c:barDir val="col"/>
        <c:grouping val="percentStacked"/>
        <c:varyColors val="0"/>
        <c:ser>
          <c:idx val="0"/>
          <c:order val="0"/>
          <c:tx>
            <c:v>zemný plyn zdanený</c:v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numRef>
              <c:f>Graf_73_74_75!$A$3:$A$12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Graf_73_74_75!$F$3:$F$12</c:f>
              <c:numCache>
                <c:formatCode>#,##0</c:formatCode>
                <c:ptCount val="10"/>
                <c:pt idx="0">
                  <c:v>7309.9979620000004</c:v>
                </c:pt>
                <c:pt idx="1">
                  <c:v>15380.017049</c:v>
                </c:pt>
                <c:pt idx="2">
                  <c:v>15664.630942</c:v>
                </c:pt>
                <c:pt idx="3">
                  <c:v>15104.312432000001</c:v>
                </c:pt>
                <c:pt idx="4">
                  <c:v>18425.673916000003</c:v>
                </c:pt>
                <c:pt idx="5">
                  <c:v>18474.997201999999</c:v>
                </c:pt>
                <c:pt idx="6">
                  <c:v>16452.530416999998</c:v>
                </c:pt>
                <c:pt idx="7">
                  <c:v>17214.433003000002</c:v>
                </c:pt>
                <c:pt idx="8">
                  <c:v>18073.470209999999</c:v>
                </c:pt>
                <c:pt idx="9">
                  <c:v>18868.305246000004</c:v>
                </c:pt>
              </c:numCache>
            </c:numRef>
          </c:val>
        </c:ser>
        <c:ser>
          <c:idx val="1"/>
          <c:order val="1"/>
          <c:tx>
            <c:v>zemný plyn oslobodený od dane</c:v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Graf_73_74_75!$A$3:$A$12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Graf_73_74_75!$G$3:$G$12</c:f>
              <c:numCache>
                <c:formatCode>#,##0</c:formatCode>
                <c:ptCount val="10"/>
                <c:pt idx="0">
                  <c:v>17827.018804000003</c:v>
                </c:pt>
                <c:pt idx="1">
                  <c:v>36574.903770999998</c:v>
                </c:pt>
                <c:pt idx="2">
                  <c:v>37829.660516999997</c:v>
                </c:pt>
                <c:pt idx="3">
                  <c:v>41226.026591000009</c:v>
                </c:pt>
                <c:pt idx="4">
                  <c:v>39124.618847999998</c:v>
                </c:pt>
                <c:pt idx="5">
                  <c:v>38657.399230999996</c:v>
                </c:pt>
                <c:pt idx="6">
                  <c:v>32540.640323000003</c:v>
                </c:pt>
                <c:pt idx="7">
                  <c:v>35350.303413999995</c:v>
                </c:pt>
                <c:pt idx="8">
                  <c:v>38209.431297000003</c:v>
                </c:pt>
                <c:pt idx="9">
                  <c:v>40340.135349000004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364016"/>
        <c:axId val="619364408"/>
      </c:barChart>
      <c:lineChart>
        <c:grouping val="standard"/>
        <c:varyColors val="0"/>
        <c:ser>
          <c:idx val="2"/>
          <c:order val="2"/>
          <c:tx>
            <c:v>zemný plyn zdanený (pravá os, v GWh)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Graf_73_74_75!$A$3:$A$12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Graf_73_74_75!$F$3:$F$12</c:f>
              <c:numCache>
                <c:formatCode>#,##0</c:formatCode>
                <c:ptCount val="10"/>
                <c:pt idx="0">
                  <c:v>7309.9979620000004</c:v>
                </c:pt>
                <c:pt idx="1">
                  <c:v>15380.017049</c:v>
                </c:pt>
                <c:pt idx="2">
                  <c:v>15664.630942</c:v>
                </c:pt>
                <c:pt idx="3">
                  <c:v>15104.312432000001</c:v>
                </c:pt>
                <c:pt idx="4">
                  <c:v>18425.673916000003</c:v>
                </c:pt>
                <c:pt idx="5">
                  <c:v>18474.997201999999</c:v>
                </c:pt>
                <c:pt idx="6">
                  <c:v>16452.530416999998</c:v>
                </c:pt>
                <c:pt idx="7">
                  <c:v>17214.433003000002</c:v>
                </c:pt>
                <c:pt idx="8">
                  <c:v>18073.470209999999</c:v>
                </c:pt>
                <c:pt idx="9">
                  <c:v>18868.305246000004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365192"/>
        <c:axId val="619364800"/>
      </c:lineChart>
      <c:catAx>
        <c:axId val="61936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4408"/>
        <c:crosses val="autoZero"/>
        <c:auto val="1"/>
        <c:lblAlgn val="ctr"/>
        <c:lblOffset val="100"/>
        <c:noMultiLvlLbl val="0"/>
      </c:catAx>
      <c:valAx>
        <c:axId val="61936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4016"/>
        <c:crosses val="autoZero"/>
        <c:crossBetween val="between"/>
      </c:valAx>
      <c:valAx>
        <c:axId val="6193648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5192"/>
        <c:crosses val="max"/>
        <c:crossBetween val="between"/>
      </c:valAx>
      <c:catAx>
        <c:axId val="619365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9364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2716189607623657E-2"/>
          <c:y val="0.75949785707257278"/>
          <c:w val="0.97017722168450438"/>
          <c:h val="0.23745304255102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C9ADC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17375E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86C1ED"/>
              </a:solidFill>
              <a:ln>
                <a:noFill/>
              </a:ln>
              <a:effectLst/>
            </c:spPr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Graf_76!$A$4:$A$7</c:f>
              <c:strCache>
                <c:ptCount val="4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</c:strCache>
            </c:strRef>
          </c:cat>
          <c:val>
            <c:numRef>
              <c:f>Graf_76!$C$4:$C$7</c:f>
              <c:numCache>
                <c:formatCode>#,##0.00</c:formatCode>
                <c:ptCount val="4"/>
                <c:pt idx="0">
                  <c:v>1.32</c:v>
                </c:pt>
                <c:pt idx="1">
                  <c:v>1.0749829066322267</c:v>
                </c:pt>
                <c:pt idx="2">
                  <c:v>1.0042271332145294</c:v>
                </c:pt>
                <c:pt idx="3">
                  <c:v>4.6981442330279544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19365976"/>
        <c:axId val="619366368"/>
      </c:barChart>
      <c:catAx>
        <c:axId val="61936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6368"/>
        <c:crosses val="autoZero"/>
        <c:auto val="1"/>
        <c:lblAlgn val="ctr"/>
        <c:lblOffset val="100"/>
        <c:noMultiLvlLbl val="0"/>
      </c:catAx>
      <c:valAx>
        <c:axId val="61936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17104111986007E-2"/>
          <c:y val="5.0925925925925923E-2"/>
          <c:w val="0.88852734033245839"/>
          <c:h val="0.6468040494938133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Graf_36!$B$2</c:f>
              <c:strCache>
                <c:ptCount val="1"/>
                <c:pt idx="0">
                  <c:v>preddavky B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Graf_36!$A$3:$A$14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Graf_36!$B$3:$B$14</c:f>
              <c:numCache>
                <c:formatCode>#,##0</c:formatCode>
                <c:ptCount val="12"/>
                <c:pt idx="0">
                  <c:v>96.575116009759</c:v>
                </c:pt>
                <c:pt idx="1">
                  <c:v>99.341893512248546</c:v>
                </c:pt>
                <c:pt idx="2">
                  <c:v>91.475326326428998</c:v>
                </c:pt>
                <c:pt idx="3">
                  <c:v>96.431206210250267</c:v>
                </c:pt>
                <c:pt idx="4">
                  <c:v>94.436275099999989</c:v>
                </c:pt>
                <c:pt idx="5">
                  <c:v>74.887146779999995</c:v>
                </c:pt>
                <c:pt idx="6">
                  <c:v>68.447501459999998</c:v>
                </c:pt>
                <c:pt idx="7">
                  <c:v>65.398077119999996</c:v>
                </c:pt>
                <c:pt idx="8">
                  <c:v>61.156076939999998</c:v>
                </c:pt>
                <c:pt idx="9">
                  <c:v>54.460984000000003</c:v>
                </c:pt>
                <c:pt idx="10">
                  <c:v>54.572732999999999</c:v>
                </c:pt>
                <c:pt idx="11">
                  <c:v>57.987954999999999</c:v>
                </c:pt>
              </c:numCache>
            </c:numRef>
          </c:val>
        </c:ser>
        <c:ser>
          <c:idx val="2"/>
          <c:order val="1"/>
          <c:tx>
            <c:strRef>
              <c:f>Graf_36!$C$2</c:f>
              <c:strCache>
                <c:ptCount val="1"/>
                <c:pt idx="0">
                  <c:v>vyrovnanie B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Graf_36!$A$3:$A$14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Graf_36!$C$3:$C$14</c:f>
              <c:numCache>
                <c:formatCode>#,##0</c:formatCode>
                <c:ptCount val="12"/>
                <c:pt idx="0">
                  <c:v>104.44756821649072</c:v>
                </c:pt>
                <c:pt idx="1">
                  <c:v>118.77638005609772</c:v>
                </c:pt>
                <c:pt idx="2">
                  <c:v>146.90235056230497</c:v>
                </c:pt>
                <c:pt idx="3">
                  <c:v>150.13734610037838</c:v>
                </c:pt>
                <c:pt idx="4">
                  <c:v>62.058042069999992</c:v>
                </c:pt>
                <c:pt idx="5">
                  <c:v>79.55033229</c:v>
                </c:pt>
                <c:pt idx="6">
                  <c:v>98.851032660000001</c:v>
                </c:pt>
                <c:pt idx="7">
                  <c:v>104.24721948</c:v>
                </c:pt>
                <c:pt idx="8">
                  <c:v>104.63493613999999</c:v>
                </c:pt>
                <c:pt idx="9">
                  <c:v>129.92223200000001</c:v>
                </c:pt>
                <c:pt idx="10">
                  <c:v>138.697013</c:v>
                </c:pt>
                <c:pt idx="11">
                  <c:v>126.571045</c:v>
                </c:pt>
              </c:numCache>
            </c:numRef>
          </c:val>
        </c:ser>
        <c:ser>
          <c:idx val="3"/>
          <c:order val="2"/>
          <c:tx>
            <c:strRef>
              <c:f>Graf_36!$D$2</c:f>
              <c:strCache>
                <c:ptCount val="1"/>
                <c:pt idx="0">
                  <c:v>vyrovnanie 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Graf_36!$A$3:$A$14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Graf_36!$D$3:$D$14</c:f>
              <c:numCache>
                <c:formatCode>#,##0</c:formatCode>
                <c:ptCount val="12"/>
                <c:pt idx="0">
                  <c:v>-19.54330362079267</c:v>
                </c:pt>
                <c:pt idx="1">
                  <c:v>-28.871898892650865</c:v>
                </c:pt>
                <c:pt idx="2">
                  <c:v>-32.210851921927905</c:v>
                </c:pt>
                <c:pt idx="3">
                  <c:v>-40.476540417247563</c:v>
                </c:pt>
                <c:pt idx="4">
                  <c:v>-67.414458080000003</c:v>
                </c:pt>
                <c:pt idx="5">
                  <c:v>-61.76327714</c:v>
                </c:pt>
                <c:pt idx="6">
                  <c:v>-57.559191049999995</c:v>
                </c:pt>
                <c:pt idx="7">
                  <c:v>-63.63051952</c:v>
                </c:pt>
                <c:pt idx="8">
                  <c:v>-53.990324220000005</c:v>
                </c:pt>
                <c:pt idx="9">
                  <c:v>-57.538933</c:v>
                </c:pt>
                <c:pt idx="10">
                  <c:v>-63.330733000000002</c:v>
                </c:pt>
                <c:pt idx="11">
                  <c:v>-67.236654000000001</c:v>
                </c:pt>
              </c:numCache>
            </c:numRef>
          </c:val>
        </c:ser>
        <c:ser>
          <c:idx val="4"/>
          <c:order val="3"/>
          <c:tx>
            <c:strRef>
              <c:f>Graf_36!$E$2</c:f>
              <c:strCache>
                <c:ptCount val="1"/>
                <c:pt idx="0">
                  <c:v>daňový bonus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Graf_36!$A$3:$A$14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Graf_36!$E$3:$E$14</c:f>
              <c:numCache>
                <c:formatCode>#,##0</c:formatCode>
                <c:ptCount val="12"/>
                <c:pt idx="0">
                  <c:v>-14.349629920998472</c:v>
                </c:pt>
                <c:pt idx="1">
                  <c:v>-20.476004514372967</c:v>
                </c:pt>
                <c:pt idx="2">
                  <c:v>-21.176828686184688</c:v>
                </c:pt>
                <c:pt idx="3">
                  <c:v>-23.770444698931154</c:v>
                </c:pt>
                <c:pt idx="4">
                  <c:v>-30.309894289999999</c:v>
                </c:pt>
                <c:pt idx="5">
                  <c:v>-31.1020757</c:v>
                </c:pt>
                <c:pt idx="6">
                  <c:v>-27.796581639999999</c:v>
                </c:pt>
                <c:pt idx="7">
                  <c:v>-27.928853019999998</c:v>
                </c:pt>
                <c:pt idx="8">
                  <c:v>-27.606836149999999</c:v>
                </c:pt>
                <c:pt idx="9">
                  <c:v>-26.813894999999999</c:v>
                </c:pt>
                <c:pt idx="10">
                  <c:v>-25.535867</c:v>
                </c:pt>
                <c:pt idx="11">
                  <c:v>-24.931303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549754208"/>
        <c:axId val="549754600"/>
      </c:barChart>
      <c:lineChart>
        <c:grouping val="standard"/>
        <c:varyColors val="0"/>
        <c:ser>
          <c:idx val="5"/>
          <c:order val="4"/>
          <c:tx>
            <c:strRef>
              <c:f>Graf_36!$F$2</c:f>
              <c:strCache>
                <c:ptCount val="1"/>
                <c:pt idx="0">
                  <c:v>výnos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Graf_36!$A$3:$A$14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Graf_36!$F$3:$F$14</c:f>
              <c:numCache>
                <c:formatCode>#,##0</c:formatCode>
                <c:ptCount val="12"/>
                <c:pt idx="0">
                  <c:v>167.1297506844586</c:v>
                </c:pt>
                <c:pt idx="1">
                  <c:v>168.77037016132243</c:v>
                </c:pt>
                <c:pt idx="2">
                  <c:v>184.98999628062137</c:v>
                </c:pt>
                <c:pt idx="3">
                  <c:v>182.32156719444993</c:v>
                </c:pt>
                <c:pt idx="4">
                  <c:v>58.769964799999983</c:v>
                </c:pt>
                <c:pt idx="5">
                  <c:v>61.572126229999995</c:v>
                </c:pt>
                <c:pt idx="6">
                  <c:v>81.942761430000004</c:v>
                </c:pt>
                <c:pt idx="7">
                  <c:v>78.085924059999996</c:v>
                </c:pt>
                <c:pt idx="8">
                  <c:v>84.193852709999987</c:v>
                </c:pt>
                <c:pt idx="9">
                  <c:v>100.030388</c:v>
                </c:pt>
                <c:pt idx="10">
                  <c:v>104.40314599999999</c:v>
                </c:pt>
                <c:pt idx="11">
                  <c:v>92.391042999999996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754208"/>
        <c:axId val="549754600"/>
      </c:lineChart>
      <c:catAx>
        <c:axId val="54975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9754600"/>
        <c:crosses val="autoZero"/>
        <c:auto val="1"/>
        <c:lblAlgn val="ctr"/>
        <c:lblOffset val="100"/>
        <c:noMultiLvlLbl val="0"/>
      </c:catAx>
      <c:valAx>
        <c:axId val="549754600"/>
        <c:scaling>
          <c:orientation val="minMax"/>
          <c:max val="25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975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000000000000001E-2"/>
          <c:y val="0.87253459058358451"/>
          <c:w val="0.9"/>
          <c:h val="0.11974952205048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7375E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86C1ED"/>
              </a:solidFill>
              <a:ln>
                <a:noFill/>
              </a:ln>
              <a:effectLst/>
            </c:spPr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Graf_77!$A$4:$A$7</c:f>
              <c:strCache>
                <c:ptCount val="4"/>
                <c:pt idx="0">
                  <c:v>Slovensko</c:v>
                </c:pt>
                <c:pt idx="1">
                  <c:v>Česká republika</c:v>
                </c:pt>
                <c:pt idx="2">
                  <c:v>Maďarsko</c:v>
                </c:pt>
                <c:pt idx="3">
                  <c:v>Poľsko</c:v>
                </c:pt>
              </c:strCache>
            </c:strRef>
          </c:cat>
          <c:val>
            <c:numRef>
              <c:f>Graf_77!$C$4:$C$7</c:f>
              <c:numCache>
                <c:formatCode>#,##0.00</c:formatCode>
                <c:ptCount val="4"/>
                <c:pt idx="0">
                  <c:v>0.36236334602628667</c:v>
                </c:pt>
                <c:pt idx="1">
                  <c:v>0.32287472460685251</c:v>
                </c:pt>
                <c:pt idx="2">
                  <c:v>0.27765195012952143</c:v>
                </c:pt>
                <c:pt idx="3">
                  <c:v>0.30068123091378907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19367152"/>
        <c:axId val="619367544"/>
      </c:barChart>
      <c:catAx>
        <c:axId val="61936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7544"/>
        <c:crosses val="autoZero"/>
        <c:auto val="1"/>
        <c:lblAlgn val="ctr"/>
        <c:lblOffset val="100"/>
        <c:noMultiLvlLbl val="0"/>
      </c:catAx>
      <c:valAx>
        <c:axId val="61936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61936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79365079365081E-2"/>
          <c:y val="2.59076388888889E-2"/>
          <c:w val="0.88890238095238094"/>
          <c:h val="0.762703475387460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Graf_78!$A$4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(Graf_78!$B$2,Graf_78!$D$2)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(Graf_78!$C$4,Graf_78!$E$4)</c:f>
              <c:numCache>
                <c:formatCode>#,##0.00</c:formatCode>
                <c:ptCount val="2"/>
                <c:pt idx="0">
                  <c:v>0.3666666666666667</c:v>
                </c:pt>
                <c:pt idx="1">
                  <c:v>0.3666666666666667</c:v>
                </c:pt>
              </c:numCache>
            </c:numRef>
          </c:val>
        </c:ser>
        <c:ser>
          <c:idx val="1"/>
          <c:order val="1"/>
          <c:tx>
            <c:strRef>
              <c:f>Graf_78!$A$5</c:f>
              <c:strCache>
                <c:ptCount val="1"/>
                <c:pt idx="0">
                  <c:v>Česká republika</c:v>
                </c:pt>
              </c:strCache>
            </c:strRef>
          </c:tx>
          <c:spPr>
            <a:solidFill>
              <a:srgbClr val="17375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(Graf_78!$B$2,Graf_78!$D$2)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(Graf_78!$C$5,Graf_78!$E$5)</c:f>
              <c:numCache>
                <c:formatCode>#,##0.00</c:formatCode>
                <c:ptCount val="2"/>
                <c:pt idx="0">
                  <c:v>0.31441887992897832</c:v>
                </c:pt>
                <c:pt idx="1">
                  <c:v>0.32287472460685251</c:v>
                </c:pt>
              </c:numCache>
            </c:numRef>
          </c:val>
        </c:ser>
        <c:ser>
          <c:idx val="2"/>
          <c:order val="2"/>
          <c:tx>
            <c:strRef>
              <c:f>Graf_78!$A$6</c:f>
              <c:strCache>
                <c:ptCount val="1"/>
                <c:pt idx="0">
                  <c:v>Maďarsko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(Graf_78!$B$2,Graf_78!$D$2)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(Graf_78!$C$6,Graf_78!$E$6)</c:f>
              <c:numCache>
                <c:formatCode>#,##0.00</c:formatCode>
                <c:ptCount val="2"/>
                <c:pt idx="0">
                  <c:v>0.30022026856067663</c:v>
                </c:pt>
                <c:pt idx="1">
                  <c:v>0.30240011901951208</c:v>
                </c:pt>
              </c:numCache>
            </c:numRef>
          </c:val>
        </c:ser>
        <c:ser>
          <c:idx val="3"/>
          <c:order val="3"/>
          <c:tx>
            <c:strRef>
              <c:f>Graf_78!$A$7</c:f>
              <c:strCache>
                <c:ptCount val="1"/>
                <c:pt idx="0">
                  <c:v>Poľsko</c:v>
                </c:pt>
              </c:strCache>
            </c:strRef>
          </c:tx>
          <c:spPr>
            <a:solidFill>
              <a:srgbClr val="86C1E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(Graf_78!$B$2,Graf_78!$D$2)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(Graf_78!$C$7,Graf_78!$E$7)</c:f>
              <c:numCache>
                <c:formatCode>#,##0.00</c:formatCode>
                <c:ptCount val="2"/>
                <c:pt idx="0">
                  <c:v>0.29337611735044694</c:v>
                </c:pt>
                <c:pt idx="1">
                  <c:v>0.30068123091378907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9368328"/>
        <c:axId val="619368720"/>
      </c:barChart>
      <c:catAx>
        <c:axId val="61936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619368720"/>
        <c:crosses val="autoZero"/>
        <c:auto val="1"/>
        <c:lblAlgn val="ctr"/>
        <c:lblOffset val="100"/>
        <c:noMultiLvlLbl val="0"/>
      </c:catAx>
      <c:valAx>
        <c:axId val="61936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619368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075312789056028E-2"/>
          <c:y val="0.85827248374151832"/>
          <c:w val="0.87198520639465515"/>
          <c:h val="8.902609946033973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 i="0" u="none" strike="noStrike" baseline="0">
          <a:solidFill>
            <a:schemeClr val="tx1"/>
          </a:solidFill>
          <a:latin typeface="Arial" panose="020B0604020202020204" pitchFamily="34" charset="0"/>
          <a:ea typeface="NeueHaasGroteskDisp W02 Bd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79365079365081E-2"/>
          <c:y val="2.59076388888889E-2"/>
          <c:w val="0.88890238095238094"/>
          <c:h val="0.765961192374585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Graf_79!$A$4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(Graf_79!$B$2,Graf_79!$D$2)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(Graf_79!$C$4,Graf_79!$E$4)</c:f>
              <c:numCache>
                <c:formatCode>#,##0.00</c:formatCode>
                <c:ptCount val="2"/>
                <c:pt idx="0">
                  <c:v>2.5999999999999996</c:v>
                </c:pt>
                <c:pt idx="1">
                  <c:v>2.5999999999999996</c:v>
                </c:pt>
              </c:numCache>
            </c:numRef>
          </c:val>
        </c:ser>
        <c:ser>
          <c:idx val="1"/>
          <c:order val="1"/>
          <c:tx>
            <c:strRef>
              <c:f>Graf_79!$A$5</c:f>
              <c:strCache>
                <c:ptCount val="1"/>
                <c:pt idx="0">
                  <c:v>Česká republika</c:v>
                </c:pt>
              </c:strCache>
            </c:strRef>
          </c:tx>
          <c:spPr>
            <a:solidFill>
              <a:srgbClr val="17375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(Graf_79!$B$2,Graf_79!$D$2)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(Graf_79!$C$5,Graf_79!$E$5)</c:f>
              <c:numCache>
                <c:formatCode>#,##0.00</c:formatCode>
                <c:ptCount val="2"/>
                <c:pt idx="0">
                  <c:v>2.7208535753331198</c:v>
                </c:pt>
                <c:pt idx="1">
                  <c:v>2.7940270286240052</c:v>
                </c:pt>
              </c:numCache>
            </c:numRef>
          </c:val>
        </c:ser>
        <c:ser>
          <c:idx val="2"/>
          <c:order val="2"/>
          <c:tx>
            <c:strRef>
              <c:f>Graf_79!$A$6</c:f>
              <c:strCache>
                <c:ptCount val="1"/>
                <c:pt idx="0">
                  <c:v>Maďarsko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(Graf_79!$B$2,Graf_79!$D$2)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(Graf_79!$C$6,Graf_79!$E$6)</c:f>
              <c:numCache>
                <c:formatCode>#,##0.00</c:formatCode>
                <c:ptCount val="2"/>
                <c:pt idx="0">
                  <c:v>2.6442823290671016</c:v>
                </c:pt>
                <c:pt idx="1">
                  <c:v>2.6634820322581687</c:v>
                </c:pt>
              </c:numCache>
            </c:numRef>
          </c:val>
        </c:ser>
        <c:ser>
          <c:idx val="3"/>
          <c:order val="3"/>
          <c:tx>
            <c:strRef>
              <c:f>Graf_79!$A$7</c:f>
              <c:strCache>
                <c:ptCount val="1"/>
                <c:pt idx="0">
                  <c:v>Poľsko</c:v>
                </c:pt>
              </c:strCache>
            </c:strRef>
          </c:tx>
          <c:spPr>
            <a:solidFill>
              <a:srgbClr val="86C1E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(Graf_79!$B$2,Graf_79!$D$2)</c:f>
              <c:numCache>
                <c:formatCode>General</c:formatCode>
                <c:ptCount val="2"/>
                <c:pt idx="0">
                  <c:v>2016</c:v>
                </c:pt>
                <c:pt idx="1">
                  <c:v>2017</c:v>
                </c:pt>
              </c:numCache>
            </c:numRef>
          </c:cat>
          <c:val>
            <c:numRef>
              <c:f>(Graf_79!$C$7,Graf_79!$E$7)</c:f>
              <c:numCache>
                <c:formatCode>#,##0.00</c:formatCode>
                <c:ptCount val="2"/>
                <c:pt idx="0">
                  <c:v>2.4157689663075863</c:v>
                </c:pt>
                <c:pt idx="1">
                  <c:v>2.4759220108057316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10"/>
        <c:overlap val="-27"/>
        <c:axId val="619369504"/>
        <c:axId val="619369896"/>
      </c:barChart>
      <c:catAx>
        <c:axId val="6193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619369896"/>
        <c:crosses val="autoZero"/>
        <c:auto val="1"/>
        <c:lblAlgn val="ctr"/>
        <c:lblOffset val="100"/>
        <c:noMultiLvlLbl val="0"/>
      </c:catAx>
      <c:valAx>
        <c:axId val="61936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619369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7656005063044638E-2"/>
          <c:y val="0.90834690682399089"/>
          <c:w val="0.87198520639465515"/>
          <c:h val="8.902609946033973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 i="0" u="none" strike="noStrike" baseline="0">
          <a:solidFill>
            <a:schemeClr val="tx1"/>
          </a:solidFill>
          <a:latin typeface="Arial" panose="020B0604020202020204" pitchFamily="34" charset="0"/>
          <a:ea typeface="NeueHaasGroteskDisp W02 Bd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5695371700041120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Tabuľka_18!$B$2</c:f>
              <c:strCache>
                <c:ptCount val="1"/>
                <c:pt idx="0">
                  <c:v>Celkový výnos (v mil. Eur) </c:v>
                </c:pt>
              </c:strCache>
            </c:strRef>
          </c:tx>
          <c:spPr>
            <a:solidFill>
              <a:srgbClr val="2C9ADC"/>
            </a:solidFill>
            <a:ln w="19050">
              <a:solidFill>
                <a:srgbClr val="2C9ADC"/>
              </a:solidFill>
              <a:prstDash val="solid"/>
            </a:ln>
          </c:spPr>
          <c:invertIfNegative val="0"/>
          <c:cat>
            <c:numRef>
              <c:f>Tabuľka_18!$A$3:$A$15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Tabuľka_18!$B$3:$B$15</c:f>
              <c:numCache>
                <c:formatCode>0.0</c:formatCode>
                <c:ptCount val="13"/>
                <c:pt idx="0">
                  <c:v>92.644122532032114</c:v>
                </c:pt>
                <c:pt idx="1">
                  <c:v>102.4472301948483</c:v>
                </c:pt>
                <c:pt idx="2">
                  <c:v>116.20216919471552</c:v>
                </c:pt>
                <c:pt idx="3">
                  <c:v>120.33871472676292</c:v>
                </c:pt>
                <c:pt idx="4">
                  <c:v>117.95460285999999</c:v>
                </c:pt>
                <c:pt idx="5">
                  <c:v>121.33126774999998</c:v>
                </c:pt>
                <c:pt idx="6">
                  <c:v>133.44777955000001</c:v>
                </c:pt>
                <c:pt idx="7">
                  <c:v>132.68678097999998</c:v>
                </c:pt>
                <c:pt idx="8">
                  <c:v>145.87521998000003</c:v>
                </c:pt>
                <c:pt idx="9">
                  <c:v>150.82355088000003</c:v>
                </c:pt>
                <c:pt idx="10">
                  <c:v>142.10302693000006</c:v>
                </c:pt>
                <c:pt idx="11">
                  <c:v>145.25570971000002</c:v>
                </c:pt>
                <c:pt idx="12">
                  <c:v>151.78899999999999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370680"/>
        <c:axId val="551893104"/>
      </c:barChart>
      <c:lineChart>
        <c:grouping val="standard"/>
        <c:varyColors val="0"/>
        <c:ser>
          <c:idx val="0"/>
          <c:order val="1"/>
          <c:tx>
            <c:strRef>
              <c:f>Tabuľka_18!$C$2</c:f>
              <c:strCache>
                <c:ptCount val="1"/>
                <c:pt idx="0">
                  <c:v>Medziročná zmena (v %, pravá os)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Tabuľka_18!$A$3:$A$15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Tabuľka_18!$C$3:$C$15</c:f>
              <c:numCache>
                <c:formatCode>0.0</c:formatCode>
                <c:ptCount val="13"/>
                <c:pt idx="1">
                  <c:v>10.581467442175537</c:v>
                </c:pt>
                <c:pt idx="2">
                  <c:v>13.426364942913722</c:v>
                </c:pt>
                <c:pt idx="3">
                  <c:v>3.5597834022495221</c:v>
                </c:pt>
                <c:pt idx="4">
                  <c:v>-1.9811677997194863</c:v>
                </c:pt>
                <c:pt idx="5">
                  <c:v>2.8626817505440982</c:v>
                </c:pt>
                <c:pt idx="6">
                  <c:v>9.986306106160356</c:v>
                </c:pt>
                <c:pt idx="7">
                  <c:v>-0.57025944722811062</c:v>
                </c:pt>
                <c:pt idx="8">
                  <c:v>9.9395274364128028</c:v>
                </c:pt>
                <c:pt idx="9">
                  <c:v>3.3921668811731251</c:v>
                </c:pt>
                <c:pt idx="10">
                  <c:v>-5.7819378333946645</c:v>
                </c:pt>
                <c:pt idx="11">
                  <c:v>2.2185894615411428</c:v>
                </c:pt>
                <c:pt idx="12">
                  <c:v>4.4977855280481123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893888"/>
        <c:axId val="551893496"/>
      </c:lineChart>
      <c:catAx>
        <c:axId val="619370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551893104"/>
        <c:crosses val="autoZero"/>
        <c:auto val="1"/>
        <c:lblAlgn val="ctr"/>
        <c:lblOffset val="100"/>
        <c:noMultiLvlLbl val="0"/>
      </c:catAx>
      <c:valAx>
        <c:axId val="55189310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619370680"/>
        <c:crosses val="autoZero"/>
        <c:crossBetween val="between"/>
      </c:valAx>
      <c:valAx>
        <c:axId val="55189349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51893888"/>
        <c:crosses val="max"/>
        <c:crossBetween val="between"/>
      </c:valAx>
      <c:catAx>
        <c:axId val="55189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893496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1.6044889870750992E-2"/>
          <c:y val="0.8651717231824525"/>
          <c:w val="0.9346271160824734"/>
          <c:h val="0.13360914021858775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7337168570287"/>
          <c:y val="0.13802350177925873"/>
          <c:w val="0.8461485994960164"/>
          <c:h val="0.469048538743977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Graf_80!$B$3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Graf_80!$A$4:$A$11</c:f>
              <c:strCache>
                <c:ptCount val="8"/>
                <c:pt idx="0">
                  <c:v>Motorky</c:v>
                </c:pt>
                <c:pt idx="1">
                  <c:v>Osobné autá - M1</c:v>
                </c:pt>
                <c:pt idx="2">
                  <c:v>Osobné autá - N1</c:v>
                </c:pt>
                <c:pt idx="3">
                  <c:v>Autobusy (M2 + M3)</c:v>
                </c:pt>
                <c:pt idx="4">
                  <c:v>Nákladné auta - N2</c:v>
                </c:pt>
                <c:pt idx="5">
                  <c:v>Nákladné auta - N3</c:v>
                </c:pt>
                <c:pt idx="6">
                  <c:v>Privesy, navesy</c:v>
                </c:pt>
                <c:pt idx="7">
                  <c:v>Nezaradene</c:v>
                </c:pt>
              </c:strCache>
            </c:strRef>
          </c:cat>
          <c:val>
            <c:numRef>
              <c:f>Graf_80!$B$4:$B$11</c:f>
              <c:numCache>
                <c:formatCode>#,##0</c:formatCode>
                <c:ptCount val="8"/>
                <c:pt idx="0">
                  <c:v>8889</c:v>
                </c:pt>
                <c:pt idx="1">
                  <c:v>405847</c:v>
                </c:pt>
                <c:pt idx="2">
                  <c:v>102737</c:v>
                </c:pt>
                <c:pt idx="3">
                  <c:v>7950</c:v>
                </c:pt>
                <c:pt idx="4">
                  <c:v>41723</c:v>
                </c:pt>
                <c:pt idx="5">
                  <c:v>46281</c:v>
                </c:pt>
                <c:pt idx="6">
                  <c:v>42014</c:v>
                </c:pt>
                <c:pt idx="7">
                  <c:v>4</c:v>
                </c:pt>
              </c:numCache>
            </c:numRef>
          </c:val>
        </c:ser>
        <c:ser>
          <c:idx val="1"/>
          <c:order val="1"/>
          <c:tx>
            <c:strRef>
              <c:f>Graf_80!$C$3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Graf_80!$A$4:$A$11</c:f>
              <c:strCache>
                <c:ptCount val="8"/>
                <c:pt idx="0">
                  <c:v>Motorky</c:v>
                </c:pt>
                <c:pt idx="1">
                  <c:v>Osobné autá - M1</c:v>
                </c:pt>
                <c:pt idx="2">
                  <c:v>Osobné autá - N1</c:v>
                </c:pt>
                <c:pt idx="3">
                  <c:v>Autobusy (M2 + M3)</c:v>
                </c:pt>
                <c:pt idx="4">
                  <c:v>Nákladné auta - N2</c:v>
                </c:pt>
                <c:pt idx="5">
                  <c:v>Nákladné auta - N3</c:v>
                </c:pt>
                <c:pt idx="6">
                  <c:v>Privesy, navesy</c:v>
                </c:pt>
                <c:pt idx="7">
                  <c:v>Nezaradene</c:v>
                </c:pt>
              </c:strCache>
            </c:strRef>
          </c:cat>
          <c:val>
            <c:numRef>
              <c:f>Graf_80!$C$4:$C$11</c:f>
              <c:numCache>
                <c:formatCode>#,##0</c:formatCode>
                <c:ptCount val="8"/>
                <c:pt idx="0">
                  <c:v>12306</c:v>
                </c:pt>
                <c:pt idx="1">
                  <c:v>460014</c:v>
                </c:pt>
                <c:pt idx="2">
                  <c:v>114017</c:v>
                </c:pt>
                <c:pt idx="3">
                  <c:v>8778</c:v>
                </c:pt>
                <c:pt idx="4">
                  <c:v>28967</c:v>
                </c:pt>
                <c:pt idx="5">
                  <c:v>50817</c:v>
                </c:pt>
                <c:pt idx="6">
                  <c:v>47500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7"/>
        <c:axId val="551894672"/>
        <c:axId val="551895064"/>
      </c:barChart>
      <c:catAx>
        <c:axId val="55189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1895064"/>
        <c:crosses val="autoZero"/>
        <c:auto val="1"/>
        <c:lblAlgn val="ctr"/>
        <c:lblOffset val="100"/>
        <c:noMultiLvlLbl val="0"/>
      </c:catAx>
      <c:valAx>
        <c:axId val="55189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51894672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187859023227759"/>
          <c:y val="3.144569193001822E-2"/>
          <c:w val="0.56097277324610495"/>
          <c:h val="0.10725406824146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53821059965069E-2"/>
          <c:y val="4.282239099141958E-2"/>
          <c:w val="0.90922014008885599"/>
          <c:h val="0.68721787777625343"/>
        </c:manualLayout>
      </c:layout>
      <c:lineChart>
        <c:grouping val="standard"/>
        <c:varyColors val="0"/>
        <c:ser>
          <c:idx val="0"/>
          <c:order val="0"/>
          <c:tx>
            <c:strRef>
              <c:f>Graf_37!$B$2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Graf_37!$A$3:$A$52</c:f>
              <c:numCache>
                <c:formatCode>0.0</c:formatCode>
                <c:ptCount val="50"/>
                <c:pt idx="0">
                  <c:v>-0.65570835999999999</c:v>
                </c:pt>
                <c:pt idx="1">
                  <c:v>1.4117900999999999</c:v>
                </c:pt>
                <c:pt idx="2">
                  <c:v>3.4792885999999998</c:v>
                </c:pt>
                <c:pt idx="3">
                  <c:v>5.5467870999999995</c:v>
                </c:pt>
                <c:pt idx="4">
                  <c:v>7.6142856999999999</c:v>
                </c:pt>
                <c:pt idx="5">
                  <c:v>9.6817841999999992</c:v>
                </c:pt>
                <c:pt idx="6">
                  <c:v>11.749283</c:v>
                </c:pt>
                <c:pt idx="7">
                  <c:v>13.816781000000001</c:v>
                </c:pt>
                <c:pt idx="8">
                  <c:v>15.88428</c:v>
                </c:pt>
                <c:pt idx="9">
                  <c:v>17.951777999999997</c:v>
                </c:pt>
                <c:pt idx="10">
                  <c:v>20.019276999999999</c:v>
                </c:pt>
                <c:pt idx="11">
                  <c:v>22.086775000000003</c:v>
                </c:pt>
                <c:pt idx="12">
                  <c:v>24.154274000000001</c:v>
                </c:pt>
                <c:pt idx="13">
                  <c:v>26.221772000000001</c:v>
                </c:pt>
                <c:pt idx="14">
                  <c:v>28.289270999999999</c:v>
                </c:pt>
                <c:pt idx="15">
                  <c:v>30.356769</c:v>
                </c:pt>
                <c:pt idx="16">
                  <c:v>32.424267999999998</c:v>
                </c:pt>
                <c:pt idx="17">
                  <c:v>34.491766000000005</c:v>
                </c:pt>
                <c:pt idx="18">
                  <c:v>36.559264999999996</c:v>
                </c:pt>
                <c:pt idx="19">
                  <c:v>38.626762999999997</c:v>
                </c:pt>
                <c:pt idx="20">
                  <c:v>40.694262000000002</c:v>
                </c:pt>
                <c:pt idx="21">
                  <c:v>42.761760000000002</c:v>
                </c:pt>
                <c:pt idx="22">
                  <c:v>44.829259</c:v>
                </c:pt>
                <c:pt idx="23">
                  <c:v>46.896757000000001</c:v>
                </c:pt>
                <c:pt idx="24">
                  <c:v>48.964255999999999</c:v>
                </c:pt>
                <c:pt idx="25">
                  <c:v>51.031753999999999</c:v>
                </c:pt>
                <c:pt idx="26">
                  <c:v>53.099252999999997</c:v>
                </c:pt>
                <c:pt idx="27">
                  <c:v>55.166750999999998</c:v>
                </c:pt>
                <c:pt idx="28">
                  <c:v>57.234250000000003</c:v>
                </c:pt>
                <c:pt idx="29">
                  <c:v>59.301747999999996</c:v>
                </c:pt>
                <c:pt idx="30">
                  <c:v>61.369247000000001</c:v>
                </c:pt>
                <c:pt idx="31">
                  <c:v>63.436745000000002</c:v>
                </c:pt>
                <c:pt idx="32">
                  <c:v>65.504244</c:v>
                </c:pt>
                <c:pt idx="33">
                  <c:v>67.571742</c:v>
                </c:pt>
                <c:pt idx="34">
                  <c:v>69.639240999999998</c:v>
                </c:pt>
                <c:pt idx="35">
                  <c:v>71.706738999999999</c:v>
                </c:pt>
                <c:pt idx="36">
                  <c:v>73.774237999999997</c:v>
                </c:pt>
                <c:pt idx="37">
                  <c:v>75.841735999999997</c:v>
                </c:pt>
                <c:pt idx="38">
                  <c:v>77.909234999999995</c:v>
                </c:pt>
                <c:pt idx="39">
                  <c:v>79.976732999999996</c:v>
                </c:pt>
                <c:pt idx="40">
                  <c:v>82.044232000000008</c:v>
                </c:pt>
                <c:pt idx="41">
                  <c:v>84.111729999999994</c:v>
                </c:pt>
                <c:pt idx="42">
                  <c:v>86.179229000000007</c:v>
                </c:pt>
                <c:pt idx="43">
                  <c:v>88.246726999999993</c:v>
                </c:pt>
                <c:pt idx="44">
                  <c:v>90.314225999999991</c:v>
                </c:pt>
                <c:pt idx="45">
                  <c:v>92.381724000000006</c:v>
                </c:pt>
                <c:pt idx="46">
                  <c:v>94.449223000000003</c:v>
                </c:pt>
                <c:pt idx="47">
                  <c:v>96.516721000000004</c:v>
                </c:pt>
                <c:pt idx="48">
                  <c:v>98.584220000000002</c:v>
                </c:pt>
                <c:pt idx="49">
                  <c:v>100.65172</c:v>
                </c:pt>
              </c:numCache>
            </c:numRef>
          </c:cat>
          <c:val>
            <c:numRef>
              <c:f>Graf_37!$B$3:$B$52</c:f>
              <c:numCache>
                <c:formatCode>0.00</c:formatCode>
                <c:ptCount val="50"/>
                <c:pt idx="0">
                  <c:v>2.9825677903761241E-2</c:v>
                </c:pt>
                <c:pt idx="1">
                  <c:v>0.12339521627543631</c:v>
                </c:pt>
                <c:pt idx="2">
                  <c:v>0.13941385825424085</c:v>
                </c:pt>
                <c:pt idx="3">
                  <c:v>0.10127915573695777</c:v>
                </c:pt>
                <c:pt idx="4">
                  <c:v>8.2222139086044504E-2</c:v>
                </c:pt>
                <c:pt idx="5">
                  <c:v>9.0903209577783736E-2</c:v>
                </c:pt>
                <c:pt idx="6">
                  <c:v>7.9741833231261855E-2</c:v>
                </c:pt>
                <c:pt idx="7">
                  <c:v>6.1573592844979028E-2</c:v>
                </c:pt>
                <c:pt idx="8">
                  <c:v>4.264059148680488E-2</c:v>
                </c:pt>
                <c:pt idx="9">
                  <c:v>3.0735123383848206E-2</c:v>
                </c:pt>
                <c:pt idx="10">
                  <c:v>2.558848873517423E-2</c:v>
                </c:pt>
                <c:pt idx="11">
                  <c:v>2.0772561533804607E-2</c:v>
                </c:pt>
                <c:pt idx="12">
                  <c:v>1.7686647666145871E-2</c:v>
                </c:pt>
                <c:pt idx="13">
                  <c:v>1.5351026319558887E-2</c:v>
                </c:pt>
                <c:pt idx="14">
                  <c:v>1.3149754873439294E-2</c:v>
                </c:pt>
                <c:pt idx="15">
                  <c:v>1.154995759710449E-2</c:v>
                </c:pt>
                <c:pt idx="16">
                  <c:v>1.0400749217721869E-2</c:v>
                </c:pt>
                <c:pt idx="17">
                  <c:v>9.3548869156218559E-3</c:v>
                </c:pt>
                <c:pt idx="18">
                  <c:v>8.4826460233566273E-3</c:v>
                </c:pt>
                <c:pt idx="19">
                  <c:v>7.6393420327305287E-3</c:v>
                </c:pt>
                <c:pt idx="20">
                  <c:v>7.1453477833196537E-3</c:v>
                </c:pt>
                <c:pt idx="21">
                  <c:v>6.4984013395305148E-3</c:v>
                </c:pt>
                <c:pt idx="22">
                  <c:v>5.8142503079196377E-3</c:v>
                </c:pt>
                <c:pt idx="23">
                  <c:v>5.5558851147131123E-3</c:v>
                </c:pt>
                <c:pt idx="24">
                  <c:v>5.3925983126065884E-3</c:v>
                </c:pt>
                <c:pt idx="25">
                  <c:v>3.9643555245609191E-3</c:v>
                </c:pt>
                <c:pt idx="26">
                  <c:v>3.3938851779609113E-3</c:v>
                </c:pt>
                <c:pt idx="27">
                  <c:v>3.1603230433022134E-3</c:v>
                </c:pt>
                <c:pt idx="28">
                  <c:v>2.9267609086435146E-3</c:v>
                </c:pt>
                <c:pt idx="29">
                  <c:v>2.7800094789022086E-3</c:v>
                </c:pt>
                <c:pt idx="30">
                  <c:v>2.7035333817130771E-3</c:v>
                </c:pt>
                <c:pt idx="31">
                  <c:v>2.4658374039630742E-3</c:v>
                </c:pt>
                <c:pt idx="32">
                  <c:v>2.1330630351130702E-3</c:v>
                </c:pt>
                <c:pt idx="33">
                  <c:v>2.1082599765652435E-3</c:v>
                </c:pt>
                <c:pt idx="34">
                  <c:v>1.9929257543178508E-3</c:v>
                </c:pt>
                <c:pt idx="35">
                  <c:v>1.9203768080654586E-3</c:v>
                </c:pt>
                <c:pt idx="36">
                  <c:v>1.8348062560754575E-3</c:v>
                </c:pt>
                <c:pt idx="37">
                  <c:v>1.7448951688395868E-3</c:v>
                </c:pt>
                <c:pt idx="38">
                  <c:v>1.6640785364045859E-3</c:v>
                </c:pt>
                <c:pt idx="39">
                  <c:v>1.5450238553750193E-3</c:v>
                </c:pt>
                <c:pt idx="40">
                  <c:v>1.4662741444856704E-3</c:v>
                </c:pt>
                <c:pt idx="41">
                  <c:v>1.4687544503404529E-3</c:v>
                </c:pt>
                <c:pt idx="42">
                  <c:v>1.3811169768047997E-3</c:v>
                </c:pt>
                <c:pt idx="43">
                  <c:v>1.2961665012784943E-3</c:v>
                </c:pt>
                <c:pt idx="44">
                  <c:v>1.1791787417945799E-3</c:v>
                </c:pt>
                <c:pt idx="45">
                  <c:v>1.1622299851202318E-3</c:v>
                </c:pt>
                <c:pt idx="46">
                  <c:v>1.2316785490541456E-3</c:v>
                </c:pt>
                <c:pt idx="47">
                  <c:v>1.0378013080719695E-3</c:v>
                </c:pt>
                <c:pt idx="48">
                  <c:v>1.1171710954250137E-3</c:v>
                </c:pt>
                <c:pt idx="49">
                  <c:v>2.0855238395630691E-4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Graf_37!$C$2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Graf_37!$A$3:$A$52</c:f>
              <c:numCache>
                <c:formatCode>0.0</c:formatCode>
                <c:ptCount val="50"/>
                <c:pt idx="0">
                  <c:v>-0.65570835999999999</c:v>
                </c:pt>
                <c:pt idx="1">
                  <c:v>1.4117900999999999</c:v>
                </c:pt>
                <c:pt idx="2">
                  <c:v>3.4792885999999998</c:v>
                </c:pt>
                <c:pt idx="3">
                  <c:v>5.5467870999999995</c:v>
                </c:pt>
                <c:pt idx="4">
                  <c:v>7.6142856999999999</c:v>
                </c:pt>
                <c:pt idx="5">
                  <c:v>9.6817841999999992</c:v>
                </c:pt>
                <c:pt idx="6">
                  <c:v>11.749283</c:v>
                </c:pt>
                <c:pt idx="7">
                  <c:v>13.816781000000001</c:v>
                </c:pt>
                <c:pt idx="8">
                  <c:v>15.88428</c:v>
                </c:pt>
                <c:pt idx="9">
                  <c:v>17.951777999999997</c:v>
                </c:pt>
                <c:pt idx="10">
                  <c:v>20.019276999999999</c:v>
                </c:pt>
                <c:pt idx="11">
                  <c:v>22.086775000000003</c:v>
                </c:pt>
                <c:pt idx="12">
                  <c:v>24.154274000000001</c:v>
                </c:pt>
                <c:pt idx="13">
                  <c:v>26.221772000000001</c:v>
                </c:pt>
                <c:pt idx="14">
                  <c:v>28.289270999999999</c:v>
                </c:pt>
                <c:pt idx="15">
                  <c:v>30.356769</c:v>
                </c:pt>
                <c:pt idx="16">
                  <c:v>32.424267999999998</c:v>
                </c:pt>
                <c:pt idx="17">
                  <c:v>34.491766000000005</c:v>
                </c:pt>
                <c:pt idx="18">
                  <c:v>36.559264999999996</c:v>
                </c:pt>
                <c:pt idx="19">
                  <c:v>38.626762999999997</c:v>
                </c:pt>
                <c:pt idx="20">
                  <c:v>40.694262000000002</c:v>
                </c:pt>
                <c:pt idx="21">
                  <c:v>42.761760000000002</c:v>
                </c:pt>
                <c:pt idx="22">
                  <c:v>44.829259</c:v>
                </c:pt>
                <c:pt idx="23">
                  <c:v>46.896757000000001</c:v>
                </c:pt>
                <c:pt idx="24">
                  <c:v>48.964255999999999</c:v>
                </c:pt>
                <c:pt idx="25">
                  <c:v>51.031753999999999</c:v>
                </c:pt>
                <c:pt idx="26">
                  <c:v>53.099252999999997</c:v>
                </c:pt>
                <c:pt idx="27">
                  <c:v>55.166750999999998</c:v>
                </c:pt>
                <c:pt idx="28">
                  <c:v>57.234250000000003</c:v>
                </c:pt>
                <c:pt idx="29">
                  <c:v>59.301747999999996</c:v>
                </c:pt>
                <c:pt idx="30">
                  <c:v>61.369247000000001</c:v>
                </c:pt>
                <c:pt idx="31">
                  <c:v>63.436745000000002</c:v>
                </c:pt>
                <c:pt idx="32">
                  <c:v>65.504244</c:v>
                </c:pt>
                <c:pt idx="33">
                  <c:v>67.571742</c:v>
                </c:pt>
                <c:pt idx="34">
                  <c:v>69.639240999999998</c:v>
                </c:pt>
                <c:pt idx="35">
                  <c:v>71.706738999999999</c:v>
                </c:pt>
                <c:pt idx="36">
                  <c:v>73.774237999999997</c:v>
                </c:pt>
                <c:pt idx="37">
                  <c:v>75.841735999999997</c:v>
                </c:pt>
                <c:pt idx="38">
                  <c:v>77.909234999999995</c:v>
                </c:pt>
                <c:pt idx="39">
                  <c:v>79.976732999999996</c:v>
                </c:pt>
                <c:pt idx="40">
                  <c:v>82.044232000000008</c:v>
                </c:pt>
                <c:pt idx="41">
                  <c:v>84.111729999999994</c:v>
                </c:pt>
                <c:pt idx="42">
                  <c:v>86.179229000000007</c:v>
                </c:pt>
                <c:pt idx="43">
                  <c:v>88.246726999999993</c:v>
                </c:pt>
                <c:pt idx="44">
                  <c:v>90.314225999999991</c:v>
                </c:pt>
                <c:pt idx="45">
                  <c:v>92.381724000000006</c:v>
                </c:pt>
                <c:pt idx="46">
                  <c:v>94.449223000000003</c:v>
                </c:pt>
                <c:pt idx="47">
                  <c:v>96.516721000000004</c:v>
                </c:pt>
                <c:pt idx="48">
                  <c:v>98.584220000000002</c:v>
                </c:pt>
                <c:pt idx="49">
                  <c:v>100.65172</c:v>
                </c:pt>
              </c:numCache>
            </c:numRef>
          </c:cat>
          <c:val>
            <c:numRef>
              <c:f>Graf_37!$C$3:$C$52</c:f>
              <c:numCache>
                <c:formatCode>0.00</c:formatCode>
                <c:ptCount val="50"/>
                <c:pt idx="0">
                  <c:v>2.8592500488747882E-2</c:v>
                </c:pt>
                <c:pt idx="1">
                  <c:v>0.11647725271355533</c:v>
                </c:pt>
                <c:pt idx="2">
                  <c:v>0.13463679601529621</c:v>
                </c:pt>
                <c:pt idx="3">
                  <c:v>0.1048667142202921</c:v>
                </c:pt>
                <c:pt idx="4">
                  <c:v>7.7224542505014149E-2</c:v>
                </c:pt>
                <c:pt idx="5">
                  <c:v>8.9330904706174746E-2</c:v>
                </c:pt>
                <c:pt idx="6">
                  <c:v>8.1852230445389529E-2</c:v>
                </c:pt>
                <c:pt idx="7">
                  <c:v>6.633708025243458E-2</c:v>
                </c:pt>
                <c:pt idx="8">
                  <c:v>4.5946330265155565E-2</c:v>
                </c:pt>
                <c:pt idx="9">
                  <c:v>3.3013595217499365E-2</c:v>
                </c:pt>
                <c:pt idx="10">
                  <c:v>2.6340634482047365E-2</c:v>
                </c:pt>
                <c:pt idx="11">
                  <c:v>2.2105473643757395E-2</c:v>
                </c:pt>
                <c:pt idx="12">
                  <c:v>1.8630575824243385E-2</c:v>
                </c:pt>
                <c:pt idx="13">
                  <c:v>1.5389128333864379E-2</c:v>
                </c:pt>
                <c:pt idx="14">
                  <c:v>1.3626888238712503E-2</c:v>
                </c:pt>
                <c:pt idx="15">
                  <c:v>1.2166274232531523E-2</c:v>
                </c:pt>
                <c:pt idx="16">
                  <c:v>1.0511462607424079E-2</c:v>
                </c:pt>
                <c:pt idx="17">
                  <c:v>9.2987604551917798E-3</c:v>
                </c:pt>
                <c:pt idx="18">
                  <c:v>8.5116403189047177E-3</c:v>
                </c:pt>
                <c:pt idx="19">
                  <c:v>7.6811356081766353E-3</c:v>
                </c:pt>
                <c:pt idx="20">
                  <c:v>7.1109383440946684E-3</c:v>
                </c:pt>
                <c:pt idx="21">
                  <c:v>6.7246090383579751E-3</c:v>
                </c:pt>
                <c:pt idx="22">
                  <c:v>6.1296205888811397E-3</c:v>
                </c:pt>
                <c:pt idx="23">
                  <c:v>5.7246978940982936E-3</c:v>
                </c:pt>
                <c:pt idx="24">
                  <c:v>5.5077750218931977E-3</c:v>
                </c:pt>
                <c:pt idx="25">
                  <c:v>3.6112493391857879E-3</c:v>
                </c:pt>
                <c:pt idx="26">
                  <c:v>3.3839968063994969E-3</c:v>
                </c:pt>
                <c:pt idx="27">
                  <c:v>2.9811400437328899E-3</c:v>
                </c:pt>
                <c:pt idx="28">
                  <c:v>2.8571841167585495E-3</c:v>
                </c:pt>
                <c:pt idx="29">
                  <c:v>2.5948107379961953E-3</c:v>
                </c:pt>
                <c:pt idx="30">
                  <c:v>2.3365692234663194E-3</c:v>
                </c:pt>
                <c:pt idx="31">
                  <c:v>2.3345032913500803E-3</c:v>
                </c:pt>
                <c:pt idx="32">
                  <c:v>2.1217122833774625E-3</c:v>
                </c:pt>
                <c:pt idx="33">
                  <c:v>2.1444375366560914E-3</c:v>
                </c:pt>
                <c:pt idx="34">
                  <c:v>2.0206882028933749E-3</c:v>
                </c:pt>
                <c:pt idx="35">
                  <c:v>1.8500422100920326E-3</c:v>
                </c:pt>
                <c:pt idx="36">
                  <c:v>1.7992202800325529E-3</c:v>
                </c:pt>
                <c:pt idx="37">
                  <c:v>1.6289874736544587E-3</c:v>
                </c:pt>
                <c:pt idx="38">
                  <c:v>1.5459370025816504E-3</c:v>
                </c:pt>
                <c:pt idx="39">
                  <c:v>1.5477963414862654E-3</c:v>
                </c:pt>
                <c:pt idx="40">
                  <c:v>1.5044117670452463E-3</c:v>
                </c:pt>
                <c:pt idx="41">
                  <c:v>1.4814799205549933E-3</c:v>
                </c:pt>
                <c:pt idx="42">
                  <c:v>1.36372178992937E-3</c:v>
                </c:pt>
                <c:pt idx="43">
                  <c:v>1.2362537783574229E-3</c:v>
                </c:pt>
                <c:pt idx="44">
                  <c:v>1.2021658984394793E-3</c:v>
                </c:pt>
                <c:pt idx="45">
                  <c:v>1.2579460655779326E-3</c:v>
                </c:pt>
                <c:pt idx="46">
                  <c:v>1.1087857667854762E-3</c:v>
                </c:pt>
                <c:pt idx="47">
                  <c:v>1.1075462075157327E-3</c:v>
                </c:pt>
                <c:pt idx="48">
                  <c:v>1.0563110910330052E-3</c:v>
                </c:pt>
                <c:pt idx="49">
                  <c:v>1.855413633594254E-4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Graf_37!$D$2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Graf_37!$A$3:$A$52</c:f>
              <c:numCache>
                <c:formatCode>0.0</c:formatCode>
                <c:ptCount val="50"/>
                <c:pt idx="0">
                  <c:v>-0.65570835999999999</c:v>
                </c:pt>
                <c:pt idx="1">
                  <c:v>1.4117900999999999</c:v>
                </c:pt>
                <c:pt idx="2">
                  <c:v>3.4792885999999998</c:v>
                </c:pt>
                <c:pt idx="3">
                  <c:v>5.5467870999999995</c:v>
                </c:pt>
                <c:pt idx="4">
                  <c:v>7.6142856999999999</c:v>
                </c:pt>
                <c:pt idx="5">
                  <c:v>9.6817841999999992</c:v>
                </c:pt>
                <c:pt idx="6">
                  <c:v>11.749283</c:v>
                </c:pt>
                <c:pt idx="7">
                  <c:v>13.816781000000001</c:v>
                </c:pt>
                <c:pt idx="8">
                  <c:v>15.88428</c:v>
                </c:pt>
                <c:pt idx="9">
                  <c:v>17.951777999999997</c:v>
                </c:pt>
                <c:pt idx="10">
                  <c:v>20.019276999999999</c:v>
                </c:pt>
                <c:pt idx="11">
                  <c:v>22.086775000000003</c:v>
                </c:pt>
                <c:pt idx="12">
                  <c:v>24.154274000000001</c:v>
                </c:pt>
                <c:pt idx="13">
                  <c:v>26.221772000000001</c:v>
                </c:pt>
                <c:pt idx="14">
                  <c:v>28.289270999999999</c:v>
                </c:pt>
                <c:pt idx="15">
                  <c:v>30.356769</c:v>
                </c:pt>
                <c:pt idx="16">
                  <c:v>32.424267999999998</c:v>
                </c:pt>
                <c:pt idx="17">
                  <c:v>34.491766000000005</c:v>
                </c:pt>
                <c:pt idx="18">
                  <c:v>36.559264999999996</c:v>
                </c:pt>
                <c:pt idx="19">
                  <c:v>38.626762999999997</c:v>
                </c:pt>
                <c:pt idx="20">
                  <c:v>40.694262000000002</c:v>
                </c:pt>
                <c:pt idx="21">
                  <c:v>42.761760000000002</c:v>
                </c:pt>
                <c:pt idx="22">
                  <c:v>44.829259</c:v>
                </c:pt>
                <c:pt idx="23">
                  <c:v>46.896757000000001</c:v>
                </c:pt>
                <c:pt idx="24">
                  <c:v>48.964255999999999</c:v>
                </c:pt>
                <c:pt idx="25">
                  <c:v>51.031753999999999</c:v>
                </c:pt>
                <c:pt idx="26">
                  <c:v>53.099252999999997</c:v>
                </c:pt>
                <c:pt idx="27">
                  <c:v>55.166750999999998</c:v>
                </c:pt>
                <c:pt idx="28">
                  <c:v>57.234250000000003</c:v>
                </c:pt>
                <c:pt idx="29">
                  <c:v>59.301747999999996</c:v>
                </c:pt>
                <c:pt idx="30">
                  <c:v>61.369247000000001</c:v>
                </c:pt>
                <c:pt idx="31">
                  <c:v>63.436745000000002</c:v>
                </c:pt>
                <c:pt idx="32">
                  <c:v>65.504244</c:v>
                </c:pt>
                <c:pt idx="33">
                  <c:v>67.571742</c:v>
                </c:pt>
                <c:pt idx="34">
                  <c:v>69.639240999999998</c:v>
                </c:pt>
                <c:pt idx="35">
                  <c:v>71.706738999999999</c:v>
                </c:pt>
                <c:pt idx="36">
                  <c:v>73.774237999999997</c:v>
                </c:pt>
                <c:pt idx="37">
                  <c:v>75.841735999999997</c:v>
                </c:pt>
                <c:pt idx="38">
                  <c:v>77.909234999999995</c:v>
                </c:pt>
                <c:pt idx="39">
                  <c:v>79.976732999999996</c:v>
                </c:pt>
                <c:pt idx="40">
                  <c:v>82.044232000000008</c:v>
                </c:pt>
                <c:pt idx="41">
                  <c:v>84.111729999999994</c:v>
                </c:pt>
                <c:pt idx="42">
                  <c:v>86.179229000000007</c:v>
                </c:pt>
                <c:pt idx="43">
                  <c:v>88.246726999999993</c:v>
                </c:pt>
                <c:pt idx="44">
                  <c:v>90.314225999999991</c:v>
                </c:pt>
                <c:pt idx="45">
                  <c:v>92.381724000000006</c:v>
                </c:pt>
                <c:pt idx="46">
                  <c:v>94.449223000000003</c:v>
                </c:pt>
                <c:pt idx="47">
                  <c:v>96.516721000000004</c:v>
                </c:pt>
                <c:pt idx="48">
                  <c:v>98.584220000000002</c:v>
                </c:pt>
                <c:pt idx="49">
                  <c:v>100.65172</c:v>
                </c:pt>
              </c:numCache>
            </c:numRef>
          </c:cat>
          <c:val>
            <c:numRef>
              <c:f>Graf_37!$D$3:$D$52</c:f>
              <c:numCache>
                <c:formatCode>0.00</c:formatCode>
                <c:ptCount val="50"/>
                <c:pt idx="0">
                  <c:v>2.8371500641765829E-2</c:v>
                </c:pt>
                <c:pt idx="1">
                  <c:v>0.11420871182649693</c:v>
                </c:pt>
                <c:pt idx="2">
                  <c:v>0.12647412040088477</c:v>
                </c:pt>
                <c:pt idx="3">
                  <c:v>0.10974856325399225</c:v>
                </c:pt>
                <c:pt idx="4">
                  <c:v>7.0701614408592559E-2</c:v>
                </c:pt>
                <c:pt idx="5">
                  <c:v>8.5341639121119472E-2</c:v>
                </c:pt>
                <c:pt idx="6">
                  <c:v>8.3090915998883325E-2</c:v>
                </c:pt>
                <c:pt idx="7">
                  <c:v>6.9462684249563506E-2</c:v>
                </c:pt>
                <c:pt idx="8">
                  <c:v>4.8380222710085394E-2</c:v>
                </c:pt>
                <c:pt idx="9">
                  <c:v>3.5268211860361012E-2</c:v>
                </c:pt>
                <c:pt idx="10">
                  <c:v>2.7524898366429292E-2</c:v>
                </c:pt>
                <c:pt idx="11">
                  <c:v>2.3044100957940801E-2</c:v>
                </c:pt>
                <c:pt idx="12">
                  <c:v>1.9436749311567809E-2</c:v>
                </c:pt>
                <c:pt idx="13">
                  <c:v>1.6607858781784758E-2</c:v>
                </c:pt>
                <c:pt idx="14">
                  <c:v>1.44934179770418E-2</c:v>
                </c:pt>
                <c:pt idx="15">
                  <c:v>1.2412015309872954E-2</c:v>
                </c:pt>
                <c:pt idx="16">
                  <c:v>1.0962467023808936E-2</c:v>
                </c:pt>
                <c:pt idx="17">
                  <c:v>9.8081970923135139E-3</c:v>
                </c:pt>
                <c:pt idx="18">
                  <c:v>8.9079078434190512E-3</c:v>
                </c:pt>
                <c:pt idx="19">
                  <c:v>8.1294467268291162E-3</c:v>
                </c:pt>
                <c:pt idx="20">
                  <c:v>7.4501000229615071E-3</c:v>
                </c:pt>
                <c:pt idx="21">
                  <c:v>6.7810777370858055E-3</c:v>
                </c:pt>
                <c:pt idx="22">
                  <c:v>6.1099905676117233E-3</c:v>
                </c:pt>
                <c:pt idx="23">
                  <c:v>5.7713496574771095E-3</c:v>
                </c:pt>
                <c:pt idx="24">
                  <c:v>5.719727567517565E-3</c:v>
                </c:pt>
                <c:pt idx="25">
                  <c:v>3.5309509532328648E-3</c:v>
                </c:pt>
                <c:pt idx="26">
                  <c:v>3.1448177203354699E-3</c:v>
                </c:pt>
                <c:pt idx="27">
                  <c:v>3.0560277256050528E-3</c:v>
                </c:pt>
                <c:pt idx="28">
                  <c:v>2.7958523922089469E-3</c:v>
                </c:pt>
                <c:pt idx="29">
                  <c:v>2.6285968207400215E-3</c:v>
                </c:pt>
                <c:pt idx="30">
                  <c:v>2.4468870640824243E-3</c:v>
                </c:pt>
                <c:pt idx="31">
                  <c:v>2.298215444998935E-3</c:v>
                </c:pt>
                <c:pt idx="32">
                  <c:v>2.064883598381792E-3</c:v>
                </c:pt>
                <c:pt idx="33">
                  <c:v>1.9694859761365535E-3</c:v>
                </c:pt>
                <c:pt idx="34">
                  <c:v>2.0194561592173929E-3</c:v>
                </c:pt>
                <c:pt idx="35">
                  <c:v>1.793764381914263E-3</c:v>
                </c:pt>
                <c:pt idx="36">
                  <c:v>1.7382190131177929E-3</c:v>
                </c:pt>
                <c:pt idx="37">
                  <c:v>1.7939708702741012E-3</c:v>
                </c:pt>
                <c:pt idx="38">
                  <c:v>1.6384851353159523E-3</c:v>
                </c:pt>
                <c:pt idx="39">
                  <c:v>1.4941497717890651E-3</c:v>
                </c:pt>
                <c:pt idx="40">
                  <c:v>1.4179555670087768E-3</c:v>
                </c:pt>
                <c:pt idx="41">
                  <c:v>1.4811410051192597E-3</c:v>
                </c:pt>
                <c:pt idx="42">
                  <c:v>1.360758291333601E-3</c:v>
                </c:pt>
                <c:pt idx="43">
                  <c:v>1.3469235712244431E-3</c:v>
                </c:pt>
                <c:pt idx="44">
                  <c:v>1.2094023235722157E-3</c:v>
                </c:pt>
                <c:pt idx="45">
                  <c:v>1.2482221352217934E-3</c:v>
                </c:pt>
                <c:pt idx="46">
                  <c:v>1.0694032156019304E-3</c:v>
                </c:pt>
                <c:pt idx="47">
                  <c:v>1.0153032653243273E-3</c:v>
                </c:pt>
                <c:pt idx="48">
                  <c:v>9.901116854240694E-4</c:v>
                </c:pt>
                <c:pt idx="49">
                  <c:v>2.3952649741228792E-4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Graf_37!$E$2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Graf_37!$A$3:$A$52</c:f>
              <c:numCache>
                <c:formatCode>0.0</c:formatCode>
                <c:ptCount val="50"/>
                <c:pt idx="0">
                  <c:v>-0.65570835999999999</c:v>
                </c:pt>
                <c:pt idx="1">
                  <c:v>1.4117900999999999</c:v>
                </c:pt>
                <c:pt idx="2">
                  <c:v>3.4792885999999998</c:v>
                </c:pt>
                <c:pt idx="3">
                  <c:v>5.5467870999999995</c:v>
                </c:pt>
                <c:pt idx="4">
                  <c:v>7.6142856999999999</c:v>
                </c:pt>
                <c:pt idx="5">
                  <c:v>9.6817841999999992</c:v>
                </c:pt>
                <c:pt idx="6">
                  <c:v>11.749283</c:v>
                </c:pt>
                <c:pt idx="7">
                  <c:v>13.816781000000001</c:v>
                </c:pt>
                <c:pt idx="8">
                  <c:v>15.88428</c:v>
                </c:pt>
                <c:pt idx="9">
                  <c:v>17.951777999999997</c:v>
                </c:pt>
                <c:pt idx="10">
                  <c:v>20.019276999999999</c:v>
                </c:pt>
                <c:pt idx="11">
                  <c:v>22.086775000000003</c:v>
                </c:pt>
                <c:pt idx="12">
                  <c:v>24.154274000000001</c:v>
                </c:pt>
                <c:pt idx="13">
                  <c:v>26.221772000000001</c:v>
                </c:pt>
                <c:pt idx="14">
                  <c:v>28.289270999999999</c:v>
                </c:pt>
                <c:pt idx="15">
                  <c:v>30.356769</c:v>
                </c:pt>
                <c:pt idx="16">
                  <c:v>32.424267999999998</c:v>
                </c:pt>
                <c:pt idx="17">
                  <c:v>34.491766000000005</c:v>
                </c:pt>
                <c:pt idx="18">
                  <c:v>36.559264999999996</c:v>
                </c:pt>
                <c:pt idx="19">
                  <c:v>38.626762999999997</c:v>
                </c:pt>
                <c:pt idx="20">
                  <c:v>40.694262000000002</c:v>
                </c:pt>
                <c:pt idx="21">
                  <c:v>42.761760000000002</c:v>
                </c:pt>
                <c:pt idx="22">
                  <c:v>44.829259</c:v>
                </c:pt>
                <c:pt idx="23">
                  <c:v>46.896757000000001</c:v>
                </c:pt>
                <c:pt idx="24">
                  <c:v>48.964255999999999</c:v>
                </c:pt>
                <c:pt idx="25">
                  <c:v>51.031753999999999</c:v>
                </c:pt>
                <c:pt idx="26">
                  <c:v>53.099252999999997</c:v>
                </c:pt>
                <c:pt idx="27">
                  <c:v>55.166750999999998</c:v>
                </c:pt>
                <c:pt idx="28">
                  <c:v>57.234250000000003</c:v>
                </c:pt>
                <c:pt idx="29">
                  <c:v>59.301747999999996</c:v>
                </c:pt>
                <c:pt idx="30">
                  <c:v>61.369247000000001</c:v>
                </c:pt>
                <c:pt idx="31">
                  <c:v>63.436745000000002</c:v>
                </c:pt>
                <c:pt idx="32">
                  <c:v>65.504244</c:v>
                </c:pt>
                <c:pt idx="33">
                  <c:v>67.571742</c:v>
                </c:pt>
                <c:pt idx="34">
                  <c:v>69.639240999999998</c:v>
                </c:pt>
                <c:pt idx="35">
                  <c:v>71.706738999999999</c:v>
                </c:pt>
                <c:pt idx="36">
                  <c:v>73.774237999999997</c:v>
                </c:pt>
                <c:pt idx="37">
                  <c:v>75.841735999999997</c:v>
                </c:pt>
                <c:pt idx="38">
                  <c:v>77.909234999999995</c:v>
                </c:pt>
                <c:pt idx="39">
                  <c:v>79.976732999999996</c:v>
                </c:pt>
                <c:pt idx="40">
                  <c:v>82.044232000000008</c:v>
                </c:pt>
                <c:pt idx="41">
                  <c:v>84.111729999999994</c:v>
                </c:pt>
                <c:pt idx="42">
                  <c:v>86.179229000000007</c:v>
                </c:pt>
                <c:pt idx="43">
                  <c:v>88.246726999999993</c:v>
                </c:pt>
                <c:pt idx="44">
                  <c:v>90.314225999999991</c:v>
                </c:pt>
                <c:pt idx="45">
                  <c:v>92.381724000000006</c:v>
                </c:pt>
                <c:pt idx="46">
                  <c:v>94.449223000000003</c:v>
                </c:pt>
                <c:pt idx="47">
                  <c:v>96.516721000000004</c:v>
                </c:pt>
                <c:pt idx="48">
                  <c:v>98.584220000000002</c:v>
                </c:pt>
                <c:pt idx="49">
                  <c:v>100.65172</c:v>
                </c:pt>
              </c:numCache>
            </c:numRef>
          </c:cat>
          <c:val>
            <c:numRef>
              <c:f>Graf_37!$E$3:$E$52</c:f>
              <c:numCache>
                <c:formatCode>0.00</c:formatCode>
                <c:ptCount val="50"/>
                <c:pt idx="0">
                  <c:v>2.6792638201055086E-2</c:v>
                </c:pt>
                <c:pt idx="1">
                  <c:v>0.10894708856774443</c:v>
                </c:pt>
                <c:pt idx="2">
                  <c:v>0.12152744066060685</c:v>
                </c:pt>
                <c:pt idx="3">
                  <c:v>0.11671426818501253</c:v>
                </c:pt>
                <c:pt idx="4">
                  <c:v>6.7756247725104607E-2</c:v>
                </c:pt>
                <c:pt idx="5">
                  <c:v>8.2133792974090236E-2</c:v>
                </c:pt>
                <c:pt idx="6">
                  <c:v>8.2278394722284057E-2</c:v>
                </c:pt>
                <c:pt idx="7">
                  <c:v>7.2362846274707765E-2</c:v>
                </c:pt>
                <c:pt idx="8">
                  <c:v>5.0445352727044354E-2</c:v>
                </c:pt>
                <c:pt idx="9">
                  <c:v>3.6418983152243734E-2</c:v>
                </c:pt>
                <c:pt idx="10">
                  <c:v>2.8941007031363285E-2</c:v>
                </c:pt>
                <c:pt idx="11">
                  <c:v>2.3714686703786618E-2</c:v>
                </c:pt>
                <c:pt idx="12">
                  <c:v>2.0012881950024802E-2</c:v>
                </c:pt>
                <c:pt idx="13">
                  <c:v>1.7379064393637355E-2</c:v>
                </c:pt>
                <c:pt idx="14">
                  <c:v>1.5019990158818162E-2</c:v>
                </c:pt>
                <c:pt idx="15">
                  <c:v>1.303068325152317E-2</c:v>
                </c:pt>
                <c:pt idx="16">
                  <c:v>1.1355368711734759E-2</c:v>
                </c:pt>
                <c:pt idx="17">
                  <c:v>1.0320433342518984E-2</c:v>
                </c:pt>
                <c:pt idx="18">
                  <c:v>8.9777028235763622E-3</c:v>
                </c:pt>
                <c:pt idx="19">
                  <c:v>8.2402339077878757E-3</c:v>
                </c:pt>
                <c:pt idx="20">
                  <c:v>7.4531872497615084E-3</c:v>
                </c:pt>
                <c:pt idx="21">
                  <c:v>6.9346866955236645E-3</c:v>
                </c:pt>
                <c:pt idx="22">
                  <c:v>6.3686741383078517E-3</c:v>
                </c:pt>
                <c:pt idx="23">
                  <c:v>6.0691419456206513E-3</c:v>
                </c:pt>
                <c:pt idx="24">
                  <c:v>5.9038828048277132E-3</c:v>
                </c:pt>
                <c:pt idx="25">
                  <c:v>3.5303483951891401E-3</c:v>
                </c:pt>
                <c:pt idx="26">
                  <c:v>3.0758857580085604E-3</c:v>
                </c:pt>
                <c:pt idx="27">
                  <c:v>2.9581386201935917E-3</c:v>
                </c:pt>
                <c:pt idx="28">
                  <c:v>2.6441462526870098E-3</c:v>
                </c:pt>
                <c:pt idx="29">
                  <c:v>2.602831467488775E-3</c:v>
                </c:pt>
                <c:pt idx="30">
                  <c:v>2.4540982407751308E-3</c:v>
                </c:pt>
                <c:pt idx="31">
                  <c:v>2.1876178762465178E-3</c:v>
                </c:pt>
                <c:pt idx="32">
                  <c:v>2.1483688303081954E-3</c:v>
                </c:pt>
                <c:pt idx="33">
                  <c:v>1.9399357389831022E-3</c:v>
                </c:pt>
                <c:pt idx="34">
                  <c:v>1.7932682515293696E-3</c:v>
                </c:pt>
                <c:pt idx="35">
                  <c:v>1.8221886011681337E-3</c:v>
                </c:pt>
                <c:pt idx="36">
                  <c:v>1.7695122500403847E-3</c:v>
                </c:pt>
                <c:pt idx="37">
                  <c:v>1.7106386811329003E-3</c:v>
                </c:pt>
                <c:pt idx="38">
                  <c:v>1.6951456366835625E-3</c:v>
                </c:pt>
                <c:pt idx="39">
                  <c:v>1.4265995328950382E-3</c:v>
                </c:pt>
                <c:pt idx="40">
                  <c:v>1.4222614804492233E-3</c:v>
                </c:pt>
                <c:pt idx="41">
                  <c:v>1.4108999145197088E-3</c:v>
                </c:pt>
                <c:pt idx="42">
                  <c:v>1.4098670448897531E-3</c:v>
                </c:pt>
                <c:pt idx="43">
                  <c:v>1.2204387547558478E-3</c:v>
                </c:pt>
                <c:pt idx="44">
                  <c:v>1.2028799710465982E-3</c:v>
                </c:pt>
                <c:pt idx="45">
                  <c:v>1.1495838981408755E-3</c:v>
                </c:pt>
                <c:pt idx="46">
                  <c:v>1.0991798601990295E-3</c:v>
                </c:pt>
                <c:pt idx="47">
                  <c:v>1.0361748127717218E-3</c:v>
                </c:pt>
                <c:pt idx="48">
                  <c:v>9.8928253157172562E-4</c:v>
                </c:pt>
                <c:pt idx="49">
                  <c:v>2.0202929961936683E-4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Graf_37!$F$2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Graf_37!$A$3:$A$52</c:f>
              <c:numCache>
                <c:formatCode>0.0</c:formatCode>
                <c:ptCount val="50"/>
                <c:pt idx="0">
                  <c:v>-0.65570835999999999</c:v>
                </c:pt>
                <c:pt idx="1">
                  <c:v>1.4117900999999999</c:v>
                </c:pt>
                <c:pt idx="2">
                  <c:v>3.4792885999999998</c:v>
                </c:pt>
                <c:pt idx="3">
                  <c:v>5.5467870999999995</c:v>
                </c:pt>
                <c:pt idx="4">
                  <c:v>7.6142856999999999</c:v>
                </c:pt>
                <c:pt idx="5">
                  <c:v>9.6817841999999992</c:v>
                </c:pt>
                <c:pt idx="6">
                  <c:v>11.749283</c:v>
                </c:pt>
                <c:pt idx="7">
                  <c:v>13.816781000000001</c:v>
                </c:pt>
                <c:pt idx="8">
                  <c:v>15.88428</c:v>
                </c:pt>
                <c:pt idx="9">
                  <c:v>17.951777999999997</c:v>
                </c:pt>
                <c:pt idx="10">
                  <c:v>20.019276999999999</c:v>
                </c:pt>
                <c:pt idx="11">
                  <c:v>22.086775000000003</c:v>
                </c:pt>
                <c:pt idx="12">
                  <c:v>24.154274000000001</c:v>
                </c:pt>
                <c:pt idx="13">
                  <c:v>26.221772000000001</c:v>
                </c:pt>
                <c:pt idx="14">
                  <c:v>28.289270999999999</c:v>
                </c:pt>
                <c:pt idx="15">
                  <c:v>30.356769</c:v>
                </c:pt>
                <c:pt idx="16">
                  <c:v>32.424267999999998</c:v>
                </c:pt>
                <c:pt idx="17">
                  <c:v>34.491766000000005</c:v>
                </c:pt>
                <c:pt idx="18">
                  <c:v>36.559264999999996</c:v>
                </c:pt>
                <c:pt idx="19">
                  <c:v>38.626762999999997</c:v>
                </c:pt>
                <c:pt idx="20">
                  <c:v>40.694262000000002</c:v>
                </c:pt>
                <c:pt idx="21">
                  <c:v>42.761760000000002</c:v>
                </c:pt>
                <c:pt idx="22">
                  <c:v>44.829259</c:v>
                </c:pt>
                <c:pt idx="23">
                  <c:v>46.896757000000001</c:v>
                </c:pt>
                <c:pt idx="24">
                  <c:v>48.964255999999999</c:v>
                </c:pt>
                <c:pt idx="25">
                  <c:v>51.031753999999999</c:v>
                </c:pt>
                <c:pt idx="26">
                  <c:v>53.099252999999997</c:v>
                </c:pt>
                <c:pt idx="27">
                  <c:v>55.166750999999998</c:v>
                </c:pt>
                <c:pt idx="28">
                  <c:v>57.234250000000003</c:v>
                </c:pt>
                <c:pt idx="29">
                  <c:v>59.301747999999996</c:v>
                </c:pt>
                <c:pt idx="30">
                  <c:v>61.369247000000001</c:v>
                </c:pt>
                <c:pt idx="31">
                  <c:v>63.436745000000002</c:v>
                </c:pt>
                <c:pt idx="32">
                  <c:v>65.504244</c:v>
                </c:pt>
                <c:pt idx="33">
                  <c:v>67.571742</c:v>
                </c:pt>
                <c:pt idx="34">
                  <c:v>69.639240999999998</c:v>
                </c:pt>
                <c:pt idx="35">
                  <c:v>71.706738999999999</c:v>
                </c:pt>
                <c:pt idx="36">
                  <c:v>73.774237999999997</c:v>
                </c:pt>
                <c:pt idx="37">
                  <c:v>75.841735999999997</c:v>
                </c:pt>
                <c:pt idx="38">
                  <c:v>77.909234999999995</c:v>
                </c:pt>
                <c:pt idx="39">
                  <c:v>79.976732999999996</c:v>
                </c:pt>
                <c:pt idx="40">
                  <c:v>82.044232000000008</c:v>
                </c:pt>
                <c:pt idx="41">
                  <c:v>84.111729999999994</c:v>
                </c:pt>
                <c:pt idx="42">
                  <c:v>86.179229000000007</c:v>
                </c:pt>
                <c:pt idx="43">
                  <c:v>88.246726999999993</c:v>
                </c:pt>
                <c:pt idx="44">
                  <c:v>90.314225999999991</c:v>
                </c:pt>
                <c:pt idx="45">
                  <c:v>92.381724000000006</c:v>
                </c:pt>
                <c:pt idx="46">
                  <c:v>94.449223000000003</c:v>
                </c:pt>
                <c:pt idx="47">
                  <c:v>96.516721000000004</c:v>
                </c:pt>
                <c:pt idx="48">
                  <c:v>98.584220000000002</c:v>
                </c:pt>
                <c:pt idx="49">
                  <c:v>100.65172</c:v>
                </c:pt>
              </c:numCache>
            </c:numRef>
          </c:cat>
          <c:val>
            <c:numRef>
              <c:f>Graf_37!$F$3:$F$52</c:f>
              <c:numCache>
                <c:formatCode>0.00</c:formatCode>
                <c:ptCount val="50"/>
                <c:pt idx="0">
                  <c:v>2.8222098494008089E-2</c:v>
                </c:pt>
                <c:pt idx="1">
                  <c:v>0.11094631692007573</c:v>
                </c:pt>
                <c:pt idx="2">
                  <c:v>0.12359047817800614</c:v>
                </c:pt>
                <c:pt idx="3">
                  <c:v>0.12334255344745849</c:v>
                </c:pt>
                <c:pt idx="4">
                  <c:v>5.8778821534006598E-2</c:v>
                </c:pt>
                <c:pt idx="5">
                  <c:v>7.100977490769092E-2</c:v>
                </c:pt>
                <c:pt idx="6">
                  <c:v>7.7207893171382311E-2</c:v>
                </c:pt>
                <c:pt idx="7">
                  <c:v>7.7249213959806912E-2</c:v>
                </c:pt>
                <c:pt idx="8">
                  <c:v>6.0762219378387841E-2</c:v>
                </c:pt>
                <c:pt idx="9">
                  <c:v>4.0886920146150807E-2</c:v>
                </c:pt>
                <c:pt idx="10">
                  <c:v>3.1878988269586003E-2</c:v>
                </c:pt>
                <c:pt idx="11">
                  <c:v>2.4689171083704005E-2</c:v>
                </c:pt>
                <c:pt idx="12">
                  <c:v>2.090831894285226E-2</c:v>
                </c:pt>
                <c:pt idx="13">
                  <c:v>1.6540711606371064E-2</c:v>
                </c:pt>
                <c:pt idx="14">
                  <c:v>1.4181294587325879E-2</c:v>
                </c:pt>
                <c:pt idx="15">
                  <c:v>1.2784651938574089E-2</c:v>
                </c:pt>
                <c:pt idx="16">
                  <c:v>1.1317763949500462E-2</c:v>
                </c:pt>
                <c:pt idx="17">
                  <c:v>9.6876588461496296E-3</c:v>
                </c:pt>
                <c:pt idx="18">
                  <c:v>8.8178562498116043E-3</c:v>
                </c:pt>
                <c:pt idx="19">
                  <c:v>7.7951667363025277E-3</c:v>
                </c:pt>
                <c:pt idx="20">
                  <c:v>6.8427225631152843E-3</c:v>
                </c:pt>
                <c:pt idx="21">
                  <c:v>6.0906842137873974E-3</c:v>
                </c:pt>
                <c:pt idx="22">
                  <c:v>5.5886366344283954E-3</c:v>
                </c:pt>
                <c:pt idx="23">
                  <c:v>5.5535139642674779E-3</c:v>
                </c:pt>
                <c:pt idx="24">
                  <c:v>5.1733627107610732E-3</c:v>
                </c:pt>
                <c:pt idx="25">
                  <c:v>3.0701345799484642E-3</c:v>
                </c:pt>
                <c:pt idx="26">
                  <c:v>2.8304740070857308E-3</c:v>
                </c:pt>
                <c:pt idx="27">
                  <c:v>2.6032096707503801E-3</c:v>
                </c:pt>
                <c:pt idx="28">
                  <c:v>2.4565208718430173E-3</c:v>
                </c:pt>
                <c:pt idx="29">
                  <c:v>2.1982659441892099E-3</c:v>
                </c:pt>
                <c:pt idx="30">
                  <c:v>2.1259545644461437E-3</c:v>
                </c:pt>
                <c:pt idx="31">
                  <c:v>2.0193469303106519E-3</c:v>
                </c:pt>
                <c:pt idx="32">
                  <c:v>1.7881571190749635E-3</c:v>
                </c:pt>
                <c:pt idx="33">
                  <c:v>1.8224533734673891E-3</c:v>
                </c:pt>
                <c:pt idx="34">
                  <c:v>1.6565504079425833E-3</c:v>
                </c:pt>
                <c:pt idx="35">
                  <c:v>1.5974616804953919E-3</c:v>
                </c:pt>
                <c:pt idx="36">
                  <c:v>1.5885777109841009E-3</c:v>
                </c:pt>
                <c:pt idx="37">
                  <c:v>1.5274229441156794E-3</c:v>
                </c:pt>
                <c:pt idx="38">
                  <c:v>1.4621360984047968E-3</c:v>
                </c:pt>
                <c:pt idx="39">
                  <c:v>1.3530492169638285E-3</c:v>
                </c:pt>
                <c:pt idx="40">
                  <c:v>1.3251576847772173E-3</c:v>
                </c:pt>
                <c:pt idx="41">
                  <c:v>1.1916915381657296E-3</c:v>
                </c:pt>
                <c:pt idx="42">
                  <c:v>1.229086851690001E-3</c:v>
                </c:pt>
                <c:pt idx="43">
                  <c:v>1.1790886976962237E-3</c:v>
                </c:pt>
                <c:pt idx="44">
                  <c:v>1.1096697731428804E-3</c:v>
                </c:pt>
                <c:pt idx="45">
                  <c:v>9.6525361759887114E-4</c:v>
                </c:pt>
                <c:pt idx="46">
                  <c:v>9.8219514085296097E-4</c:v>
                </c:pt>
                <c:pt idx="47">
                  <c:v>9.2661868042186158E-4</c:v>
                </c:pt>
                <c:pt idx="48">
                  <c:v>9.5678285597182629E-4</c:v>
                </c:pt>
                <c:pt idx="49">
                  <c:v>1.8794760614933498E-4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755384"/>
        <c:axId val="549755776"/>
      </c:lineChart>
      <c:catAx>
        <c:axId val="549755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k-SK"/>
                  <a:t>príjmy (v tis.eur)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9755776"/>
        <c:crosses val="autoZero"/>
        <c:auto val="1"/>
        <c:lblAlgn val="ctr"/>
        <c:lblOffset val="100"/>
        <c:noMultiLvlLbl val="0"/>
      </c:catAx>
      <c:valAx>
        <c:axId val="54975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9755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572951177964905E-2"/>
          <c:y val="0.93067880062803932"/>
          <c:w val="0.7777245263696877"/>
          <c:h val="6.9181611078278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53821059965069E-2"/>
          <c:y val="4.282239099141958E-2"/>
          <c:w val="0.90922014008885599"/>
          <c:h val="0.66403432477123825"/>
        </c:manualLayout>
      </c:layout>
      <c:lineChart>
        <c:grouping val="standard"/>
        <c:varyColors val="0"/>
        <c:ser>
          <c:idx val="0"/>
          <c:order val="0"/>
          <c:tx>
            <c:strRef>
              <c:f>Graf_38!$B$2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Graf_38!$A$3:$A$52</c:f>
              <c:numCache>
                <c:formatCode>0.0</c:formatCode>
                <c:ptCount val="50"/>
                <c:pt idx="0">
                  <c:v>-0.50521179000000005</c:v>
                </c:pt>
                <c:pt idx="1">
                  <c:v>1.5562239999999998</c:v>
                </c:pt>
                <c:pt idx="2">
                  <c:v>3.6176597999999998</c:v>
                </c:pt>
                <c:pt idx="3">
                  <c:v>5.6790955999999992</c:v>
                </c:pt>
                <c:pt idx="4">
                  <c:v>7.7405314000000001</c:v>
                </c:pt>
                <c:pt idx="5">
                  <c:v>9.8019672</c:v>
                </c:pt>
                <c:pt idx="6">
                  <c:v>11.863403</c:v>
                </c:pt>
                <c:pt idx="7">
                  <c:v>13.924839</c:v>
                </c:pt>
                <c:pt idx="8">
                  <c:v>15.986274999999999</c:v>
                </c:pt>
                <c:pt idx="9">
                  <c:v>18.047709999999999</c:v>
                </c:pt>
                <c:pt idx="10">
                  <c:v>20.109145999999999</c:v>
                </c:pt>
                <c:pt idx="11">
                  <c:v>22.170582</c:v>
                </c:pt>
                <c:pt idx="12">
                  <c:v>24.232018</c:v>
                </c:pt>
                <c:pt idx="13">
                  <c:v>26.293453000000003</c:v>
                </c:pt>
                <c:pt idx="14">
                  <c:v>28.354889</c:v>
                </c:pt>
                <c:pt idx="15">
                  <c:v>30.416325000000001</c:v>
                </c:pt>
                <c:pt idx="16">
                  <c:v>32.477761000000001</c:v>
                </c:pt>
                <c:pt idx="17">
                  <c:v>34.539197000000001</c:v>
                </c:pt>
                <c:pt idx="18">
                  <c:v>36.600631999999997</c:v>
                </c:pt>
                <c:pt idx="19">
                  <c:v>38.662067999999998</c:v>
                </c:pt>
                <c:pt idx="20">
                  <c:v>40.723503999999998</c:v>
                </c:pt>
                <c:pt idx="21">
                  <c:v>42.784939999999999</c:v>
                </c:pt>
                <c:pt idx="22">
                  <c:v>44.846375999999999</c:v>
                </c:pt>
                <c:pt idx="23">
                  <c:v>46.907811000000002</c:v>
                </c:pt>
                <c:pt idx="24">
                  <c:v>48.969247000000003</c:v>
                </c:pt>
                <c:pt idx="25">
                  <c:v>51.030682999999996</c:v>
                </c:pt>
                <c:pt idx="26">
                  <c:v>53.092118999999997</c:v>
                </c:pt>
                <c:pt idx="27">
                  <c:v>55.153554</c:v>
                </c:pt>
                <c:pt idx="28">
                  <c:v>57.21499</c:v>
                </c:pt>
                <c:pt idx="29">
                  <c:v>59.276426000000001</c:v>
                </c:pt>
                <c:pt idx="30">
                  <c:v>61.337862000000001</c:v>
                </c:pt>
                <c:pt idx="31">
                  <c:v>63.399298000000002</c:v>
                </c:pt>
                <c:pt idx="32">
                  <c:v>65.460733000000005</c:v>
                </c:pt>
                <c:pt idx="33">
                  <c:v>67.522168999999991</c:v>
                </c:pt>
                <c:pt idx="34">
                  <c:v>69.583604999999991</c:v>
                </c:pt>
                <c:pt idx="35">
                  <c:v>71.645040999999992</c:v>
                </c:pt>
                <c:pt idx="36">
                  <c:v>73.706476999999992</c:v>
                </c:pt>
                <c:pt idx="37">
                  <c:v>75.767911999999995</c:v>
                </c:pt>
                <c:pt idx="38">
                  <c:v>77.829347999999996</c:v>
                </c:pt>
                <c:pt idx="39">
                  <c:v>79.890783999999996</c:v>
                </c:pt>
                <c:pt idx="40">
                  <c:v>81.952219999999997</c:v>
                </c:pt>
                <c:pt idx="41">
                  <c:v>84.013655</c:v>
                </c:pt>
                <c:pt idx="42">
                  <c:v>86.075091</c:v>
                </c:pt>
                <c:pt idx="43">
                  <c:v>88.136527000000001</c:v>
                </c:pt>
                <c:pt idx="44">
                  <c:v>90.197963000000001</c:v>
                </c:pt>
                <c:pt idx="45">
                  <c:v>92.259399000000002</c:v>
                </c:pt>
                <c:pt idx="46">
                  <c:v>94.320834000000005</c:v>
                </c:pt>
                <c:pt idx="47">
                  <c:v>96.382270000000005</c:v>
                </c:pt>
                <c:pt idx="48">
                  <c:v>98.443706000000006</c:v>
                </c:pt>
                <c:pt idx="49">
                  <c:v>100.50514</c:v>
                </c:pt>
              </c:numCache>
            </c:numRef>
          </c:cat>
          <c:val>
            <c:numRef>
              <c:f>Graf_38!$B$3:$B$52</c:f>
              <c:numCache>
                <c:formatCode>0.00</c:formatCode>
                <c:ptCount val="50"/>
                <c:pt idx="0">
                  <c:v>5.7840767980796869E-2</c:v>
                </c:pt>
                <c:pt idx="1">
                  <c:v>0.23655444899123138</c:v>
                </c:pt>
                <c:pt idx="2">
                  <c:v>0.14321475037105735</c:v>
                </c:pt>
                <c:pt idx="3">
                  <c:v>0.14407647692891079</c:v>
                </c:pt>
                <c:pt idx="4">
                  <c:v>0.10216714140794098</c:v>
                </c:pt>
                <c:pt idx="5">
                  <c:v>4.1509998823427985E-2</c:v>
                </c:pt>
                <c:pt idx="6">
                  <c:v>3.4279902825828379E-2</c:v>
                </c:pt>
                <c:pt idx="7">
                  <c:v>2.7995604269775227E-2</c:v>
                </c:pt>
                <c:pt idx="8">
                  <c:v>2.356086515496849E-2</c:v>
                </c:pt>
                <c:pt idx="9">
                  <c:v>2.0042498672415657E-2</c:v>
                </c:pt>
                <c:pt idx="10">
                  <c:v>1.6990725594359078E-2</c:v>
                </c:pt>
                <c:pt idx="11">
                  <c:v>1.4546364650984562E-2</c:v>
                </c:pt>
                <c:pt idx="12">
                  <c:v>1.2827115079462327E-2</c:v>
                </c:pt>
                <c:pt idx="13">
                  <c:v>1.1254989554402879E-2</c:v>
                </c:pt>
                <c:pt idx="14">
                  <c:v>1.0168373382670612E-2</c:v>
                </c:pt>
                <c:pt idx="15">
                  <c:v>9.1931511318315944E-3</c:v>
                </c:pt>
                <c:pt idx="16">
                  <c:v>8.0729066066221218E-3</c:v>
                </c:pt>
                <c:pt idx="17">
                  <c:v>7.4865121928633154E-3</c:v>
                </c:pt>
                <c:pt idx="18">
                  <c:v>6.9358479046740433E-3</c:v>
                </c:pt>
                <c:pt idx="19">
                  <c:v>6.3032145048840769E-3</c:v>
                </c:pt>
                <c:pt idx="20">
                  <c:v>5.9038778073422383E-3</c:v>
                </c:pt>
                <c:pt idx="21">
                  <c:v>5.4393861749383104E-3</c:v>
                </c:pt>
                <c:pt idx="22">
                  <c:v>4.7058677147167223E-3</c:v>
                </c:pt>
                <c:pt idx="23">
                  <c:v>3.8084110312937474E-3</c:v>
                </c:pt>
                <c:pt idx="24">
                  <c:v>3.5162647104605071E-3</c:v>
                </c:pt>
                <c:pt idx="25">
                  <c:v>3.1085209245493664E-3</c:v>
                </c:pt>
                <c:pt idx="26">
                  <c:v>2.908852575778447E-3</c:v>
                </c:pt>
                <c:pt idx="27">
                  <c:v>2.7785427060542682E-3</c:v>
                </c:pt>
                <c:pt idx="28">
                  <c:v>2.6482328363300893E-3</c:v>
                </c:pt>
                <c:pt idx="29">
                  <c:v>2.2215731015880194E-3</c:v>
                </c:pt>
                <c:pt idx="30">
                  <c:v>2.2047589248494156E-3</c:v>
                </c:pt>
                <c:pt idx="31">
                  <c:v>2.1606217109105806E-3</c:v>
                </c:pt>
                <c:pt idx="32">
                  <c:v>1.9533869826072895E-3</c:v>
                </c:pt>
                <c:pt idx="33">
                  <c:v>1.785245215221252E-3</c:v>
                </c:pt>
                <c:pt idx="34">
                  <c:v>1.8417828845048072E-3</c:v>
                </c:pt>
                <c:pt idx="35">
                  <c:v>1.6330769157368885E-3</c:v>
                </c:pt>
                <c:pt idx="36">
                  <c:v>1.6063844101643549E-3</c:v>
                </c:pt>
                <c:pt idx="37">
                  <c:v>1.52840866553908E-3</c:v>
                </c:pt>
                <c:pt idx="38">
                  <c:v>1.4210081116212486E-3</c:v>
                </c:pt>
                <c:pt idx="39">
                  <c:v>1.3598465437345776E-3</c:v>
                </c:pt>
                <c:pt idx="40">
                  <c:v>1.2629548502783735E-3</c:v>
                </c:pt>
                <c:pt idx="41">
                  <c:v>1.2421473065643515E-3</c:v>
                </c:pt>
                <c:pt idx="42">
                  <c:v>1.1507202205481937E-3</c:v>
                </c:pt>
                <c:pt idx="43">
                  <c:v>1.272833179112303E-3</c:v>
                </c:pt>
                <c:pt idx="44">
                  <c:v>1.0811515642922206E-3</c:v>
                </c:pt>
                <c:pt idx="45">
                  <c:v>1.2160853326195155E-3</c:v>
                </c:pt>
                <c:pt idx="46">
                  <c:v>1.0737953619690812E-3</c:v>
                </c:pt>
                <c:pt idx="47">
                  <c:v>1.0059081233869686E-3</c:v>
                </c:pt>
                <c:pt idx="48">
                  <c:v>9.8047668106983061E-4</c:v>
                </c:pt>
                <c:pt idx="49">
                  <c:v>1.5822140311026118E-4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Graf_38!$C$2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Graf_38!$A$3:$A$52</c:f>
              <c:numCache>
                <c:formatCode>0.0</c:formatCode>
                <c:ptCount val="50"/>
                <c:pt idx="0">
                  <c:v>-0.50521179000000005</c:v>
                </c:pt>
                <c:pt idx="1">
                  <c:v>1.5562239999999998</c:v>
                </c:pt>
                <c:pt idx="2">
                  <c:v>3.6176597999999998</c:v>
                </c:pt>
                <c:pt idx="3">
                  <c:v>5.6790955999999992</c:v>
                </c:pt>
                <c:pt idx="4">
                  <c:v>7.7405314000000001</c:v>
                </c:pt>
                <c:pt idx="5">
                  <c:v>9.8019672</c:v>
                </c:pt>
                <c:pt idx="6">
                  <c:v>11.863403</c:v>
                </c:pt>
                <c:pt idx="7">
                  <c:v>13.924839</c:v>
                </c:pt>
                <c:pt idx="8">
                  <c:v>15.986274999999999</c:v>
                </c:pt>
                <c:pt idx="9">
                  <c:v>18.047709999999999</c:v>
                </c:pt>
                <c:pt idx="10">
                  <c:v>20.109145999999999</c:v>
                </c:pt>
                <c:pt idx="11">
                  <c:v>22.170582</c:v>
                </c:pt>
                <c:pt idx="12">
                  <c:v>24.232018</c:v>
                </c:pt>
                <c:pt idx="13">
                  <c:v>26.293453000000003</c:v>
                </c:pt>
                <c:pt idx="14">
                  <c:v>28.354889</c:v>
                </c:pt>
                <c:pt idx="15">
                  <c:v>30.416325000000001</c:v>
                </c:pt>
                <c:pt idx="16">
                  <c:v>32.477761000000001</c:v>
                </c:pt>
                <c:pt idx="17">
                  <c:v>34.539197000000001</c:v>
                </c:pt>
                <c:pt idx="18">
                  <c:v>36.600631999999997</c:v>
                </c:pt>
                <c:pt idx="19">
                  <c:v>38.662067999999998</c:v>
                </c:pt>
                <c:pt idx="20">
                  <c:v>40.723503999999998</c:v>
                </c:pt>
                <c:pt idx="21">
                  <c:v>42.784939999999999</c:v>
                </c:pt>
                <c:pt idx="22">
                  <c:v>44.846375999999999</c:v>
                </c:pt>
                <c:pt idx="23">
                  <c:v>46.907811000000002</c:v>
                </c:pt>
                <c:pt idx="24">
                  <c:v>48.969247000000003</c:v>
                </c:pt>
                <c:pt idx="25">
                  <c:v>51.030682999999996</c:v>
                </c:pt>
                <c:pt idx="26">
                  <c:v>53.092118999999997</c:v>
                </c:pt>
                <c:pt idx="27">
                  <c:v>55.153554</c:v>
                </c:pt>
                <c:pt idx="28">
                  <c:v>57.21499</c:v>
                </c:pt>
                <c:pt idx="29">
                  <c:v>59.276426000000001</c:v>
                </c:pt>
                <c:pt idx="30">
                  <c:v>61.337862000000001</c:v>
                </c:pt>
                <c:pt idx="31">
                  <c:v>63.399298000000002</c:v>
                </c:pt>
                <c:pt idx="32">
                  <c:v>65.460733000000005</c:v>
                </c:pt>
                <c:pt idx="33">
                  <c:v>67.522168999999991</c:v>
                </c:pt>
                <c:pt idx="34">
                  <c:v>69.583604999999991</c:v>
                </c:pt>
                <c:pt idx="35">
                  <c:v>71.645040999999992</c:v>
                </c:pt>
                <c:pt idx="36">
                  <c:v>73.706476999999992</c:v>
                </c:pt>
                <c:pt idx="37">
                  <c:v>75.767911999999995</c:v>
                </c:pt>
                <c:pt idx="38">
                  <c:v>77.829347999999996</c:v>
                </c:pt>
                <c:pt idx="39">
                  <c:v>79.890783999999996</c:v>
                </c:pt>
                <c:pt idx="40">
                  <c:v>81.952219999999997</c:v>
                </c:pt>
                <c:pt idx="41">
                  <c:v>84.013655</c:v>
                </c:pt>
                <c:pt idx="42">
                  <c:v>86.075091</c:v>
                </c:pt>
                <c:pt idx="43">
                  <c:v>88.136527000000001</c:v>
                </c:pt>
                <c:pt idx="44">
                  <c:v>90.197963000000001</c:v>
                </c:pt>
                <c:pt idx="45">
                  <c:v>92.259399000000002</c:v>
                </c:pt>
                <c:pt idx="46">
                  <c:v>94.320834000000005</c:v>
                </c:pt>
                <c:pt idx="47">
                  <c:v>96.382270000000005</c:v>
                </c:pt>
                <c:pt idx="48">
                  <c:v>98.443706000000006</c:v>
                </c:pt>
                <c:pt idx="49">
                  <c:v>100.50514</c:v>
                </c:pt>
              </c:numCache>
            </c:numRef>
          </c:cat>
          <c:val>
            <c:numRef>
              <c:f>Graf_38!$C$3:$C$52</c:f>
              <c:numCache>
                <c:formatCode>0.00</c:formatCode>
                <c:ptCount val="50"/>
                <c:pt idx="0">
                  <c:v>5.4823763269727953E-2</c:v>
                </c:pt>
                <c:pt idx="1">
                  <c:v>0.2357884645921377</c:v>
                </c:pt>
                <c:pt idx="2">
                  <c:v>0.13813232142326698</c:v>
                </c:pt>
                <c:pt idx="3">
                  <c:v>0.13726978332117223</c:v>
                </c:pt>
                <c:pt idx="4">
                  <c:v>0.11061525221497681</c:v>
                </c:pt>
                <c:pt idx="5">
                  <c:v>4.4936131367666499E-2</c:v>
                </c:pt>
                <c:pt idx="6">
                  <c:v>3.4838124318752682E-2</c:v>
                </c:pt>
                <c:pt idx="7">
                  <c:v>2.9704970735554823E-2</c:v>
                </c:pt>
                <c:pt idx="8">
                  <c:v>2.4571817152356963E-2</c:v>
                </c:pt>
                <c:pt idx="9">
                  <c:v>2.0488435551952434E-2</c:v>
                </c:pt>
                <c:pt idx="10">
                  <c:v>1.7679927341473278E-2</c:v>
                </c:pt>
                <c:pt idx="11">
                  <c:v>1.5197500608615298E-2</c:v>
                </c:pt>
                <c:pt idx="12">
                  <c:v>1.2961212797574593E-2</c:v>
                </c:pt>
                <c:pt idx="13">
                  <c:v>1.1475964260796853E-2</c:v>
                </c:pt>
                <c:pt idx="14">
                  <c:v>1.0175845853249196E-2</c:v>
                </c:pt>
                <c:pt idx="15">
                  <c:v>9.1933939174486234E-3</c:v>
                </c:pt>
                <c:pt idx="16">
                  <c:v>8.1730744552146236E-3</c:v>
                </c:pt>
                <c:pt idx="17">
                  <c:v>7.3168476075254722E-3</c:v>
                </c:pt>
                <c:pt idx="18">
                  <c:v>6.8329847697650185E-3</c:v>
                </c:pt>
                <c:pt idx="19">
                  <c:v>6.7004484272480246E-3</c:v>
                </c:pt>
                <c:pt idx="20">
                  <c:v>5.8358065736847783E-3</c:v>
                </c:pt>
                <c:pt idx="21">
                  <c:v>5.1731248610998089E-3</c:v>
                </c:pt>
                <c:pt idx="22">
                  <c:v>4.5798669469761227E-3</c:v>
                </c:pt>
                <c:pt idx="23">
                  <c:v>3.7573001227833502E-3</c:v>
                </c:pt>
                <c:pt idx="24">
                  <c:v>3.3891436157917005E-3</c:v>
                </c:pt>
                <c:pt idx="25">
                  <c:v>2.9452520559331975E-3</c:v>
                </c:pt>
                <c:pt idx="26">
                  <c:v>2.9536670618072925E-3</c:v>
                </c:pt>
                <c:pt idx="27">
                  <c:v>2.5918218092212137E-3</c:v>
                </c:pt>
                <c:pt idx="28">
                  <c:v>2.3330603785927974E-3</c:v>
                </c:pt>
                <c:pt idx="29">
                  <c:v>2.3604091476836053E-3</c:v>
                </c:pt>
                <c:pt idx="30">
                  <c:v>2.0545236841602579E-3</c:v>
                </c:pt>
                <c:pt idx="31">
                  <c:v>2.1416189949571393E-3</c:v>
                </c:pt>
                <c:pt idx="32">
                  <c:v>1.9503879864683339E-3</c:v>
                </c:pt>
                <c:pt idx="33">
                  <c:v>1.7844019956018129E-3</c:v>
                </c:pt>
                <c:pt idx="34">
                  <c:v>1.6556524057281619E-3</c:v>
                </c:pt>
                <c:pt idx="35">
                  <c:v>1.5441535778964049E-3</c:v>
                </c:pt>
                <c:pt idx="36">
                  <c:v>1.5279546915887726E-3</c:v>
                </c:pt>
                <c:pt idx="37">
                  <c:v>1.470522276498075E-3</c:v>
                </c:pt>
                <c:pt idx="38">
                  <c:v>1.4236086187499964E-3</c:v>
                </c:pt>
                <c:pt idx="39">
                  <c:v>1.3346199316314432E-3</c:v>
                </c:pt>
                <c:pt idx="40">
                  <c:v>1.3358821825125574E-3</c:v>
                </c:pt>
                <c:pt idx="41">
                  <c:v>1.2401614906947286E-3</c:v>
                </c:pt>
                <c:pt idx="42">
                  <c:v>1.2311153593800766E-3</c:v>
                </c:pt>
                <c:pt idx="43">
                  <c:v>1.1707376922334459E-3</c:v>
                </c:pt>
                <c:pt idx="44">
                  <c:v>1.0882706346673164E-3</c:v>
                </c:pt>
                <c:pt idx="45">
                  <c:v>9.967574457865351E-4</c:v>
                </c:pt>
                <c:pt idx="46">
                  <c:v>9.3574865319934739E-4</c:v>
                </c:pt>
                <c:pt idx="47">
                  <c:v>1.1501209278419137E-3</c:v>
                </c:pt>
                <c:pt idx="48">
                  <c:v>9.9633669549283022E-4</c:v>
                </c:pt>
                <c:pt idx="49">
                  <c:v>1.7170819486090542E-4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Graf_38!$D$2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Graf_38!$A$3:$A$52</c:f>
              <c:numCache>
                <c:formatCode>0.0</c:formatCode>
                <c:ptCount val="50"/>
                <c:pt idx="0">
                  <c:v>-0.50521179000000005</c:v>
                </c:pt>
                <c:pt idx="1">
                  <c:v>1.5562239999999998</c:v>
                </c:pt>
                <c:pt idx="2">
                  <c:v>3.6176597999999998</c:v>
                </c:pt>
                <c:pt idx="3">
                  <c:v>5.6790955999999992</c:v>
                </c:pt>
                <c:pt idx="4">
                  <c:v>7.7405314000000001</c:v>
                </c:pt>
                <c:pt idx="5">
                  <c:v>9.8019672</c:v>
                </c:pt>
                <c:pt idx="6">
                  <c:v>11.863403</c:v>
                </c:pt>
                <c:pt idx="7">
                  <c:v>13.924839</c:v>
                </c:pt>
                <c:pt idx="8">
                  <c:v>15.986274999999999</c:v>
                </c:pt>
                <c:pt idx="9">
                  <c:v>18.047709999999999</c:v>
                </c:pt>
                <c:pt idx="10">
                  <c:v>20.109145999999999</c:v>
                </c:pt>
                <c:pt idx="11">
                  <c:v>22.170582</c:v>
                </c:pt>
                <c:pt idx="12">
                  <c:v>24.232018</c:v>
                </c:pt>
                <c:pt idx="13">
                  <c:v>26.293453000000003</c:v>
                </c:pt>
                <c:pt idx="14">
                  <c:v>28.354889</c:v>
                </c:pt>
                <c:pt idx="15">
                  <c:v>30.416325000000001</c:v>
                </c:pt>
                <c:pt idx="16">
                  <c:v>32.477761000000001</c:v>
                </c:pt>
                <c:pt idx="17">
                  <c:v>34.539197000000001</c:v>
                </c:pt>
                <c:pt idx="18">
                  <c:v>36.600631999999997</c:v>
                </c:pt>
                <c:pt idx="19">
                  <c:v>38.662067999999998</c:v>
                </c:pt>
                <c:pt idx="20">
                  <c:v>40.723503999999998</c:v>
                </c:pt>
                <c:pt idx="21">
                  <c:v>42.784939999999999</c:v>
                </c:pt>
                <c:pt idx="22">
                  <c:v>44.846375999999999</c:v>
                </c:pt>
                <c:pt idx="23">
                  <c:v>46.907811000000002</c:v>
                </c:pt>
                <c:pt idx="24">
                  <c:v>48.969247000000003</c:v>
                </c:pt>
                <c:pt idx="25">
                  <c:v>51.030682999999996</c:v>
                </c:pt>
                <c:pt idx="26">
                  <c:v>53.092118999999997</c:v>
                </c:pt>
                <c:pt idx="27">
                  <c:v>55.153554</c:v>
                </c:pt>
                <c:pt idx="28">
                  <c:v>57.21499</c:v>
                </c:pt>
                <c:pt idx="29">
                  <c:v>59.276426000000001</c:v>
                </c:pt>
                <c:pt idx="30">
                  <c:v>61.337862000000001</c:v>
                </c:pt>
                <c:pt idx="31">
                  <c:v>63.399298000000002</c:v>
                </c:pt>
                <c:pt idx="32">
                  <c:v>65.460733000000005</c:v>
                </c:pt>
                <c:pt idx="33">
                  <c:v>67.522168999999991</c:v>
                </c:pt>
                <c:pt idx="34">
                  <c:v>69.583604999999991</c:v>
                </c:pt>
                <c:pt idx="35">
                  <c:v>71.645040999999992</c:v>
                </c:pt>
                <c:pt idx="36">
                  <c:v>73.706476999999992</c:v>
                </c:pt>
                <c:pt idx="37">
                  <c:v>75.767911999999995</c:v>
                </c:pt>
                <c:pt idx="38">
                  <c:v>77.829347999999996</c:v>
                </c:pt>
                <c:pt idx="39">
                  <c:v>79.890783999999996</c:v>
                </c:pt>
                <c:pt idx="40">
                  <c:v>81.952219999999997</c:v>
                </c:pt>
                <c:pt idx="41">
                  <c:v>84.013655</c:v>
                </c:pt>
                <c:pt idx="42">
                  <c:v>86.075091</c:v>
                </c:pt>
                <c:pt idx="43">
                  <c:v>88.136527000000001</c:v>
                </c:pt>
                <c:pt idx="44">
                  <c:v>90.197963000000001</c:v>
                </c:pt>
                <c:pt idx="45">
                  <c:v>92.259399000000002</c:v>
                </c:pt>
                <c:pt idx="46">
                  <c:v>94.320834000000005</c:v>
                </c:pt>
                <c:pt idx="47">
                  <c:v>96.382270000000005</c:v>
                </c:pt>
                <c:pt idx="48">
                  <c:v>98.443706000000006</c:v>
                </c:pt>
                <c:pt idx="49">
                  <c:v>100.50514</c:v>
                </c:pt>
              </c:numCache>
            </c:numRef>
          </c:cat>
          <c:val>
            <c:numRef>
              <c:f>Graf_38!$D$3:$D$52</c:f>
              <c:numCache>
                <c:formatCode>0.00</c:formatCode>
                <c:ptCount val="50"/>
                <c:pt idx="0">
                  <c:v>5.4095998431216048E-2</c:v>
                </c:pt>
                <c:pt idx="1">
                  <c:v>0.22934099334911123</c:v>
                </c:pt>
                <c:pt idx="2">
                  <c:v>0.13670999603541012</c:v>
                </c:pt>
                <c:pt idx="3">
                  <c:v>0.13064099621141112</c:v>
                </c:pt>
                <c:pt idx="4">
                  <c:v>0.11612999663223011</c:v>
                </c:pt>
                <c:pt idx="5">
                  <c:v>4.6976998637667043E-2</c:v>
                </c:pt>
                <c:pt idx="6">
                  <c:v>3.6812998932423034E-2</c:v>
                </c:pt>
                <c:pt idx="7">
                  <c:v>3.107999909868003E-2</c:v>
                </c:pt>
                <c:pt idx="8">
                  <c:v>2.5451999261892021E-2</c:v>
                </c:pt>
                <c:pt idx="9">
                  <c:v>2.144099937821102E-2</c:v>
                </c:pt>
                <c:pt idx="10">
                  <c:v>1.8637499459512517E-2</c:v>
                </c:pt>
                <c:pt idx="11">
                  <c:v>1.5630299546721314E-2</c:v>
                </c:pt>
                <c:pt idx="12">
                  <c:v>1.3673099603480112E-2</c:v>
                </c:pt>
                <c:pt idx="13">
                  <c:v>1.1783099658290112E-2</c:v>
                </c:pt>
                <c:pt idx="14">
                  <c:v>1.0518899694951908E-2</c:v>
                </c:pt>
                <c:pt idx="15">
                  <c:v>9.2819997308220079E-3</c:v>
                </c:pt>
                <c:pt idx="16">
                  <c:v>8.6498997491529072E-3</c:v>
                </c:pt>
                <c:pt idx="17">
                  <c:v>7.6019997795420072E-3</c:v>
                </c:pt>
                <c:pt idx="18">
                  <c:v>6.885899800308906E-3</c:v>
                </c:pt>
                <c:pt idx="19">
                  <c:v>6.2894998176045063E-3</c:v>
                </c:pt>
                <c:pt idx="20">
                  <c:v>5.9135998285056047E-3</c:v>
                </c:pt>
                <c:pt idx="21">
                  <c:v>5.2268998484199039E-3</c:v>
                </c:pt>
                <c:pt idx="22">
                  <c:v>4.8173998602954043E-3</c:v>
                </c:pt>
                <c:pt idx="23">
                  <c:v>3.5888998959219035E-3</c:v>
                </c:pt>
                <c:pt idx="24">
                  <c:v>3.3977999014638029E-3</c:v>
                </c:pt>
                <c:pt idx="25">
                  <c:v>2.8811999164452024E-3</c:v>
                </c:pt>
                <c:pt idx="26">
                  <c:v>2.7551999200992028E-3</c:v>
                </c:pt>
                <c:pt idx="27">
                  <c:v>2.6186999240577027E-3</c:v>
                </c:pt>
                <c:pt idx="28">
                  <c:v>2.4065999302086021E-3</c:v>
                </c:pt>
                <c:pt idx="29">
                  <c:v>2.2511999347152021E-3</c:v>
                </c:pt>
                <c:pt idx="30">
                  <c:v>2.049809940555512E-3</c:v>
                </c:pt>
                <c:pt idx="31">
                  <c:v>1.9038599447880617E-3</c:v>
                </c:pt>
                <c:pt idx="32">
                  <c:v>1.7690399486978415E-3</c:v>
                </c:pt>
                <c:pt idx="33">
                  <c:v>1.8771899455614918E-3</c:v>
                </c:pt>
                <c:pt idx="34">
                  <c:v>1.5105299561946315E-3</c:v>
                </c:pt>
                <c:pt idx="35">
                  <c:v>1.7043599505735616E-3</c:v>
                </c:pt>
                <c:pt idx="36">
                  <c:v>1.4683199574187214E-3</c:v>
                </c:pt>
                <c:pt idx="37">
                  <c:v>1.4510999579181014E-3</c:v>
                </c:pt>
                <c:pt idx="38">
                  <c:v>1.4353499583748513E-3</c:v>
                </c:pt>
                <c:pt idx="39">
                  <c:v>1.4126699590325713E-3</c:v>
                </c:pt>
                <c:pt idx="40">
                  <c:v>1.4027999593188012E-3</c:v>
                </c:pt>
                <c:pt idx="41">
                  <c:v>1.219259964641461E-3</c:v>
                </c:pt>
                <c:pt idx="42">
                  <c:v>1.119929967522031E-3</c:v>
                </c:pt>
                <c:pt idx="43">
                  <c:v>1.0798199686852209E-3</c:v>
                </c:pt>
                <c:pt idx="44">
                  <c:v>1.069529968983631E-3</c:v>
                </c:pt>
                <c:pt idx="45">
                  <c:v>1.0373999699154009E-3</c:v>
                </c:pt>
                <c:pt idx="46">
                  <c:v>9.6599997198600085E-4</c:v>
                </c:pt>
                <c:pt idx="47">
                  <c:v>9.878399713526408E-4</c:v>
                </c:pt>
                <c:pt idx="48">
                  <c:v>8.8220997441591082E-4</c:v>
                </c:pt>
                <c:pt idx="49">
                  <c:v>1.6230899529303915E-4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Graf_38!$E$2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Graf_38!$A$3:$A$52</c:f>
              <c:numCache>
                <c:formatCode>0.0</c:formatCode>
                <c:ptCount val="50"/>
                <c:pt idx="0">
                  <c:v>-0.50521179000000005</c:v>
                </c:pt>
                <c:pt idx="1">
                  <c:v>1.5562239999999998</c:v>
                </c:pt>
                <c:pt idx="2">
                  <c:v>3.6176597999999998</c:v>
                </c:pt>
                <c:pt idx="3">
                  <c:v>5.6790955999999992</c:v>
                </c:pt>
                <c:pt idx="4">
                  <c:v>7.7405314000000001</c:v>
                </c:pt>
                <c:pt idx="5">
                  <c:v>9.8019672</c:v>
                </c:pt>
                <c:pt idx="6">
                  <c:v>11.863403</c:v>
                </c:pt>
                <c:pt idx="7">
                  <c:v>13.924839</c:v>
                </c:pt>
                <c:pt idx="8">
                  <c:v>15.986274999999999</c:v>
                </c:pt>
                <c:pt idx="9">
                  <c:v>18.047709999999999</c:v>
                </c:pt>
                <c:pt idx="10">
                  <c:v>20.109145999999999</c:v>
                </c:pt>
                <c:pt idx="11">
                  <c:v>22.170582</c:v>
                </c:pt>
                <c:pt idx="12">
                  <c:v>24.232018</c:v>
                </c:pt>
                <c:pt idx="13">
                  <c:v>26.293453000000003</c:v>
                </c:pt>
                <c:pt idx="14">
                  <c:v>28.354889</c:v>
                </c:pt>
                <c:pt idx="15">
                  <c:v>30.416325000000001</c:v>
                </c:pt>
                <c:pt idx="16">
                  <c:v>32.477761000000001</c:v>
                </c:pt>
                <c:pt idx="17">
                  <c:v>34.539197000000001</c:v>
                </c:pt>
                <c:pt idx="18">
                  <c:v>36.600631999999997</c:v>
                </c:pt>
                <c:pt idx="19">
                  <c:v>38.662067999999998</c:v>
                </c:pt>
                <c:pt idx="20">
                  <c:v>40.723503999999998</c:v>
                </c:pt>
                <c:pt idx="21">
                  <c:v>42.784939999999999</c:v>
                </c:pt>
                <c:pt idx="22">
                  <c:v>44.846375999999999</c:v>
                </c:pt>
                <c:pt idx="23">
                  <c:v>46.907811000000002</c:v>
                </c:pt>
                <c:pt idx="24">
                  <c:v>48.969247000000003</c:v>
                </c:pt>
                <c:pt idx="25">
                  <c:v>51.030682999999996</c:v>
                </c:pt>
                <c:pt idx="26">
                  <c:v>53.092118999999997</c:v>
                </c:pt>
                <c:pt idx="27">
                  <c:v>55.153554</c:v>
                </c:pt>
                <c:pt idx="28">
                  <c:v>57.21499</c:v>
                </c:pt>
                <c:pt idx="29">
                  <c:v>59.276426000000001</c:v>
                </c:pt>
                <c:pt idx="30">
                  <c:v>61.337862000000001</c:v>
                </c:pt>
                <c:pt idx="31">
                  <c:v>63.399298000000002</c:v>
                </c:pt>
                <c:pt idx="32">
                  <c:v>65.460733000000005</c:v>
                </c:pt>
                <c:pt idx="33">
                  <c:v>67.522168999999991</c:v>
                </c:pt>
                <c:pt idx="34">
                  <c:v>69.583604999999991</c:v>
                </c:pt>
                <c:pt idx="35">
                  <c:v>71.645040999999992</c:v>
                </c:pt>
                <c:pt idx="36">
                  <c:v>73.706476999999992</c:v>
                </c:pt>
                <c:pt idx="37">
                  <c:v>75.767911999999995</c:v>
                </c:pt>
                <c:pt idx="38">
                  <c:v>77.829347999999996</c:v>
                </c:pt>
                <c:pt idx="39">
                  <c:v>79.890783999999996</c:v>
                </c:pt>
                <c:pt idx="40">
                  <c:v>81.952219999999997</c:v>
                </c:pt>
                <c:pt idx="41">
                  <c:v>84.013655</c:v>
                </c:pt>
                <c:pt idx="42">
                  <c:v>86.075091</c:v>
                </c:pt>
                <c:pt idx="43">
                  <c:v>88.136527000000001</c:v>
                </c:pt>
                <c:pt idx="44">
                  <c:v>90.197963000000001</c:v>
                </c:pt>
                <c:pt idx="45">
                  <c:v>92.259399000000002</c:v>
                </c:pt>
                <c:pt idx="46">
                  <c:v>94.320834000000005</c:v>
                </c:pt>
                <c:pt idx="47">
                  <c:v>96.382270000000005</c:v>
                </c:pt>
                <c:pt idx="48">
                  <c:v>98.443706000000006</c:v>
                </c:pt>
                <c:pt idx="49">
                  <c:v>100.50514</c:v>
                </c:pt>
              </c:numCache>
            </c:numRef>
          </c:cat>
          <c:val>
            <c:numRef>
              <c:f>Graf_38!$E$3:$E$52</c:f>
              <c:numCache>
                <c:formatCode>0.00</c:formatCode>
                <c:ptCount val="50"/>
                <c:pt idx="0">
                  <c:v>5.136542718833146E-2</c:v>
                </c:pt>
                <c:pt idx="1">
                  <c:v>0.22624298088918529</c:v>
                </c:pt>
                <c:pt idx="2">
                  <c:v>0.1381639729275021</c:v>
                </c:pt>
                <c:pt idx="3">
                  <c:v>0.12567421846201079</c:v>
                </c:pt>
                <c:pt idx="4">
                  <c:v>0.12046840483605811</c:v>
                </c:pt>
                <c:pt idx="5">
                  <c:v>4.7125208025257097E-2</c:v>
                </c:pt>
                <c:pt idx="6">
                  <c:v>3.6986466165034745E-2</c:v>
                </c:pt>
                <c:pt idx="7">
                  <c:v>3.1066952283911139E-2</c:v>
                </c:pt>
                <c:pt idx="8">
                  <c:v>2.6700786016983086E-2</c:v>
                </c:pt>
                <c:pt idx="9">
                  <c:v>2.2418584485957495E-2</c:v>
                </c:pt>
                <c:pt idx="10">
                  <c:v>1.885428144689796E-2</c:v>
                </c:pt>
                <c:pt idx="11">
                  <c:v>1.6597729169519283E-2</c:v>
                </c:pt>
                <c:pt idx="12">
                  <c:v>1.4238320090660084E-2</c:v>
                </c:pt>
                <c:pt idx="13">
                  <c:v>1.2223166429000983E-2</c:v>
                </c:pt>
                <c:pt idx="14">
                  <c:v>1.0533376118963924E-2</c:v>
                </c:pt>
                <c:pt idx="15">
                  <c:v>9.6853322863490535E-3</c:v>
                </c:pt>
                <c:pt idx="16">
                  <c:v>8.522420694099947E-3</c:v>
                </c:pt>
                <c:pt idx="17">
                  <c:v>7.6260971383411598E-3</c:v>
                </c:pt>
                <c:pt idx="18">
                  <c:v>7.4350773641630574E-3</c:v>
                </c:pt>
                <c:pt idx="19">
                  <c:v>6.4065093493578919E-3</c:v>
                </c:pt>
                <c:pt idx="20">
                  <c:v>5.9342077099065402E-3</c:v>
                </c:pt>
                <c:pt idx="21">
                  <c:v>5.270886296277086E-3</c:v>
                </c:pt>
                <c:pt idx="22">
                  <c:v>4.6411507770086164E-3</c:v>
                </c:pt>
                <c:pt idx="23">
                  <c:v>3.7385298660571444E-3</c:v>
                </c:pt>
                <c:pt idx="24">
                  <c:v>3.2116511482691919E-3</c:v>
                </c:pt>
                <c:pt idx="25">
                  <c:v>3.0395234396691437E-3</c:v>
                </c:pt>
                <c:pt idx="26">
                  <c:v>2.6658803649031852E-3</c:v>
                </c:pt>
                <c:pt idx="27">
                  <c:v>2.5378341426519299E-3</c:v>
                </c:pt>
                <c:pt idx="28">
                  <c:v>2.2922372901372271E-3</c:v>
                </c:pt>
                <c:pt idx="29">
                  <c:v>2.1536954758981639E-3</c:v>
                </c:pt>
                <c:pt idx="30">
                  <c:v>2.1662901862835333E-3</c:v>
                </c:pt>
                <c:pt idx="31">
                  <c:v>1.8696847567080844E-3</c:v>
                </c:pt>
                <c:pt idx="32">
                  <c:v>1.8476440135336879E-3</c:v>
                </c:pt>
                <c:pt idx="33">
                  <c:v>1.6956678415502309E-3</c:v>
                </c:pt>
                <c:pt idx="34">
                  <c:v>1.8260230940388041E-3</c:v>
                </c:pt>
                <c:pt idx="35">
                  <c:v>1.5638432061833645E-3</c:v>
                </c:pt>
                <c:pt idx="36">
                  <c:v>1.6163211661224038E-3</c:v>
                </c:pt>
                <c:pt idx="37">
                  <c:v>1.451540371913821E-3</c:v>
                </c:pt>
                <c:pt idx="38">
                  <c:v>1.350992600670622E-3</c:v>
                </c:pt>
                <c:pt idx="39">
                  <c:v>1.2842406356281645E-3</c:v>
                </c:pt>
                <c:pt idx="40">
                  <c:v>1.1927190734944803E-3</c:v>
                </c:pt>
                <c:pt idx="41">
                  <c:v>1.1820135696669163E-3</c:v>
                </c:pt>
                <c:pt idx="42">
                  <c:v>1.1370924359590988E-3</c:v>
                </c:pt>
                <c:pt idx="43">
                  <c:v>9.9099379548881405E-4</c:v>
                </c:pt>
                <c:pt idx="44">
                  <c:v>1.0199616293751635E-3</c:v>
                </c:pt>
                <c:pt idx="45">
                  <c:v>1.0205913648944321E-3</c:v>
                </c:pt>
                <c:pt idx="46">
                  <c:v>9.3872574738953108E-4</c:v>
                </c:pt>
                <c:pt idx="47">
                  <c:v>9.4754204465928962E-4</c:v>
                </c:pt>
                <c:pt idx="48">
                  <c:v>8.8939646504683435E-4</c:v>
                </c:pt>
                <c:pt idx="49">
                  <c:v>1.8780812302983309E-4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Graf_38!$F$2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Graf_38!$A$3:$A$52</c:f>
              <c:numCache>
                <c:formatCode>0.0</c:formatCode>
                <c:ptCount val="50"/>
                <c:pt idx="0">
                  <c:v>-0.50521179000000005</c:v>
                </c:pt>
                <c:pt idx="1">
                  <c:v>1.5562239999999998</c:v>
                </c:pt>
                <c:pt idx="2">
                  <c:v>3.6176597999999998</c:v>
                </c:pt>
                <c:pt idx="3">
                  <c:v>5.6790955999999992</c:v>
                </c:pt>
                <c:pt idx="4">
                  <c:v>7.7405314000000001</c:v>
                </c:pt>
                <c:pt idx="5">
                  <c:v>9.8019672</c:v>
                </c:pt>
                <c:pt idx="6">
                  <c:v>11.863403</c:v>
                </c:pt>
                <c:pt idx="7">
                  <c:v>13.924839</c:v>
                </c:pt>
                <c:pt idx="8">
                  <c:v>15.986274999999999</c:v>
                </c:pt>
                <c:pt idx="9">
                  <c:v>18.047709999999999</c:v>
                </c:pt>
                <c:pt idx="10">
                  <c:v>20.109145999999999</c:v>
                </c:pt>
                <c:pt idx="11">
                  <c:v>22.170582</c:v>
                </c:pt>
                <c:pt idx="12">
                  <c:v>24.232018</c:v>
                </c:pt>
                <c:pt idx="13">
                  <c:v>26.293453000000003</c:v>
                </c:pt>
                <c:pt idx="14">
                  <c:v>28.354889</c:v>
                </c:pt>
                <c:pt idx="15">
                  <c:v>30.416325000000001</c:v>
                </c:pt>
                <c:pt idx="16">
                  <c:v>32.477761000000001</c:v>
                </c:pt>
                <c:pt idx="17">
                  <c:v>34.539197000000001</c:v>
                </c:pt>
                <c:pt idx="18">
                  <c:v>36.600631999999997</c:v>
                </c:pt>
                <c:pt idx="19">
                  <c:v>38.662067999999998</c:v>
                </c:pt>
                <c:pt idx="20">
                  <c:v>40.723503999999998</c:v>
                </c:pt>
                <c:pt idx="21">
                  <c:v>42.784939999999999</c:v>
                </c:pt>
                <c:pt idx="22">
                  <c:v>44.846375999999999</c:v>
                </c:pt>
                <c:pt idx="23">
                  <c:v>46.907811000000002</c:v>
                </c:pt>
                <c:pt idx="24">
                  <c:v>48.969247000000003</c:v>
                </c:pt>
                <c:pt idx="25">
                  <c:v>51.030682999999996</c:v>
                </c:pt>
                <c:pt idx="26">
                  <c:v>53.092118999999997</c:v>
                </c:pt>
                <c:pt idx="27">
                  <c:v>55.153554</c:v>
                </c:pt>
                <c:pt idx="28">
                  <c:v>57.21499</c:v>
                </c:pt>
                <c:pt idx="29">
                  <c:v>59.276426000000001</c:v>
                </c:pt>
                <c:pt idx="30">
                  <c:v>61.337862000000001</c:v>
                </c:pt>
                <c:pt idx="31">
                  <c:v>63.399298000000002</c:v>
                </c:pt>
                <c:pt idx="32">
                  <c:v>65.460733000000005</c:v>
                </c:pt>
                <c:pt idx="33">
                  <c:v>67.522168999999991</c:v>
                </c:pt>
                <c:pt idx="34">
                  <c:v>69.583604999999991</c:v>
                </c:pt>
                <c:pt idx="35">
                  <c:v>71.645040999999992</c:v>
                </c:pt>
                <c:pt idx="36">
                  <c:v>73.706476999999992</c:v>
                </c:pt>
                <c:pt idx="37">
                  <c:v>75.767911999999995</c:v>
                </c:pt>
                <c:pt idx="38">
                  <c:v>77.829347999999996</c:v>
                </c:pt>
                <c:pt idx="39">
                  <c:v>79.890783999999996</c:v>
                </c:pt>
                <c:pt idx="40">
                  <c:v>81.952219999999997</c:v>
                </c:pt>
                <c:pt idx="41">
                  <c:v>84.013655</c:v>
                </c:pt>
                <c:pt idx="42">
                  <c:v>86.075091</c:v>
                </c:pt>
                <c:pt idx="43">
                  <c:v>88.136527000000001</c:v>
                </c:pt>
                <c:pt idx="44">
                  <c:v>90.197963000000001</c:v>
                </c:pt>
                <c:pt idx="45">
                  <c:v>92.259399000000002</c:v>
                </c:pt>
                <c:pt idx="46">
                  <c:v>94.320834000000005</c:v>
                </c:pt>
                <c:pt idx="47">
                  <c:v>96.382270000000005</c:v>
                </c:pt>
                <c:pt idx="48">
                  <c:v>98.443706000000006</c:v>
                </c:pt>
                <c:pt idx="49">
                  <c:v>100.50514</c:v>
                </c:pt>
              </c:numCache>
            </c:numRef>
          </c:cat>
          <c:val>
            <c:numRef>
              <c:f>Graf_38!$F$3:$F$52</c:f>
              <c:numCache>
                <c:formatCode>0.00</c:formatCode>
                <c:ptCount val="50"/>
                <c:pt idx="0">
                  <c:v>4.3793309892362575E-2</c:v>
                </c:pt>
                <c:pt idx="1">
                  <c:v>0.16873973962777589</c:v>
                </c:pt>
                <c:pt idx="2">
                  <c:v>0.17084976211668515</c:v>
                </c:pt>
                <c:pt idx="3">
                  <c:v>8.1856460672687162E-2</c:v>
                </c:pt>
                <c:pt idx="4">
                  <c:v>8.7110830399971098E-2</c:v>
                </c:pt>
                <c:pt idx="5">
                  <c:v>9.4868266020961156E-2</c:v>
                </c:pt>
                <c:pt idx="6">
                  <c:v>7.9911930143692314E-2</c:v>
                </c:pt>
                <c:pt idx="7">
                  <c:v>4.8675322709838986E-2</c:v>
                </c:pt>
                <c:pt idx="8">
                  <c:v>3.2250245688329363E-2</c:v>
                </c:pt>
                <c:pt idx="9">
                  <c:v>2.4823793987168205E-2</c:v>
                </c:pt>
                <c:pt idx="10">
                  <c:v>2.1369149323953961E-2</c:v>
                </c:pt>
                <c:pt idx="11">
                  <c:v>1.7471813667968555E-2</c:v>
                </c:pt>
                <c:pt idx="12">
                  <c:v>1.4633626555435658E-2</c:v>
                </c:pt>
                <c:pt idx="13">
                  <c:v>1.2093324970748776E-2</c:v>
                </c:pt>
                <c:pt idx="14">
                  <c:v>1.0165343637745379E-2</c:v>
                </c:pt>
                <c:pt idx="15">
                  <c:v>8.6635041015217049E-3</c:v>
                </c:pt>
                <c:pt idx="16">
                  <c:v>7.9270648799023794E-3</c:v>
                </c:pt>
                <c:pt idx="17">
                  <c:v>7.0954677813322457E-3</c:v>
                </c:pt>
                <c:pt idx="18">
                  <c:v>6.450049137665872E-3</c:v>
                </c:pt>
                <c:pt idx="19">
                  <c:v>5.9680538044150225E-3</c:v>
                </c:pt>
                <c:pt idx="20">
                  <c:v>5.1323194068470263E-3</c:v>
                </c:pt>
                <c:pt idx="21">
                  <c:v>4.716520857561959E-3</c:v>
                </c:pt>
                <c:pt idx="22">
                  <c:v>4.0359351724137639E-3</c:v>
                </c:pt>
                <c:pt idx="23">
                  <c:v>3.3077705487901633E-3</c:v>
                </c:pt>
                <c:pt idx="24">
                  <c:v>3.0781504544088573E-3</c:v>
                </c:pt>
                <c:pt idx="25">
                  <c:v>2.6147729666483846E-3</c:v>
                </c:pt>
                <c:pt idx="26">
                  <c:v>2.4968599452093354E-3</c:v>
                </c:pt>
                <c:pt idx="27">
                  <c:v>2.3479171812863259E-3</c:v>
                </c:pt>
                <c:pt idx="28">
                  <c:v>1.9124664617614171E-3</c:v>
                </c:pt>
                <c:pt idx="29">
                  <c:v>1.8692316872337658E-3</c:v>
                </c:pt>
                <c:pt idx="30">
                  <c:v>1.7376655791017743E-3</c:v>
                </c:pt>
                <c:pt idx="31">
                  <c:v>1.7960014949716197E-3</c:v>
                </c:pt>
                <c:pt idx="32">
                  <c:v>1.5829305965817592E-3</c:v>
                </c:pt>
                <c:pt idx="33">
                  <c:v>1.6919484251754064E-3</c:v>
                </c:pt>
                <c:pt idx="34">
                  <c:v>1.5595548572438424E-3</c:v>
                </c:pt>
                <c:pt idx="35">
                  <c:v>1.343380984605586E-3</c:v>
                </c:pt>
                <c:pt idx="36">
                  <c:v>1.4006825757259661E-3</c:v>
                </c:pt>
                <c:pt idx="37">
                  <c:v>1.3566203413987424E-3</c:v>
                </c:pt>
                <c:pt idx="38">
                  <c:v>1.3481388784531267E-3</c:v>
                </c:pt>
                <c:pt idx="39">
                  <c:v>1.1594780441506482E-3</c:v>
                </c:pt>
                <c:pt idx="40">
                  <c:v>1.1596849091005412E-3</c:v>
                </c:pt>
                <c:pt idx="41">
                  <c:v>1.1098304561763118E-3</c:v>
                </c:pt>
                <c:pt idx="42">
                  <c:v>1.1108647809257772E-3</c:v>
                </c:pt>
                <c:pt idx="43">
                  <c:v>9.9191743473726283E-4</c:v>
                </c:pt>
                <c:pt idx="44">
                  <c:v>8.9965566708495441E-4</c:v>
                </c:pt>
                <c:pt idx="45">
                  <c:v>7.8091518584633309E-4</c:v>
                </c:pt>
                <c:pt idx="46">
                  <c:v>8.4566391516286354E-4</c:v>
                </c:pt>
                <c:pt idx="47">
                  <c:v>8.2373623047419825E-4</c:v>
                </c:pt>
                <c:pt idx="48">
                  <c:v>8.8558885049222567E-4</c:v>
                </c:pt>
                <c:pt idx="49">
                  <c:v>1.8673699026847284E-4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756560"/>
        <c:axId val="549756952"/>
      </c:lineChart>
      <c:catAx>
        <c:axId val="549756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k-SK"/>
                  <a:t>výdavky (v tis.eur)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9756952"/>
        <c:crosses val="autoZero"/>
        <c:auto val="1"/>
        <c:lblAlgn val="ctr"/>
        <c:lblOffset val="100"/>
        <c:noMultiLvlLbl val="0"/>
      </c:catAx>
      <c:valAx>
        <c:axId val="54975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54975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717180886092766E-2"/>
          <c:y val="0.89938811993312529"/>
          <c:w val="0.89739325353326271"/>
          <c:h val="6.9181611078278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7589530475357249"/>
        </c:manualLayout>
      </c:layout>
      <c:lineChart>
        <c:grouping val="standard"/>
        <c:varyColors val="0"/>
        <c:ser>
          <c:idx val="3"/>
          <c:order val="0"/>
          <c:tx>
            <c:strRef>
              <c:f>Tab_4!$E$2</c:f>
              <c:strCache>
                <c:ptCount val="1"/>
                <c:pt idx="0">
                  <c:v>EDS</c:v>
                </c:pt>
              </c:strCache>
            </c:strRef>
          </c:tx>
          <c:spPr>
            <a:ln w="2540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Tab_4!$A$3:$A$15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Tab_4!$E$3:$E$15</c:f>
              <c:numCache>
                <c:formatCode>0.0</c:formatCode>
                <c:ptCount val="13"/>
                <c:pt idx="0">
                  <c:v>24.653917337345437</c:v>
                </c:pt>
                <c:pt idx="1">
                  <c:v>24.723350951396462</c:v>
                </c:pt>
                <c:pt idx="2">
                  <c:v>24.698296324863968</c:v>
                </c:pt>
                <c:pt idx="3">
                  <c:v>24.849358592347233</c:v>
                </c:pt>
                <c:pt idx="4">
                  <c:v>24.029128491510519</c:v>
                </c:pt>
                <c:pt idx="5">
                  <c:v>23.882576292748738</c:v>
                </c:pt>
                <c:pt idx="6">
                  <c:v>24.368944169867422</c:v>
                </c:pt>
                <c:pt idx="7">
                  <c:v>24.54892832378059</c:v>
                </c:pt>
                <c:pt idx="8">
                  <c:v>26.360546959728648</c:v>
                </c:pt>
                <c:pt idx="9">
                  <c:v>26.223314309766298</c:v>
                </c:pt>
                <c:pt idx="10">
                  <c:v>26.654594298375322</c:v>
                </c:pt>
                <c:pt idx="11">
                  <c:v>26.984840683062938</c:v>
                </c:pt>
                <c:pt idx="12">
                  <c:v>27.518005904876802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757736"/>
        <c:axId val="549758128"/>
      </c:lineChart>
      <c:catAx>
        <c:axId val="549757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549758128"/>
        <c:crosses val="autoZero"/>
        <c:auto val="1"/>
        <c:lblAlgn val="ctr"/>
        <c:lblOffset val="100"/>
        <c:noMultiLvlLbl val="0"/>
      </c:catAx>
      <c:valAx>
        <c:axId val="54975812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549757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</xdr:row>
      <xdr:rowOff>304800</xdr:rowOff>
    </xdr:from>
    <xdr:to>
      <xdr:col>13</xdr:col>
      <xdr:colOff>352425</xdr:colOff>
      <xdr:row>16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2</xdr:row>
      <xdr:rowOff>0</xdr:rowOff>
    </xdr:from>
    <xdr:to>
      <xdr:col>13</xdr:col>
      <xdr:colOff>361950</xdr:colOff>
      <xdr:row>17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9</xdr:row>
      <xdr:rowOff>19050</xdr:rowOff>
    </xdr:from>
    <xdr:to>
      <xdr:col>10</xdr:col>
      <xdr:colOff>514350</xdr:colOff>
      <xdr:row>25</xdr:row>
      <xdr:rowOff>114300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</xdr:row>
      <xdr:rowOff>66675</xdr:rowOff>
    </xdr:from>
    <xdr:to>
      <xdr:col>14</xdr:col>
      <xdr:colOff>485775</xdr:colOff>
      <xdr:row>19</xdr:row>
      <xdr:rowOff>47625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2</xdr:row>
      <xdr:rowOff>252411</xdr:rowOff>
    </xdr:from>
    <xdr:to>
      <xdr:col>12</xdr:col>
      <xdr:colOff>428625</xdr:colOff>
      <xdr:row>20</xdr:row>
      <xdr:rowOff>28574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</xdr:row>
      <xdr:rowOff>361950</xdr:rowOff>
    </xdr:from>
    <xdr:to>
      <xdr:col>20</xdr:col>
      <xdr:colOff>66675</xdr:colOff>
      <xdr:row>19</xdr:row>
      <xdr:rowOff>123825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3</xdr:row>
      <xdr:rowOff>123824</xdr:rowOff>
    </xdr:from>
    <xdr:to>
      <xdr:col>12</xdr:col>
      <xdr:colOff>428624</xdr:colOff>
      <xdr:row>23</xdr:row>
      <xdr:rowOff>152399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6</xdr:row>
      <xdr:rowOff>61912</xdr:rowOff>
    </xdr:from>
    <xdr:to>
      <xdr:col>14</xdr:col>
      <xdr:colOff>28575</xdr:colOff>
      <xdr:row>22</xdr:row>
      <xdr:rowOff>114300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342899</xdr:colOff>
      <xdr:row>2</xdr:row>
      <xdr:rowOff>109537</xdr:rowOff>
    </xdr:from>
    <xdr:to>
      <xdr:col>13</xdr:col>
      <xdr:colOff>180974</xdr:colOff>
      <xdr:row>17</xdr:row>
      <xdr:rowOff>138112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15</xdr:row>
      <xdr:rowOff>171449</xdr:rowOff>
    </xdr:from>
    <xdr:to>
      <xdr:col>8</xdr:col>
      <xdr:colOff>571500</xdr:colOff>
      <xdr:row>34</xdr:row>
      <xdr:rowOff>104775</xdr:rowOff>
    </xdr:to>
    <xdr:graphicFrame macro="">
      <xdr:nvGraphicFramePr>
        <xdr:cNvPr id="2" name="Graf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666750</xdr:rowOff>
    </xdr:from>
    <xdr:to>
      <xdr:col>13</xdr:col>
      <xdr:colOff>266700</xdr:colOff>
      <xdr:row>19</xdr:row>
      <xdr:rowOff>57150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23813</xdr:colOff>
      <xdr:row>1</xdr:row>
      <xdr:rowOff>447674</xdr:rowOff>
    </xdr:from>
    <xdr:to>
      <xdr:col>13</xdr:col>
      <xdr:colOff>95251</xdr:colOff>
      <xdr:row>19</xdr:row>
      <xdr:rowOff>142874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333376</xdr:colOff>
      <xdr:row>1</xdr:row>
      <xdr:rowOff>438150</xdr:rowOff>
    </xdr:from>
    <xdr:to>
      <xdr:col>12</xdr:col>
      <xdr:colOff>238126</xdr:colOff>
      <xdr:row>18</xdr:row>
      <xdr:rowOff>28575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16</xdr:row>
      <xdr:rowOff>123825</xdr:rowOff>
    </xdr:from>
    <xdr:to>
      <xdr:col>7</xdr:col>
      <xdr:colOff>47624</xdr:colOff>
      <xdr:row>36</xdr:row>
      <xdr:rowOff>161925</xdr:rowOff>
    </xdr:to>
    <xdr:graphicFrame macro="">
      <xdr:nvGraphicFramePr>
        <xdr:cNvPr id="2" name="Graf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</xdr:row>
      <xdr:rowOff>542925</xdr:rowOff>
    </xdr:from>
    <xdr:to>
      <xdr:col>15</xdr:col>
      <xdr:colOff>495300</xdr:colOff>
      <xdr:row>19</xdr:row>
      <xdr:rowOff>38100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152401</xdr:colOff>
      <xdr:row>1</xdr:row>
      <xdr:rowOff>504825</xdr:rowOff>
    </xdr:from>
    <xdr:to>
      <xdr:col>16</xdr:col>
      <xdr:colOff>361951</xdr:colOff>
      <xdr:row>19</xdr:row>
      <xdr:rowOff>85725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17</xdr:row>
      <xdr:rowOff>0</xdr:rowOff>
    </xdr:from>
    <xdr:to>
      <xdr:col>5</xdr:col>
      <xdr:colOff>38101</xdr:colOff>
      <xdr:row>37</xdr:row>
      <xdr:rowOff>95250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80962</xdr:colOff>
      <xdr:row>16</xdr:row>
      <xdr:rowOff>123824</xdr:rowOff>
    </xdr:from>
    <xdr:to>
      <xdr:col>14</xdr:col>
      <xdr:colOff>257175</xdr:colOff>
      <xdr:row>36</xdr:row>
      <xdr:rowOff>76199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371474</xdr:colOff>
      <xdr:row>1</xdr:row>
      <xdr:rowOff>542926</xdr:rowOff>
    </xdr:from>
    <xdr:to>
      <xdr:col>17</xdr:col>
      <xdr:colOff>83633</xdr:colOff>
      <xdr:row>18</xdr:row>
      <xdr:rowOff>28575</xdr:rowOff>
    </xdr:to>
    <xdr:graphicFrame macro="">
      <xdr:nvGraphicFramePr>
        <xdr:cNvPr id="2" name="Graf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280459</xdr:colOff>
      <xdr:row>20</xdr:row>
      <xdr:rowOff>31751</xdr:rowOff>
    </xdr:from>
    <xdr:to>
      <xdr:col>8</xdr:col>
      <xdr:colOff>527050</xdr:colOff>
      <xdr:row>35</xdr:row>
      <xdr:rowOff>1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169334</xdr:colOff>
      <xdr:row>13</xdr:row>
      <xdr:rowOff>178856</xdr:rowOff>
    </xdr:from>
    <xdr:to>
      <xdr:col>12</xdr:col>
      <xdr:colOff>296334</xdr:colOff>
      <xdr:row>33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21</xdr:row>
      <xdr:rowOff>147636</xdr:rowOff>
    </xdr:from>
    <xdr:to>
      <xdr:col>6</xdr:col>
      <xdr:colOff>447675</xdr:colOff>
      <xdr:row>38</xdr:row>
      <xdr:rowOff>47624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16</xdr:row>
      <xdr:rowOff>104775</xdr:rowOff>
    </xdr:from>
    <xdr:to>
      <xdr:col>10</xdr:col>
      <xdr:colOff>152400</xdr:colOff>
      <xdr:row>35</xdr:row>
      <xdr:rowOff>57150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328613</xdr:colOff>
      <xdr:row>2</xdr:row>
      <xdr:rowOff>0</xdr:rowOff>
    </xdr:from>
    <xdr:to>
      <xdr:col>12</xdr:col>
      <xdr:colOff>19050</xdr:colOff>
      <xdr:row>19</xdr:row>
      <xdr:rowOff>171450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2543175</xdr:colOff>
      <xdr:row>17</xdr:row>
      <xdr:rowOff>61911</xdr:rowOff>
    </xdr:from>
    <xdr:to>
      <xdr:col>7</xdr:col>
      <xdr:colOff>333375</xdr:colOff>
      <xdr:row>33</xdr:row>
      <xdr:rowOff>161924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772584</xdr:colOff>
      <xdr:row>2</xdr:row>
      <xdr:rowOff>44448</xdr:rowOff>
    </xdr:from>
    <xdr:to>
      <xdr:col>14</xdr:col>
      <xdr:colOff>34084</xdr:colOff>
      <xdr:row>15</xdr:row>
      <xdr:rowOff>160081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582084</xdr:colOff>
      <xdr:row>1</xdr:row>
      <xdr:rowOff>263521</xdr:rowOff>
    </xdr:from>
    <xdr:to>
      <xdr:col>12</xdr:col>
      <xdr:colOff>433916</xdr:colOff>
      <xdr:row>19</xdr:row>
      <xdr:rowOff>74084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169334</xdr:colOff>
      <xdr:row>3</xdr:row>
      <xdr:rowOff>30689</xdr:rowOff>
    </xdr:from>
    <xdr:to>
      <xdr:col>12</xdr:col>
      <xdr:colOff>772583</xdr:colOff>
      <xdr:row>21</xdr:row>
      <xdr:rowOff>74083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1</xdr:row>
      <xdr:rowOff>190500</xdr:rowOff>
    </xdr:from>
    <xdr:to>
      <xdr:col>16</xdr:col>
      <xdr:colOff>285749</xdr:colOff>
      <xdr:row>18</xdr:row>
      <xdr:rowOff>105833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1</cdr:x>
      <cdr:y>0.13576</cdr:y>
    </cdr:from>
    <cdr:to>
      <cdr:x>1</cdr:x>
      <cdr:y>1</cdr:y>
    </cdr:to>
    <cdr:cxnSp macro="">
      <cdr:nvCxnSpPr>
        <cdr:cNvPr id="2" name="Rovná spojnica 1"/>
        <cdr:cNvCxnSpPr/>
      </cdr:nvCxnSpPr>
      <cdr:spPr>
        <a:xfrm xmlns:a="http://schemas.openxmlformats.org/drawingml/2006/main">
          <a:off x="13785850" y="3946525"/>
          <a:ext cx="0" cy="2486025"/>
        </a:xfrm>
        <a:prstGeom xmlns:a="http://schemas.openxmlformats.org/drawingml/2006/main" prst="line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0.51989</cdr:x>
      <cdr:y>0.01797</cdr:y>
    </cdr:from>
    <cdr:to>
      <cdr:x>0.52199</cdr:x>
      <cdr:y>0.7419</cdr:y>
    </cdr:to>
    <cdr:cxnSp macro="">
      <cdr:nvCxnSpPr>
        <cdr:cNvPr id="4" name="Rovná spojnica 3"/>
        <cdr:cNvCxnSpPr/>
      </cdr:nvCxnSpPr>
      <cdr:spPr>
        <a:xfrm xmlns:a="http://schemas.openxmlformats.org/drawingml/2006/main">
          <a:off x="2299920" y="57639"/>
          <a:ext cx="9290" cy="232146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254001</xdr:colOff>
      <xdr:row>39</xdr:row>
      <xdr:rowOff>95250</xdr:rowOff>
    </xdr:from>
    <xdr:to>
      <xdr:col>5</xdr:col>
      <xdr:colOff>592666</xdr:colOff>
      <xdr:row>59</xdr:row>
      <xdr:rowOff>148167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0.21929</cdr:x>
      <cdr:y>0.9155</cdr:y>
    </cdr:from>
    <cdr:to>
      <cdr:x>0.40953</cdr:x>
      <cdr:y>1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942238" y="2616041"/>
          <a:ext cx="817430" cy="241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 b="1">
              <a:latin typeface="Arial Narrow" panose="020B0606020202030204" pitchFamily="34" charset="0"/>
            </a:rPr>
            <a:t>Benzín</a:t>
          </a:r>
        </a:p>
      </cdr:txBody>
    </cdr:sp>
  </cdr:relSizeAnchor>
  <cdr:relSizeAnchor xmlns:cdr="http://schemas.openxmlformats.org/drawingml/2006/chartDrawing">
    <cdr:from>
      <cdr:x>0.75036</cdr:x>
      <cdr:y>0.92877</cdr:y>
    </cdr:from>
    <cdr:to>
      <cdr:x>0.88164</cdr:x>
      <cdr:y>1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3224192" y="2653960"/>
          <a:ext cx="564088" cy="203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100" b="1">
              <a:latin typeface="Arial Narrow" panose="020B0606020202030204" pitchFamily="34" charset="0"/>
            </a:rPr>
            <a:t>Nafta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21</xdr:row>
      <xdr:rowOff>2115</xdr:rowOff>
    </xdr:from>
    <xdr:to>
      <xdr:col>4</xdr:col>
      <xdr:colOff>211666</xdr:colOff>
      <xdr:row>36</xdr:row>
      <xdr:rowOff>52916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254001</xdr:colOff>
      <xdr:row>14</xdr:row>
      <xdr:rowOff>20106</xdr:rowOff>
    </xdr:from>
    <xdr:to>
      <xdr:col>3</xdr:col>
      <xdr:colOff>1153584</xdr:colOff>
      <xdr:row>29</xdr:row>
      <xdr:rowOff>84667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76200</xdr:rowOff>
    </xdr:from>
    <xdr:to>
      <xdr:col>14</xdr:col>
      <xdr:colOff>85725</xdr:colOff>
      <xdr:row>16</xdr:row>
      <xdr:rowOff>171449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254001</xdr:colOff>
      <xdr:row>10</xdr:row>
      <xdr:rowOff>168273</xdr:rowOff>
    </xdr:from>
    <xdr:to>
      <xdr:col>8</xdr:col>
      <xdr:colOff>179916</xdr:colOff>
      <xdr:row>26</xdr:row>
      <xdr:rowOff>84667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508001</xdr:colOff>
      <xdr:row>18</xdr:row>
      <xdr:rowOff>74083</xdr:rowOff>
    </xdr:from>
    <xdr:to>
      <xdr:col>8</xdr:col>
      <xdr:colOff>338667</xdr:colOff>
      <xdr:row>34</xdr:row>
      <xdr:rowOff>105833</xdr:rowOff>
    </xdr:to>
    <xdr:graphicFrame macro="">
      <xdr:nvGraphicFramePr>
        <xdr:cNvPr id="2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52918</xdr:colOff>
      <xdr:row>15</xdr:row>
      <xdr:rowOff>63498</xdr:rowOff>
    </xdr:from>
    <xdr:to>
      <xdr:col>14</xdr:col>
      <xdr:colOff>201083</xdr:colOff>
      <xdr:row>31</xdr:row>
      <xdr:rowOff>105833</xdr:rowOff>
    </xdr:to>
    <xdr:graphicFrame macro="">
      <xdr:nvGraphicFramePr>
        <xdr:cNvPr id="2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85726</xdr:rowOff>
    </xdr:from>
    <xdr:to>
      <xdr:col>14</xdr:col>
      <xdr:colOff>323850</xdr:colOff>
      <xdr:row>21</xdr:row>
      <xdr:rowOff>19051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200026</xdr:colOff>
      <xdr:row>1</xdr:row>
      <xdr:rowOff>266700</xdr:rowOff>
    </xdr:from>
    <xdr:to>
      <xdr:col>15</xdr:col>
      <xdr:colOff>114300</xdr:colOff>
      <xdr:row>17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2</xdr:row>
      <xdr:rowOff>19050</xdr:rowOff>
    </xdr:from>
    <xdr:to>
      <xdr:col>15</xdr:col>
      <xdr:colOff>466724</xdr:colOff>
      <xdr:row>15</xdr:row>
      <xdr:rowOff>142876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137583</xdr:colOff>
      <xdr:row>1</xdr:row>
      <xdr:rowOff>190501</xdr:rowOff>
    </xdr:from>
    <xdr:to>
      <xdr:col>10</xdr:col>
      <xdr:colOff>592667</xdr:colOff>
      <xdr:row>18</xdr:row>
      <xdr:rowOff>127000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402167</xdr:colOff>
      <xdr:row>1</xdr:row>
      <xdr:rowOff>182033</xdr:rowOff>
    </xdr:from>
    <xdr:to>
      <xdr:col>13</xdr:col>
      <xdr:colOff>349250</xdr:colOff>
      <xdr:row>16</xdr:row>
      <xdr:rowOff>127000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772583</xdr:colOff>
      <xdr:row>1</xdr:row>
      <xdr:rowOff>83604</xdr:rowOff>
    </xdr:from>
    <xdr:to>
      <xdr:col>6</xdr:col>
      <xdr:colOff>793750</xdr:colOff>
      <xdr:row>15</xdr:row>
      <xdr:rowOff>21167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973667</xdr:colOff>
      <xdr:row>1</xdr:row>
      <xdr:rowOff>348192</xdr:rowOff>
    </xdr:from>
    <xdr:to>
      <xdr:col>11</xdr:col>
      <xdr:colOff>42335</xdr:colOff>
      <xdr:row>14</xdr:row>
      <xdr:rowOff>180192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128587</xdr:colOff>
      <xdr:row>6</xdr:row>
      <xdr:rowOff>9525</xdr:rowOff>
    </xdr:from>
    <xdr:to>
      <xdr:col>12</xdr:col>
      <xdr:colOff>476250</xdr:colOff>
      <xdr:row>25</xdr:row>
      <xdr:rowOff>9525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232834</xdr:colOff>
      <xdr:row>1</xdr:row>
      <xdr:rowOff>203199</xdr:rowOff>
    </xdr:from>
    <xdr:to>
      <xdr:col>13</xdr:col>
      <xdr:colOff>296333</xdr:colOff>
      <xdr:row>17</xdr:row>
      <xdr:rowOff>52917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539751</xdr:colOff>
      <xdr:row>2</xdr:row>
      <xdr:rowOff>30690</xdr:rowOff>
    </xdr:from>
    <xdr:to>
      <xdr:col>9</xdr:col>
      <xdr:colOff>31750</xdr:colOff>
      <xdr:row>16</xdr:row>
      <xdr:rowOff>105835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687917</xdr:colOff>
      <xdr:row>1</xdr:row>
      <xdr:rowOff>63499</xdr:rowOff>
    </xdr:from>
    <xdr:to>
      <xdr:col>11</xdr:col>
      <xdr:colOff>275167</xdr:colOff>
      <xdr:row>11</xdr:row>
      <xdr:rowOff>127000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105834</xdr:colOff>
      <xdr:row>1</xdr:row>
      <xdr:rowOff>86783</xdr:rowOff>
    </xdr:from>
    <xdr:to>
      <xdr:col>13</xdr:col>
      <xdr:colOff>127000</xdr:colOff>
      <xdr:row>15</xdr:row>
      <xdr:rowOff>84667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448734</xdr:colOff>
      <xdr:row>3</xdr:row>
      <xdr:rowOff>153986</xdr:rowOff>
    </xdr:from>
    <xdr:to>
      <xdr:col>12</xdr:col>
      <xdr:colOff>476250</xdr:colOff>
      <xdr:row>22</xdr:row>
      <xdr:rowOff>105833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211669</xdr:colOff>
      <xdr:row>1</xdr:row>
      <xdr:rowOff>21165</xdr:rowOff>
    </xdr:from>
    <xdr:to>
      <xdr:col>14</xdr:col>
      <xdr:colOff>518584</xdr:colOff>
      <xdr:row>16</xdr:row>
      <xdr:rowOff>201084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486834</xdr:colOff>
      <xdr:row>1</xdr:row>
      <xdr:rowOff>233891</xdr:rowOff>
    </xdr:from>
    <xdr:to>
      <xdr:col>17</xdr:col>
      <xdr:colOff>328085</xdr:colOff>
      <xdr:row>18</xdr:row>
      <xdr:rowOff>95250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359834</xdr:colOff>
      <xdr:row>16</xdr:row>
      <xdr:rowOff>84665</xdr:rowOff>
    </xdr:from>
    <xdr:to>
      <xdr:col>4</xdr:col>
      <xdr:colOff>624417</xdr:colOff>
      <xdr:row>34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1206500</xdr:colOff>
      <xdr:row>15</xdr:row>
      <xdr:rowOff>84668</xdr:rowOff>
    </xdr:from>
    <xdr:to>
      <xdr:col>8</xdr:col>
      <xdr:colOff>148167</xdr:colOff>
      <xdr:row>33</xdr:row>
      <xdr:rowOff>1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127001</xdr:colOff>
      <xdr:row>35</xdr:row>
      <xdr:rowOff>74083</xdr:rowOff>
    </xdr:from>
    <xdr:to>
      <xdr:col>4</xdr:col>
      <xdr:colOff>412751</xdr:colOff>
      <xdr:row>52</xdr:row>
      <xdr:rowOff>179916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126999</xdr:colOff>
      <xdr:row>16</xdr:row>
      <xdr:rowOff>83607</xdr:rowOff>
    </xdr:from>
    <xdr:to>
      <xdr:col>4</xdr:col>
      <xdr:colOff>317500</xdr:colOff>
      <xdr:row>30</xdr:row>
      <xdr:rowOff>274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89958</xdr:colOff>
      <xdr:row>19</xdr:row>
      <xdr:rowOff>115356</xdr:rowOff>
    </xdr:from>
    <xdr:to>
      <xdr:col>4</xdr:col>
      <xdr:colOff>433916</xdr:colOff>
      <xdr:row>33</xdr:row>
      <xdr:rowOff>211666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576262</xdr:colOff>
      <xdr:row>15</xdr:row>
      <xdr:rowOff>152400</xdr:rowOff>
    </xdr:from>
    <xdr:to>
      <xdr:col>8</xdr:col>
      <xdr:colOff>85725</xdr:colOff>
      <xdr:row>34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19</xdr:row>
      <xdr:rowOff>201083</xdr:rowOff>
    </xdr:from>
    <xdr:to>
      <xdr:col>4</xdr:col>
      <xdr:colOff>137583</xdr:colOff>
      <xdr:row>35</xdr:row>
      <xdr:rowOff>21167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116417</xdr:rowOff>
    </xdr:from>
    <xdr:to>
      <xdr:col>4</xdr:col>
      <xdr:colOff>0</xdr:colOff>
      <xdr:row>33</xdr:row>
      <xdr:rowOff>128334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1090083</xdr:colOff>
      <xdr:row>2</xdr:row>
      <xdr:rowOff>178857</xdr:rowOff>
    </xdr:from>
    <xdr:to>
      <xdr:col>6</xdr:col>
      <xdr:colOff>433917</xdr:colOff>
      <xdr:row>19</xdr:row>
      <xdr:rowOff>84666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1</xdr:row>
      <xdr:rowOff>171450</xdr:rowOff>
    </xdr:from>
    <xdr:to>
      <xdr:col>16</xdr:col>
      <xdr:colOff>47625</xdr:colOff>
      <xdr:row>21</xdr:row>
      <xdr:rowOff>57150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190499</xdr:colOff>
      <xdr:row>7</xdr:row>
      <xdr:rowOff>48683</xdr:rowOff>
    </xdr:from>
    <xdr:to>
      <xdr:col>16</xdr:col>
      <xdr:colOff>476216</xdr:colOff>
      <xdr:row>25</xdr:row>
      <xdr:rowOff>71183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113771</xdr:rowOff>
    </xdr:from>
    <xdr:to>
      <xdr:col>16</xdr:col>
      <xdr:colOff>86748</xdr:colOff>
      <xdr:row>21</xdr:row>
      <xdr:rowOff>137583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2</xdr:row>
      <xdr:rowOff>190499</xdr:rowOff>
    </xdr:from>
    <xdr:to>
      <xdr:col>15</xdr:col>
      <xdr:colOff>390525</xdr:colOff>
      <xdr:row>16</xdr:row>
      <xdr:rowOff>142874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818386"/>
      </a:dk2>
      <a:lt2>
        <a:srgbClr val="E7E6E6"/>
      </a:lt2>
      <a:accent1>
        <a:srgbClr val="B0D6AF"/>
      </a:accent1>
      <a:accent2>
        <a:srgbClr val="D3BEDE"/>
      </a:accent2>
      <a:accent3>
        <a:srgbClr val="D9D3AB"/>
      </a:accent3>
      <a:accent4>
        <a:srgbClr val="AAD3F2"/>
      </a:accent4>
      <a:accent5>
        <a:srgbClr val="F9C9BA"/>
      </a:accent5>
      <a:accent6>
        <a:srgbClr val="2C9ADC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IFP">
    <a:dk1>
      <a:sysClr val="windowText" lastClr="000000"/>
    </a:dk1>
    <a:lt1>
      <a:sysClr val="window" lastClr="FFFFFF"/>
    </a:lt1>
    <a:dk2>
      <a:srgbClr val="818386"/>
    </a:dk2>
    <a:lt2>
      <a:srgbClr val="E7E6E6"/>
    </a:lt2>
    <a:accent1>
      <a:srgbClr val="B0D6AF"/>
    </a:accent1>
    <a:accent2>
      <a:srgbClr val="D3BEDE"/>
    </a:accent2>
    <a:accent3>
      <a:srgbClr val="D9D3AB"/>
    </a:accent3>
    <a:accent4>
      <a:srgbClr val="AAD3F2"/>
    </a:accent4>
    <a:accent5>
      <a:srgbClr val="F9C9BA"/>
    </a:accent5>
    <a:accent6>
      <a:srgbClr val="2C9AD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4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5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8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18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9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9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unitjuggler.com/" TargetMode="External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0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unitjuggler.com/" TargetMode="External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1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unitjuggl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A2" sqref="A2"/>
    </sheetView>
  </sheetViews>
  <sheetFormatPr defaultRowHeight="12.75" x14ac:dyDescent="0.2"/>
  <cols>
    <col min="1" max="1" width="12.33203125" customWidth="1"/>
    <col min="2" max="2" width="18.1640625" customWidth="1"/>
    <col min="3" max="3" width="18.5" customWidth="1"/>
    <col min="4" max="4" width="19.33203125" customWidth="1"/>
    <col min="5" max="5" width="17.33203125" customWidth="1"/>
  </cols>
  <sheetData>
    <row r="1" spans="1:10" ht="15.75" thickBot="1" x14ac:dyDescent="0.25">
      <c r="A1" s="214" t="s">
        <v>336</v>
      </c>
      <c r="B1" s="202"/>
      <c r="C1" s="202"/>
      <c r="D1" s="203"/>
      <c r="E1" s="203"/>
      <c r="F1" s="175"/>
      <c r="G1" s="175"/>
      <c r="H1" s="175"/>
      <c r="I1" s="175"/>
      <c r="J1" s="175"/>
    </row>
    <row r="2" spans="1:10" ht="29.25" thickBot="1" x14ac:dyDescent="0.25">
      <c r="A2" s="204" t="s">
        <v>0</v>
      </c>
      <c r="B2" s="205" t="s">
        <v>186</v>
      </c>
      <c r="C2" s="206" t="s">
        <v>2</v>
      </c>
      <c r="D2" s="207" t="s">
        <v>3</v>
      </c>
      <c r="E2" s="207" t="s">
        <v>4</v>
      </c>
      <c r="F2" s="175"/>
      <c r="G2" s="175"/>
      <c r="H2" s="175"/>
      <c r="I2" s="175"/>
      <c r="J2" s="175"/>
    </row>
    <row r="3" spans="1:10" ht="14.25" x14ac:dyDescent="0.2">
      <c r="A3" s="208">
        <v>2005</v>
      </c>
      <c r="B3" s="209">
        <v>1287.9743917064998</v>
      </c>
      <c r="C3" s="216">
        <v>8.9</v>
      </c>
      <c r="D3" s="210">
        <v>14277.32843184</v>
      </c>
      <c r="E3" s="219">
        <v>9.0211162253168897</v>
      </c>
      <c r="F3" s="175"/>
      <c r="G3" s="175"/>
      <c r="H3" s="175"/>
      <c r="I3" s="175"/>
      <c r="J3" s="175"/>
    </row>
    <row r="4" spans="1:10" ht="14.25" x14ac:dyDescent="0.2">
      <c r="A4" s="208">
        <v>2006</v>
      </c>
      <c r="B4" s="209">
        <v>1407.2580293170911</v>
      </c>
      <c r="C4" s="217">
        <f>B4/B3*100-100</f>
        <v>9.2613361242801346</v>
      </c>
      <c r="D4" s="210">
        <v>16053.364086000003</v>
      </c>
      <c r="E4" s="219">
        <v>8.7661254163191149</v>
      </c>
      <c r="F4" s="175"/>
      <c r="G4" s="175"/>
      <c r="H4" s="175"/>
      <c r="I4" s="175"/>
      <c r="J4" s="175"/>
    </row>
    <row r="5" spans="1:10" ht="14.25" x14ac:dyDescent="0.2">
      <c r="A5" s="208">
        <v>2007</v>
      </c>
      <c r="B5" s="209">
        <v>1621.7837366501201</v>
      </c>
      <c r="C5" s="217">
        <f t="shared" ref="C5:C14" si="0">B5/B4*100-100</f>
        <v>15.244234025591823</v>
      </c>
      <c r="D5" s="210">
        <v>17836.417482000001</v>
      </c>
      <c r="E5" s="219">
        <v>9.0925419204096212</v>
      </c>
      <c r="F5" s="175"/>
      <c r="G5" s="175"/>
      <c r="H5" s="175"/>
      <c r="I5" s="175"/>
      <c r="J5" s="175"/>
    </row>
    <row r="6" spans="1:10" ht="14.25" x14ac:dyDescent="0.2">
      <c r="A6" s="208">
        <v>2008</v>
      </c>
      <c r="B6" s="209">
        <v>1850.8168770109608</v>
      </c>
      <c r="C6" s="217">
        <f t="shared" si="0"/>
        <v>14.122298502876873</v>
      </c>
      <c r="D6" s="210">
        <v>19781.946794610001</v>
      </c>
      <c r="E6" s="219">
        <v>9.3560906630041778</v>
      </c>
      <c r="F6" s="175"/>
      <c r="G6" s="175"/>
      <c r="H6" s="175"/>
      <c r="I6" s="175"/>
      <c r="J6" s="175"/>
    </row>
    <row r="7" spans="1:10" ht="14.25" x14ac:dyDescent="0.2">
      <c r="A7" s="208">
        <v>2009</v>
      </c>
      <c r="B7" s="209">
        <v>1673.0617432518118</v>
      </c>
      <c r="C7" s="217">
        <f t="shared" si="0"/>
        <v>-9.6041448490690584</v>
      </c>
      <c r="D7" s="210">
        <v>19459.195124999998</v>
      </c>
      <c r="E7" s="219">
        <v>8.5977951940178823</v>
      </c>
      <c r="F7" s="175"/>
      <c r="G7" s="175"/>
      <c r="H7" s="175"/>
      <c r="I7" s="175"/>
      <c r="J7" s="175"/>
    </row>
    <row r="8" spans="1:10" ht="14.25" x14ac:dyDescent="0.2">
      <c r="A8" s="208">
        <v>2010</v>
      </c>
      <c r="B8" s="209">
        <v>1659.6067242174997</v>
      </c>
      <c r="C8" s="217">
        <f t="shared" si="0"/>
        <v>-0.80421533087957187</v>
      </c>
      <c r="D8" s="210">
        <v>19858.489896000003</v>
      </c>
      <c r="E8" s="219">
        <v>8.3571647839737615</v>
      </c>
      <c r="F8" s="175"/>
      <c r="G8" s="175"/>
      <c r="H8" s="175"/>
      <c r="I8" s="175"/>
      <c r="J8" s="175"/>
    </row>
    <row r="9" spans="1:10" ht="14.25" x14ac:dyDescent="0.2">
      <c r="A9" s="208">
        <v>2011</v>
      </c>
      <c r="B9" s="209">
        <v>1857.0337436126001</v>
      </c>
      <c r="C9" s="217">
        <f t="shared" si="0"/>
        <v>11.896012260867806</v>
      </c>
      <c r="D9" s="210">
        <v>20680.124526</v>
      </c>
      <c r="E9" s="219">
        <v>8.9797996200547647</v>
      </c>
      <c r="F9" s="175"/>
      <c r="G9" s="175"/>
      <c r="H9" s="175"/>
      <c r="I9" s="175"/>
      <c r="J9" s="175"/>
    </row>
    <row r="10" spans="1:10" ht="14.25" x14ac:dyDescent="0.2">
      <c r="A10" s="208">
        <v>2012</v>
      </c>
      <c r="B10" s="209">
        <v>2003.17944113</v>
      </c>
      <c r="C10" s="217">
        <f t="shared" si="0"/>
        <v>7.8698460930006604</v>
      </c>
      <c r="D10" s="210">
        <v>21193.772417999997</v>
      </c>
      <c r="E10" s="219">
        <v>9.4517361120132044</v>
      </c>
      <c r="F10" s="175"/>
      <c r="G10" s="175"/>
      <c r="H10" s="175"/>
      <c r="I10" s="175"/>
      <c r="J10" s="175"/>
    </row>
    <row r="11" spans="1:10" ht="14.25" x14ac:dyDescent="0.2">
      <c r="A11" s="208">
        <v>2013</v>
      </c>
      <c r="B11" s="209">
        <v>2008.6382959799996</v>
      </c>
      <c r="C11" s="217">
        <f t="shared" si="0"/>
        <v>0.27250952849837518</v>
      </c>
      <c r="D11" s="210">
        <v>21516.814535999998</v>
      </c>
      <c r="E11" s="219">
        <v>9.3352029066353044</v>
      </c>
      <c r="F11" s="175"/>
      <c r="G11" s="175"/>
      <c r="H11" s="175"/>
      <c r="I11" s="175"/>
      <c r="J11" s="175"/>
    </row>
    <row r="12" spans="1:10" ht="14.25" x14ac:dyDescent="0.2">
      <c r="A12" s="208">
        <v>2014</v>
      </c>
      <c r="B12" s="209">
        <v>2136.399543482039</v>
      </c>
      <c r="C12" s="217">
        <f t="shared" si="0"/>
        <v>6.3605900453922004</v>
      </c>
      <c r="D12" s="210">
        <v>22699.030068000004</v>
      </c>
      <c r="E12" s="219">
        <v>9.4118538857474441</v>
      </c>
      <c r="F12" s="175"/>
      <c r="G12" s="175"/>
      <c r="H12" s="175"/>
      <c r="I12" s="175"/>
      <c r="J12" s="175"/>
    </row>
    <row r="13" spans="1:10" ht="14.25" x14ac:dyDescent="0.2">
      <c r="A13" s="208">
        <v>2015</v>
      </c>
      <c r="B13" s="209">
        <v>2318.2981811204245</v>
      </c>
      <c r="C13" s="217">
        <f t="shared" si="0"/>
        <v>8.5142612107993472</v>
      </c>
      <c r="D13" s="210">
        <v>23858.284724999998</v>
      </c>
      <c r="E13" s="219">
        <v>9.7169524458360854</v>
      </c>
      <c r="F13" s="175"/>
      <c r="G13" s="175"/>
      <c r="H13" s="175"/>
      <c r="I13" s="175"/>
      <c r="J13" s="175"/>
    </row>
    <row r="14" spans="1:10" ht="14.25" x14ac:dyDescent="0.2">
      <c r="A14" s="208">
        <v>2016</v>
      </c>
      <c r="B14" s="209">
        <v>2541.9135029799995</v>
      </c>
      <c r="C14" s="217">
        <f t="shared" si="0"/>
        <v>9.6456669672881645</v>
      </c>
      <c r="D14" s="210">
        <v>25247.460527999996</v>
      </c>
      <c r="E14" s="219">
        <v>10.067996740349235</v>
      </c>
      <c r="F14" s="175"/>
      <c r="G14" s="175"/>
      <c r="H14" s="175"/>
      <c r="I14" s="175"/>
      <c r="J14" s="175"/>
    </row>
    <row r="15" spans="1:10" ht="15" thickBot="1" x14ac:dyDescent="0.25">
      <c r="A15" s="208">
        <v>2017</v>
      </c>
      <c r="B15" s="209">
        <v>2746.9533006299998</v>
      </c>
      <c r="C15" s="218">
        <f>B15/B14*100-100</f>
        <v>8.0663562080150513</v>
      </c>
      <c r="D15" s="211">
        <v>26892.580899870009</v>
      </c>
      <c r="E15" s="220">
        <v>10.214539507598088</v>
      </c>
      <c r="F15" s="175"/>
      <c r="G15" s="175"/>
      <c r="H15" s="175"/>
      <c r="I15" s="175"/>
      <c r="J15" s="175"/>
    </row>
    <row r="16" spans="1:10" ht="14.25" x14ac:dyDescent="0.2">
      <c r="A16" s="215" t="s">
        <v>248</v>
      </c>
      <c r="B16" s="212"/>
      <c r="C16" s="213"/>
      <c r="D16" s="175"/>
      <c r="E16" s="175"/>
      <c r="F16" s="175"/>
      <c r="G16" s="175"/>
      <c r="H16" s="175"/>
      <c r="I16" s="175"/>
      <c r="J16" s="175"/>
    </row>
    <row r="17" spans="1:10" ht="14.25" x14ac:dyDescent="0.2">
      <c r="A17" s="175"/>
      <c r="B17" s="175"/>
      <c r="C17" s="175"/>
      <c r="D17" s="175"/>
      <c r="E17" s="175"/>
      <c r="F17" s="175"/>
      <c r="G17" s="175"/>
      <c r="H17" s="175"/>
      <c r="I17" s="175"/>
      <c r="J17" s="175"/>
    </row>
    <row r="18" spans="1:10" ht="14.25" x14ac:dyDescent="0.2">
      <c r="A18" s="175"/>
      <c r="B18" s="175"/>
      <c r="C18" s="175"/>
      <c r="D18" s="175"/>
      <c r="E18" s="175"/>
      <c r="F18" s="175"/>
      <c r="G18" s="175"/>
      <c r="H18" s="175"/>
      <c r="I18" s="175"/>
      <c r="J18" s="175"/>
    </row>
    <row r="19" spans="1:10" ht="14.25" x14ac:dyDescent="0.2">
      <c r="A19" s="175"/>
      <c r="B19" s="175"/>
      <c r="C19" s="175"/>
      <c r="D19" s="175"/>
      <c r="E19" s="175"/>
      <c r="F19" s="175"/>
      <c r="G19" s="175"/>
      <c r="H19" s="175"/>
      <c r="I19" s="175"/>
      <c r="J19" s="175"/>
    </row>
    <row r="20" spans="1:10" ht="14.25" x14ac:dyDescent="0.2">
      <c r="A20" s="175"/>
      <c r="B20" s="175"/>
      <c r="C20" s="175"/>
      <c r="D20" s="175"/>
      <c r="E20" s="175"/>
      <c r="F20" s="175"/>
      <c r="G20" s="175"/>
      <c r="H20" s="175"/>
      <c r="I20" s="175"/>
      <c r="J20" s="175"/>
    </row>
    <row r="21" spans="1:10" ht="14.25" x14ac:dyDescent="0.2">
      <c r="A21" s="175"/>
      <c r="B21" s="175"/>
      <c r="C21" s="175"/>
      <c r="D21" s="175"/>
      <c r="E21" s="175"/>
      <c r="F21" s="175"/>
      <c r="G21" s="175"/>
      <c r="H21" s="175"/>
      <c r="I21" s="175"/>
      <c r="J21" s="175"/>
    </row>
    <row r="22" spans="1:10" ht="14.25" x14ac:dyDescent="0.2">
      <c r="A22" s="175"/>
      <c r="B22" s="175"/>
      <c r="C22" s="175"/>
      <c r="D22" s="175"/>
      <c r="E22" s="175"/>
      <c r="F22" s="175"/>
      <c r="G22" s="175"/>
      <c r="H22" s="175"/>
      <c r="I22" s="175"/>
      <c r="J22" s="175"/>
    </row>
    <row r="23" spans="1:10" ht="14.25" x14ac:dyDescent="0.2">
      <c r="A23" s="175"/>
      <c r="B23" s="175"/>
      <c r="C23" s="175"/>
      <c r="D23" s="175"/>
      <c r="E23" s="175"/>
      <c r="F23" s="175"/>
      <c r="G23" s="175"/>
      <c r="H23" s="175"/>
      <c r="I23" s="175"/>
      <c r="J23" s="175"/>
    </row>
    <row r="24" spans="1:10" ht="14.25" x14ac:dyDescent="0.2">
      <c r="A24" s="175"/>
      <c r="B24" s="175"/>
      <c r="C24" s="175"/>
      <c r="D24" s="175"/>
      <c r="E24" s="175"/>
      <c r="F24" s="175"/>
      <c r="G24" s="175"/>
      <c r="H24" s="175"/>
      <c r="I24" s="175"/>
      <c r="J24" s="175"/>
    </row>
    <row r="25" spans="1:10" ht="14.25" x14ac:dyDescent="0.2">
      <c r="A25" s="175"/>
      <c r="B25" s="175"/>
      <c r="C25" s="175"/>
      <c r="D25" s="175"/>
      <c r="E25" s="175"/>
      <c r="F25" s="175"/>
      <c r="G25" s="175"/>
      <c r="H25" s="175"/>
      <c r="I25" s="175"/>
      <c r="J25" s="175"/>
    </row>
    <row r="26" spans="1:10" ht="14.25" x14ac:dyDescent="0.2">
      <c r="A26" s="175"/>
      <c r="B26" s="175"/>
      <c r="C26" s="175"/>
      <c r="D26" s="175"/>
      <c r="E26" s="175"/>
      <c r="F26" s="175"/>
      <c r="G26" s="175"/>
      <c r="H26" s="175"/>
      <c r="I26" s="175"/>
      <c r="J26" s="175"/>
    </row>
    <row r="27" spans="1:10" ht="14.25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17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Q9" sqref="Q9"/>
    </sheetView>
  </sheetViews>
  <sheetFormatPr defaultRowHeight="15" x14ac:dyDescent="0.25"/>
  <cols>
    <col min="1" max="1" width="9.33203125" style="1"/>
    <col min="2" max="4" width="15.6640625" style="1" customWidth="1"/>
    <col min="5" max="16384" width="9.33203125" style="1"/>
  </cols>
  <sheetData>
    <row r="1" spans="1:8" x14ac:dyDescent="0.25">
      <c r="A1" s="260" t="s">
        <v>43</v>
      </c>
      <c r="B1" s="260"/>
      <c r="C1" s="260"/>
      <c r="D1" s="260"/>
      <c r="E1" s="260"/>
      <c r="F1" s="249"/>
      <c r="G1" s="249"/>
      <c r="H1" s="249"/>
    </row>
    <row r="2" spans="1:8" ht="42.75" x14ac:dyDescent="0.25">
      <c r="A2" s="437" t="s">
        <v>0</v>
      </c>
      <c r="B2" s="438" t="s">
        <v>1</v>
      </c>
      <c r="C2" s="438" t="s">
        <v>2</v>
      </c>
      <c r="D2" s="438" t="s">
        <v>6</v>
      </c>
      <c r="E2" s="438" t="s">
        <v>4</v>
      </c>
      <c r="F2" s="249"/>
      <c r="G2" s="249"/>
      <c r="H2" s="249"/>
    </row>
    <row r="3" spans="1:8" x14ac:dyDescent="0.25">
      <c r="A3" s="439">
        <v>2005</v>
      </c>
      <c r="B3" s="440">
        <v>1671.8706129834356</v>
      </c>
      <c r="C3" s="441">
        <v>15.0327337541251</v>
      </c>
      <c r="D3" s="440">
        <v>14277.328431839998</v>
      </c>
      <c r="E3" s="441">
        <f>+B3/D3*100</f>
        <v>11.709968156612423</v>
      </c>
      <c r="F3" s="249"/>
      <c r="G3" s="249"/>
      <c r="H3" s="249"/>
    </row>
    <row r="4" spans="1:8" x14ac:dyDescent="0.25">
      <c r="A4" s="437">
        <v>2006</v>
      </c>
      <c r="B4" s="198">
        <v>1831.2648211125741</v>
      </c>
      <c r="C4" s="442">
        <f>B4/B3*100-100</f>
        <v>9.5338841948242106</v>
      </c>
      <c r="D4" s="198">
        <v>16053.364086000003</v>
      </c>
      <c r="E4" s="442">
        <f t="shared" ref="E4:E15" si="0">+B4/D4*100</f>
        <v>11.407358677609537</v>
      </c>
      <c r="F4" s="249"/>
      <c r="G4" s="249"/>
      <c r="H4" s="249"/>
    </row>
    <row r="5" spans="1:8" x14ac:dyDescent="0.25">
      <c r="A5" s="437">
        <v>2007</v>
      </c>
      <c r="B5" s="198">
        <v>2052.5236756456216</v>
      </c>
      <c r="C5" s="442">
        <f t="shared" ref="C5:C15" si="1">B5/B4*100-100</f>
        <v>12.082296999437972</v>
      </c>
      <c r="D5" s="198">
        <v>17836.417482000001</v>
      </c>
      <c r="E5" s="442">
        <f t="shared" si="0"/>
        <v>11.507488416420895</v>
      </c>
      <c r="F5" s="249"/>
      <c r="G5" s="249"/>
      <c r="H5" s="249"/>
    </row>
    <row r="6" spans="1:8" x14ac:dyDescent="0.25">
      <c r="A6" s="437">
        <v>2008</v>
      </c>
      <c r="B6" s="198">
        <v>2232.8173982917474</v>
      </c>
      <c r="C6" s="442">
        <f t="shared" si="1"/>
        <v>8.7840020938815542</v>
      </c>
      <c r="D6" s="198">
        <v>19781.946794610001</v>
      </c>
      <c r="E6" s="442">
        <f t="shared" si="0"/>
        <v>11.287146919736557</v>
      </c>
      <c r="F6" s="249"/>
      <c r="G6" s="249"/>
      <c r="H6" s="249"/>
    </row>
    <row r="7" spans="1:8" x14ac:dyDescent="0.25">
      <c r="A7" s="437">
        <v>2009</v>
      </c>
      <c r="B7" s="198">
        <v>2187.3353796299998</v>
      </c>
      <c r="C7" s="442">
        <f t="shared" si="1"/>
        <v>-2.036978872367456</v>
      </c>
      <c r="D7" s="198">
        <v>19459.195124999998</v>
      </c>
      <c r="E7" s="442">
        <f t="shared" si="0"/>
        <v>11.240626169680798</v>
      </c>
      <c r="F7" s="249"/>
      <c r="G7" s="249"/>
      <c r="H7" s="249"/>
    </row>
    <row r="8" spans="1:8" x14ac:dyDescent="0.25">
      <c r="A8" s="437">
        <v>2010</v>
      </c>
      <c r="B8" s="198">
        <v>2243.2481680000001</v>
      </c>
      <c r="C8" s="442">
        <f t="shared" si="1"/>
        <v>2.5562055499444511</v>
      </c>
      <c r="D8" s="198">
        <v>19858.489896000003</v>
      </c>
      <c r="E8" s="442">
        <f t="shared" si="0"/>
        <v>11.296166927837985</v>
      </c>
      <c r="F8" s="249"/>
      <c r="G8" s="249"/>
      <c r="H8" s="249"/>
    </row>
    <row r="9" spans="1:8" x14ac:dyDescent="0.25">
      <c r="A9" s="437">
        <v>2011</v>
      </c>
      <c r="B9" s="198">
        <v>2385.2675077102003</v>
      </c>
      <c r="C9" s="442">
        <f t="shared" si="1"/>
        <v>6.3309687147463478</v>
      </c>
      <c r="D9" s="198">
        <v>20680.124526</v>
      </c>
      <c r="E9" s="442">
        <f t="shared" si="0"/>
        <v>11.534106115808601</v>
      </c>
      <c r="F9" s="249"/>
      <c r="G9" s="249"/>
      <c r="H9" s="249"/>
    </row>
    <row r="10" spans="1:8" x14ac:dyDescent="0.25">
      <c r="A10" s="437">
        <v>2012</v>
      </c>
      <c r="B10" s="198">
        <v>2426.3350200172399</v>
      </c>
      <c r="C10" s="442">
        <f t="shared" si="1"/>
        <v>1.7217151608484897</v>
      </c>
      <c r="D10" s="198">
        <v>21164.120170209313</v>
      </c>
      <c r="E10" s="442">
        <f t="shared" si="0"/>
        <v>11.464379338728936</v>
      </c>
      <c r="F10" s="249"/>
      <c r="G10" s="249"/>
      <c r="H10" s="249"/>
    </row>
    <row r="11" spans="1:8" x14ac:dyDescent="0.25">
      <c r="A11" s="437">
        <v>2013</v>
      </c>
      <c r="B11" s="443">
        <v>2636.201</v>
      </c>
      <c r="C11" s="442">
        <f t="shared" si="1"/>
        <v>8.6495054578765007</v>
      </c>
      <c r="D11" s="198">
        <v>21516.814535999998</v>
      </c>
      <c r="E11" s="442">
        <f t="shared" si="0"/>
        <v>12.251818202872668</v>
      </c>
      <c r="F11" s="249"/>
      <c r="G11" s="249"/>
      <c r="H11" s="249"/>
    </row>
    <row r="12" spans="1:8" x14ac:dyDescent="0.25">
      <c r="A12" s="437">
        <v>2014</v>
      </c>
      <c r="B12" s="443">
        <v>2778.5540000000001</v>
      </c>
      <c r="C12" s="442">
        <f t="shared" si="1"/>
        <v>5.3999296715235374</v>
      </c>
      <c r="D12" s="198">
        <v>22699.030068000004</v>
      </c>
      <c r="E12" s="442">
        <f t="shared" si="0"/>
        <v>12.240849021637587</v>
      </c>
      <c r="F12" s="249"/>
      <c r="G12" s="249"/>
      <c r="H12" s="249"/>
    </row>
    <row r="13" spans="1:8" x14ac:dyDescent="0.25">
      <c r="A13" s="437">
        <v>2015</v>
      </c>
      <c r="B13" s="443">
        <v>2888.2460000000001</v>
      </c>
      <c r="C13" s="442">
        <f t="shared" si="1"/>
        <v>3.9478088243021432</v>
      </c>
      <c r="D13" s="198">
        <v>23858.284724999998</v>
      </c>
      <c r="E13" s="442">
        <f t="shared" si="0"/>
        <v>12.105840940751035</v>
      </c>
      <c r="F13" s="249"/>
      <c r="G13" s="249"/>
      <c r="H13" s="249"/>
    </row>
    <row r="14" spans="1:8" x14ac:dyDescent="0.25">
      <c r="A14" s="437">
        <v>2016</v>
      </c>
      <c r="B14" s="443">
        <v>2981.2429999999999</v>
      </c>
      <c r="C14" s="442">
        <f t="shared" si="1"/>
        <v>3.2198434620873684</v>
      </c>
      <c r="D14" s="198">
        <v>25247.460527999996</v>
      </c>
      <c r="E14" s="442">
        <f t="shared" si="0"/>
        <v>11.808090547141306</v>
      </c>
      <c r="F14" s="249"/>
      <c r="G14" s="249"/>
      <c r="H14" s="249"/>
    </row>
    <row r="15" spans="1:8" x14ac:dyDescent="0.25">
      <c r="A15" s="444">
        <v>2017</v>
      </c>
      <c r="B15" s="445">
        <v>3329.0783611100019</v>
      </c>
      <c r="C15" s="446">
        <f t="shared" si="1"/>
        <v>11.667460891648275</v>
      </c>
      <c r="D15" s="435">
        <v>26892.580899870009</v>
      </c>
      <c r="E15" s="446">
        <f t="shared" si="0"/>
        <v>12.379170201273221</v>
      </c>
      <c r="F15" s="249"/>
      <c r="G15" s="249"/>
      <c r="H15" s="249"/>
    </row>
    <row r="16" spans="1:8" x14ac:dyDescent="0.25">
      <c r="A16" s="447" t="s">
        <v>5</v>
      </c>
      <c r="B16" s="249"/>
      <c r="C16" s="249"/>
      <c r="D16" s="249"/>
      <c r="E16" s="249"/>
      <c r="F16" s="249"/>
      <c r="G16" s="249"/>
      <c r="H16" s="249"/>
    </row>
    <row r="17" spans="1:8" x14ac:dyDescent="0.25">
      <c r="A17" s="437"/>
      <c r="B17" s="438"/>
      <c r="C17" s="438"/>
      <c r="D17" s="438"/>
      <c r="E17" s="438"/>
      <c r="F17" s="249"/>
      <c r="G17" s="249"/>
      <c r="H17" s="249"/>
    </row>
    <row r="18" spans="1:8" x14ac:dyDescent="0.25">
      <c r="A18" s="249"/>
      <c r="B18" s="249"/>
      <c r="C18" s="249"/>
      <c r="D18" s="249"/>
      <c r="E18" s="249"/>
      <c r="F18" s="249"/>
      <c r="G18" s="249"/>
      <c r="H18" s="249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4" workbookViewId="0">
      <selection activeCell="Q9" sqref="Q9"/>
    </sheetView>
  </sheetViews>
  <sheetFormatPr defaultRowHeight="14.25" x14ac:dyDescent="0.2"/>
  <cols>
    <col min="1" max="1" width="9.33203125" style="249"/>
    <col min="2" max="3" width="17" style="249" customWidth="1"/>
    <col min="4" max="4" width="18.83203125" style="249" customWidth="1"/>
    <col min="5" max="6" width="17" style="249" customWidth="1"/>
    <col min="7" max="16384" width="9.33203125" style="249"/>
  </cols>
  <sheetData>
    <row r="1" spans="1:6" ht="15" x14ac:dyDescent="0.25">
      <c r="A1" s="260" t="s">
        <v>44</v>
      </c>
      <c r="B1" s="261"/>
      <c r="C1" s="261"/>
      <c r="D1" s="261"/>
      <c r="E1" s="261"/>
      <c r="F1" s="261"/>
    </row>
    <row r="2" spans="1:6" ht="57" x14ac:dyDescent="0.2">
      <c r="A2" s="250"/>
      <c r="B2" s="251" t="s">
        <v>8</v>
      </c>
      <c r="C2" s="251" t="s">
        <v>9</v>
      </c>
      <c r="D2" s="251" t="s">
        <v>10</v>
      </c>
      <c r="E2" s="251" t="s">
        <v>11</v>
      </c>
      <c r="F2" s="251" t="s">
        <v>12</v>
      </c>
    </row>
    <row r="3" spans="1:6" x14ac:dyDescent="0.2">
      <c r="A3" s="252">
        <v>2013</v>
      </c>
      <c r="B3" s="253">
        <v>393</v>
      </c>
      <c r="C3" s="253">
        <v>3930</v>
      </c>
      <c r="D3" s="253" t="s">
        <v>13</v>
      </c>
      <c r="E3" s="253" t="s">
        <v>13</v>
      </c>
      <c r="F3" s="253">
        <f>C3</f>
        <v>3930</v>
      </c>
    </row>
    <row r="4" spans="1:6" x14ac:dyDescent="0.2">
      <c r="A4" s="252">
        <v>2014</v>
      </c>
      <c r="B4" s="253">
        <v>402</v>
      </c>
      <c r="C4" s="253">
        <v>4025</v>
      </c>
      <c r="D4" s="253" t="s">
        <v>13</v>
      </c>
      <c r="E4" s="253" t="s">
        <v>13</v>
      </c>
      <c r="F4" s="253">
        <f>C4</f>
        <v>4025</v>
      </c>
    </row>
    <row r="5" spans="1:6" x14ac:dyDescent="0.2">
      <c r="A5" s="252">
        <v>2015</v>
      </c>
      <c r="B5" s="253">
        <v>412</v>
      </c>
      <c r="C5" s="253">
        <v>4120</v>
      </c>
      <c r="D5" s="253" t="s">
        <v>13</v>
      </c>
      <c r="E5" s="253" t="s">
        <v>13</v>
      </c>
      <c r="F5" s="253">
        <f>C5</f>
        <v>4120</v>
      </c>
    </row>
    <row r="6" spans="1:6" x14ac:dyDescent="0.2">
      <c r="A6" s="252">
        <v>2016</v>
      </c>
      <c r="B6" s="253">
        <v>429</v>
      </c>
      <c r="C6" s="253">
        <v>4290</v>
      </c>
      <c r="D6" s="253" t="s">
        <v>13</v>
      </c>
      <c r="E6" s="253" t="s">
        <v>13</v>
      </c>
      <c r="F6" s="253">
        <v>4290</v>
      </c>
    </row>
    <row r="7" spans="1:6" x14ac:dyDescent="0.2">
      <c r="A7" s="254">
        <v>2017</v>
      </c>
      <c r="B7" s="255">
        <v>441.5</v>
      </c>
      <c r="C7" s="255" t="s">
        <v>13</v>
      </c>
      <c r="D7" s="255" t="s">
        <v>13</v>
      </c>
      <c r="E7" s="255" t="s">
        <v>13</v>
      </c>
      <c r="F7" s="255">
        <v>6181</v>
      </c>
    </row>
    <row r="8" spans="1:6" x14ac:dyDescent="0.2">
      <c r="A8" s="256" t="s">
        <v>14</v>
      </c>
    </row>
    <row r="10" spans="1:6" x14ac:dyDescent="0.2">
      <c r="A10" s="257" t="s">
        <v>15</v>
      </c>
    </row>
    <row r="11" spans="1:6" x14ac:dyDescent="0.2">
      <c r="A11" s="256" t="s">
        <v>7</v>
      </c>
      <c r="B11" s="253"/>
      <c r="C11" s="253"/>
      <c r="D11" s="253"/>
      <c r="E11" s="253"/>
      <c r="F11" s="253"/>
    </row>
    <row r="12" spans="1:6" x14ac:dyDescent="0.2">
      <c r="A12" s="252"/>
      <c r="B12" s="252"/>
      <c r="C12" s="252"/>
      <c r="D12" s="258"/>
      <c r="E12" s="258"/>
      <c r="F12" s="258"/>
    </row>
    <row r="13" spans="1:6" x14ac:dyDescent="0.2">
      <c r="A13" s="259"/>
      <c r="B13" s="259"/>
      <c r="C13" s="259"/>
      <c r="D13" s="259"/>
      <c r="E13" s="259"/>
      <c r="F13" s="259"/>
    </row>
    <row r="14" spans="1:6" x14ac:dyDescent="0.2">
      <c r="B14" s="259"/>
      <c r="C14" s="259"/>
      <c r="D14" s="259"/>
      <c r="E14" s="259"/>
      <c r="F14" s="25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Q9" sqref="Q9"/>
    </sheetView>
  </sheetViews>
  <sheetFormatPr defaultRowHeight="14.25" x14ac:dyDescent="0.2"/>
  <cols>
    <col min="1" max="1" width="9.33203125" style="249"/>
    <col min="2" max="3" width="17" style="249" customWidth="1"/>
    <col min="4" max="4" width="18.83203125" style="249" customWidth="1"/>
    <col min="5" max="6" width="17" style="249" customWidth="1"/>
    <col min="7" max="16384" width="9.33203125" style="249"/>
  </cols>
  <sheetData>
    <row r="1" spans="1:6" ht="15" x14ac:dyDescent="0.25">
      <c r="A1" s="260" t="s">
        <v>45</v>
      </c>
      <c r="B1" s="261"/>
      <c r="C1" s="261"/>
      <c r="D1" s="261"/>
      <c r="E1" s="261"/>
      <c r="F1" s="261"/>
    </row>
    <row r="2" spans="1:6" x14ac:dyDescent="0.2">
      <c r="A2" s="259"/>
      <c r="B2" s="496" t="s">
        <v>16</v>
      </c>
      <c r="C2" s="496"/>
      <c r="D2" s="259"/>
      <c r="E2" s="259"/>
      <c r="F2" s="259"/>
    </row>
    <row r="3" spans="1:6" ht="42.75" x14ac:dyDescent="0.2">
      <c r="A3" s="254"/>
      <c r="B3" s="262" t="s">
        <v>17</v>
      </c>
      <c r="C3" s="262" t="s">
        <v>18</v>
      </c>
      <c r="D3" s="262" t="s">
        <v>19</v>
      </c>
      <c r="E3" s="262" t="s">
        <v>20</v>
      </c>
      <c r="F3" s="262" t="s">
        <v>21</v>
      </c>
    </row>
    <row r="4" spans="1:6" x14ac:dyDescent="0.2">
      <c r="A4" s="252">
        <v>2013</v>
      </c>
      <c r="B4" s="252">
        <v>130.27000000000001</v>
      </c>
      <c r="C4" s="252">
        <v>55.02</v>
      </c>
      <c r="D4" s="252">
        <v>185.29</v>
      </c>
      <c r="E4" s="252">
        <v>824</v>
      </c>
      <c r="F4" s="263">
        <f>D4/E4</f>
        <v>0.22486650485436893</v>
      </c>
    </row>
    <row r="5" spans="1:6" x14ac:dyDescent="0.2">
      <c r="A5" s="252">
        <v>2014</v>
      </c>
      <c r="B5" s="252">
        <v>133.41999999999999</v>
      </c>
      <c r="C5" s="252">
        <v>56.35</v>
      </c>
      <c r="D5" s="252">
        <v>189.77</v>
      </c>
      <c r="E5" s="252">
        <v>858</v>
      </c>
      <c r="F5" s="263">
        <f>D5/E5</f>
        <v>0.22117715617715619</v>
      </c>
    </row>
    <row r="6" spans="1:6" x14ac:dyDescent="0.2">
      <c r="A6" s="252">
        <v>2015</v>
      </c>
      <c r="B6" s="252">
        <v>136.57</v>
      </c>
      <c r="C6" s="252">
        <v>57.68</v>
      </c>
      <c r="D6" s="252">
        <v>194.25</v>
      </c>
      <c r="E6" s="252">
        <v>883</v>
      </c>
      <c r="F6" s="263">
        <f>D6/E6</f>
        <v>0.21998867497168742</v>
      </c>
    </row>
    <row r="7" spans="1:6" x14ac:dyDescent="0.2">
      <c r="A7" s="252">
        <v>2016</v>
      </c>
      <c r="B7" s="252">
        <v>142.19999999999999</v>
      </c>
      <c r="C7" s="252">
        <v>60.06</v>
      </c>
      <c r="D7" s="252">
        <f>C7+B7</f>
        <v>202.26</v>
      </c>
      <c r="E7" s="252">
        <v>912</v>
      </c>
      <c r="F7" s="263">
        <f>D7/E7</f>
        <v>0.22177631578947368</v>
      </c>
    </row>
    <row r="8" spans="1:6" x14ac:dyDescent="0.2">
      <c r="A8" s="254">
        <v>2017</v>
      </c>
      <c r="B8" s="254">
        <v>146.35</v>
      </c>
      <c r="C8" s="254">
        <v>61.81</v>
      </c>
      <c r="D8" s="254">
        <f t="shared" ref="D8" si="0">C8+B8</f>
        <v>208.16</v>
      </c>
      <c r="E8" s="254">
        <v>954</v>
      </c>
      <c r="F8" s="264">
        <f>D8/E8</f>
        <v>0.21819706498951782</v>
      </c>
    </row>
    <row r="9" spans="1:6" x14ac:dyDescent="0.2">
      <c r="A9" s="259" t="s">
        <v>15</v>
      </c>
      <c r="B9" s="259"/>
      <c r="C9" s="259"/>
      <c r="D9" s="265"/>
      <c r="E9" s="259"/>
      <c r="F9" s="266"/>
    </row>
    <row r="10" spans="1:6" x14ac:dyDescent="0.2">
      <c r="A10" s="259" t="s">
        <v>22</v>
      </c>
      <c r="B10" s="259"/>
      <c r="C10" s="259"/>
      <c r="D10" s="259"/>
      <c r="E10" s="259"/>
      <c r="F10" s="259"/>
    </row>
    <row r="14" spans="1:6" x14ac:dyDescent="0.2">
      <c r="B14" s="259"/>
      <c r="C14" s="259"/>
      <c r="D14" s="259"/>
      <c r="E14" s="259"/>
      <c r="F14" s="259"/>
    </row>
  </sheetData>
  <mergeCells count="1">
    <mergeCell ref="B2:C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B8" sqref="B8"/>
    </sheetView>
  </sheetViews>
  <sheetFormatPr defaultRowHeight="12.75" x14ac:dyDescent="0.2"/>
  <cols>
    <col min="1" max="1" width="25" customWidth="1"/>
    <col min="2" max="2" width="16" customWidth="1"/>
    <col min="3" max="3" width="23.5" bestFit="1" customWidth="1"/>
    <col min="4" max="14" width="9.6640625" bestFit="1" customWidth="1"/>
  </cols>
  <sheetData>
    <row r="1" spans="1:14" ht="15" x14ac:dyDescent="0.2">
      <c r="A1" s="497" t="s">
        <v>46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</row>
    <row r="3" spans="1:14" ht="30" x14ac:dyDescent="0.2">
      <c r="A3" s="15"/>
      <c r="B3" s="484" t="s">
        <v>4</v>
      </c>
      <c r="C3" s="484" t="s">
        <v>324</v>
      </c>
    </row>
    <row r="4" spans="1:14" ht="15" x14ac:dyDescent="0.2">
      <c r="A4" s="482">
        <v>2005</v>
      </c>
      <c r="B4" s="485">
        <v>4.2154221773150571</v>
      </c>
      <c r="C4" s="485"/>
    </row>
    <row r="5" spans="1:14" ht="15" x14ac:dyDescent="0.2">
      <c r="A5" s="482">
        <v>2006</v>
      </c>
      <c r="B5" s="485">
        <v>4.4484207224119787</v>
      </c>
      <c r="C5" s="485"/>
    </row>
    <row r="6" spans="1:14" ht="15" x14ac:dyDescent="0.2">
      <c r="A6" s="482">
        <v>2007</v>
      </c>
      <c r="B6" s="485">
        <v>4.548323893916419</v>
      </c>
      <c r="C6" s="485"/>
    </row>
    <row r="7" spans="1:14" ht="15" x14ac:dyDescent="0.2">
      <c r="A7" s="482">
        <v>2008</v>
      </c>
      <c r="B7" s="485">
        <v>4.7302547277398999</v>
      </c>
      <c r="C7" s="485"/>
    </row>
    <row r="8" spans="1:14" ht="15" x14ac:dyDescent="0.2">
      <c r="A8" s="482">
        <v>2009</v>
      </c>
      <c r="B8" s="485">
        <v>3.9735162777034323</v>
      </c>
      <c r="C8" s="485"/>
    </row>
    <row r="9" spans="1:14" ht="15" x14ac:dyDescent="0.2">
      <c r="A9" s="482">
        <v>2010</v>
      </c>
      <c r="B9" s="485">
        <v>3.9064000030418122</v>
      </c>
      <c r="C9" s="485"/>
    </row>
    <row r="10" spans="1:14" ht="15" x14ac:dyDescent="0.2">
      <c r="A10" s="482">
        <v>2011</v>
      </c>
      <c r="B10" s="485">
        <v>3.738881967359283</v>
      </c>
      <c r="C10" s="485"/>
    </row>
    <row r="11" spans="1:14" ht="15" x14ac:dyDescent="0.2">
      <c r="A11" s="482">
        <v>2012</v>
      </c>
      <c r="B11" s="485">
        <v>3.6498026440541111</v>
      </c>
      <c r="C11" s="485">
        <v>3.7880072696701501</v>
      </c>
    </row>
    <row r="12" spans="1:14" ht="15" x14ac:dyDescent="0.2">
      <c r="A12" s="482">
        <v>2013</v>
      </c>
      <c r="B12" s="485">
        <v>4.3848110937226155</v>
      </c>
      <c r="C12" s="485">
        <v>3.8987757743430911</v>
      </c>
    </row>
    <row r="13" spans="1:14" ht="15" x14ac:dyDescent="0.2">
      <c r="A13" s="482">
        <v>2014</v>
      </c>
      <c r="B13" s="485">
        <v>4.9777702017149901</v>
      </c>
      <c r="C13" s="485">
        <v>4.242685033850071</v>
      </c>
    </row>
    <row r="14" spans="1:14" ht="15" x14ac:dyDescent="0.2">
      <c r="A14" s="482">
        <v>2015</v>
      </c>
      <c r="B14" s="485">
        <v>5.7945477571317436</v>
      </c>
      <c r="C14" s="485">
        <v>4.3709200680831071</v>
      </c>
    </row>
    <row r="15" spans="1:14" ht="15" x14ac:dyDescent="0.2">
      <c r="A15" s="482">
        <v>2016</v>
      </c>
      <c r="B15" s="485">
        <v>5.4955996168359471</v>
      </c>
      <c r="C15" s="485">
        <v>4.1931688445617228</v>
      </c>
    </row>
    <row r="16" spans="1:14" ht="15" x14ac:dyDescent="0.2">
      <c r="A16" s="483">
        <v>2017</v>
      </c>
      <c r="B16" s="274">
        <v>5.4512805160235773</v>
      </c>
      <c r="C16" s="274">
        <v>4.5020133655033145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3" sqref="E3"/>
    </sheetView>
  </sheetViews>
  <sheetFormatPr defaultRowHeight="12.75" x14ac:dyDescent="0.2"/>
  <cols>
    <col min="2" max="2" width="14.33203125" customWidth="1"/>
    <col min="3" max="3" width="15.5" bestFit="1" customWidth="1"/>
    <col min="4" max="4" width="20.83203125" customWidth="1"/>
    <col min="5" max="5" width="15.5" bestFit="1" customWidth="1"/>
  </cols>
  <sheetData>
    <row r="1" spans="1:6" ht="15" x14ac:dyDescent="0.25">
      <c r="A1" s="498" t="s">
        <v>47</v>
      </c>
      <c r="B1" s="498"/>
      <c r="C1" s="498"/>
      <c r="D1" s="498"/>
      <c r="E1" s="498"/>
      <c r="F1" s="486"/>
    </row>
    <row r="2" spans="1:6" ht="42.75" x14ac:dyDescent="0.2">
      <c r="A2" s="421"/>
      <c r="B2" s="487" t="s">
        <v>325</v>
      </c>
      <c r="C2" s="487" t="s">
        <v>326</v>
      </c>
      <c r="D2" s="487" t="s">
        <v>327</v>
      </c>
      <c r="E2" s="487" t="s">
        <v>335</v>
      </c>
      <c r="F2" s="488"/>
    </row>
    <row r="3" spans="1:6" ht="14.25" x14ac:dyDescent="0.2">
      <c r="A3" s="489">
        <v>2005</v>
      </c>
      <c r="B3" s="276">
        <v>172.57026887837728</v>
      </c>
      <c r="C3" s="276">
        <v>114.28717966558318</v>
      </c>
      <c r="D3" s="276">
        <v>115.72961175074195</v>
      </c>
      <c r="E3" s="276">
        <v>-57.446522537947857</v>
      </c>
      <c r="F3" s="192"/>
    </row>
    <row r="4" spans="1:6" ht="14.25" x14ac:dyDescent="0.2">
      <c r="A4" s="489">
        <v>2006</v>
      </c>
      <c r="B4" s="276">
        <v>254.51873812222016</v>
      </c>
      <c r="C4" s="276">
        <v>-22.113214628338348</v>
      </c>
      <c r="D4" s="276">
        <v>327.23748333195641</v>
      </c>
      <c r="E4" s="276">
        <v>-50.605530581397886</v>
      </c>
      <c r="F4" s="192"/>
    </row>
    <row r="5" spans="1:6" ht="14.25" x14ac:dyDescent="0.2">
      <c r="A5" s="489">
        <v>2007</v>
      </c>
      <c r="B5" s="276">
        <v>249.23546761700882</v>
      </c>
      <c r="C5" s="276">
        <v>18.106096015380231</v>
      </c>
      <c r="D5" s="276">
        <v>325.24613869582396</v>
      </c>
      <c r="E5" s="276">
        <v>-94.116767094195353</v>
      </c>
      <c r="F5" s="192"/>
    </row>
    <row r="6" spans="1:6" ht="14.25" x14ac:dyDescent="0.2">
      <c r="A6" s="489">
        <v>2008</v>
      </c>
      <c r="B6" s="276">
        <v>239.0910105335908</v>
      </c>
      <c r="C6" s="276">
        <v>240.18373429264477</v>
      </c>
      <c r="D6" s="276">
        <v>249.51576465685875</v>
      </c>
      <c r="E6" s="276">
        <v>-250.60848841591275</v>
      </c>
      <c r="F6" s="192"/>
    </row>
    <row r="7" spans="1:6" ht="14.25" x14ac:dyDescent="0.2">
      <c r="A7" s="489">
        <v>2009</v>
      </c>
      <c r="B7" s="276">
        <v>-505.20142863610482</v>
      </c>
      <c r="C7" s="276">
        <v>23.302995890283491</v>
      </c>
      <c r="D7" s="276">
        <v>-472.33406929275162</v>
      </c>
      <c r="E7" s="276">
        <v>-56.170355233636712</v>
      </c>
      <c r="F7" s="192"/>
    </row>
    <row r="8" spans="1:6" ht="14.25" x14ac:dyDescent="0.2">
      <c r="A8" s="489">
        <v>2010</v>
      </c>
      <c r="B8" s="276">
        <v>77.059184930000228</v>
      </c>
      <c r="C8" s="276">
        <v>-171.7850021682768</v>
      </c>
      <c r="D8" s="276">
        <v>125.18575117130857</v>
      </c>
      <c r="E8" s="276">
        <v>123.65843592696847</v>
      </c>
      <c r="F8" s="192"/>
    </row>
    <row r="9" spans="1:6" ht="14.25" x14ac:dyDescent="0.2">
      <c r="A9" s="489">
        <v>2011</v>
      </c>
      <c r="B9" s="276">
        <v>0.4899976599996444</v>
      </c>
      <c r="C9" s="276">
        <v>18.065751460192491</v>
      </c>
      <c r="D9" s="276">
        <v>29.45035500937351</v>
      </c>
      <c r="E9" s="276">
        <v>-47.026108809566352</v>
      </c>
      <c r="F9" s="192"/>
    </row>
    <row r="10" spans="1:6" ht="14.25" x14ac:dyDescent="0.2">
      <c r="A10" s="489">
        <v>2012</v>
      </c>
      <c r="B10" s="276">
        <v>10.982785580000142</v>
      </c>
      <c r="C10" s="276">
        <v>9.5040128672118307</v>
      </c>
      <c r="D10" s="276">
        <v>8.3588853789407302</v>
      </c>
      <c r="E10" s="276">
        <v>-6.880112666152419</v>
      </c>
      <c r="F10" s="192"/>
    </row>
    <row r="11" spans="1:6" ht="14.25" x14ac:dyDescent="0.2">
      <c r="A11" s="489">
        <v>2013</v>
      </c>
      <c r="B11" s="276">
        <v>376.50429402999953</v>
      </c>
      <c r="C11" s="276">
        <v>281.07727320599088</v>
      </c>
      <c r="D11" s="276">
        <v>-59.087911839670504</v>
      </c>
      <c r="E11" s="276">
        <v>154.51493266367916</v>
      </c>
      <c r="F11" s="192"/>
    </row>
    <row r="12" spans="1:6" ht="14.25" x14ac:dyDescent="0.2">
      <c r="A12" s="489">
        <v>2014</v>
      </c>
      <c r="B12" s="276">
        <v>316.38212734250396</v>
      </c>
      <c r="C12" s="276">
        <v>77.991843076602549</v>
      </c>
      <c r="D12" s="276">
        <v>-78.670897587969435</v>
      </c>
      <c r="E12" s="276">
        <v>317.06118185387083</v>
      </c>
      <c r="F12" s="192"/>
    </row>
    <row r="13" spans="1:6" ht="14.25" x14ac:dyDescent="0.2">
      <c r="A13" s="489">
        <v>2015</v>
      </c>
      <c r="B13" s="276">
        <v>450.46938440953102</v>
      </c>
      <c r="C13" s="276">
        <v>303.68222128003509</v>
      </c>
      <c r="D13" s="276">
        <v>-25.951871707855258</v>
      </c>
      <c r="E13" s="276">
        <v>172.7390348373512</v>
      </c>
      <c r="F13" s="192"/>
    </row>
    <row r="14" spans="1:6" ht="14.25" x14ac:dyDescent="0.2">
      <c r="A14" s="489">
        <v>2016</v>
      </c>
      <c r="B14" s="276">
        <v>-94.940591362034908</v>
      </c>
      <c r="C14" s="276">
        <v>-65.385428430150256</v>
      </c>
      <c r="D14" s="276">
        <v>-47.74205777443759</v>
      </c>
      <c r="E14" s="276">
        <v>18.186894842552945</v>
      </c>
      <c r="F14" s="192"/>
    </row>
    <row r="15" spans="1:6" ht="14.25" x14ac:dyDescent="0.2">
      <c r="A15" s="490">
        <v>2017</v>
      </c>
      <c r="B15" s="495">
        <v>56.434400467719882</v>
      </c>
      <c r="C15" s="495">
        <v>-78.641775669053203</v>
      </c>
      <c r="D15" s="495">
        <v>13.754806137904525</v>
      </c>
      <c r="E15" s="495">
        <v>121.32136999886856</v>
      </c>
      <c r="F15" s="192"/>
    </row>
    <row r="16" spans="1:6" ht="14.25" x14ac:dyDescent="0.2">
      <c r="A16" s="192"/>
      <c r="B16" s="192"/>
      <c r="C16" s="192"/>
      <c r="D16" s="192"/>
      <c r="E16" s="192"/>
      <c r="F16" s="192"/>
    </row>
    <row r="17" spans="1:6" ht="14.25" x14ac:dyDescent="0.2">
      <c r="A17" s="192"/>
      <c r="B17" s="192"/>
      <c r="C17" s="192"/>
      <c r="D17" s="192"/>
      <c r="E17" s="192"/>
      <c r="F17" s="192"/>
    </row>
    <row r="18" spans="1:6" ht="14.25" x14ac:dyDescent="0.2">
      <c r="A18" s="192"/>
      <c r="B18" s="192"/>
      <c r="C18" s="192"/>
      <c r="D18" s="192"/>
      <c r="E18" s="192"/>
      <c r="F18" s="192"/>
    </row>
    <row r="19" spans="1:6" ht="14.25" x14ac:dyDescent="0.2">
      <c r="A19" s="192"/>
      <c r="B19" s="192"/>
      <c r="C19" s="192"/>
      <c r="D19" s="192"/>
      <c r="E19" s="192"/>
      <c r="F19" s="192"/>
    </row>
    <row r="20" spans="1:6" ht="14.25" x14ac:dyDescent="0.2">
      <c r="A20" s="192"/>
      <c r="B20" s="192"/>
      <c r="C20" s="192"/>
      <c r="D20" s="192"/>
      <c r="E20" s="192"/>
      <c r="F20" s="192"/>
    </row>
    <row r="21" spans="1:6" ht="14.25" x14ac:dyDescent="0.2">
      <c r="A21" s="192"/>
      <c r="B21" s="192"/>
      <c r="C21" s="192"/>
      <c r="D21" s="192"/>
      <c r="E21" s="192"/>
      <c r="F21" s="192"/>
    </row>
    <row r="22" spans="1:6" ht="14.25" x14ac:dyDescent="0.2">
      <c r="A22" s="192"/>
      <c r="B22" s="192"/>
      <c r="C22" s="192"/>
      <c r="D22" s="192"/>
      <c r="E22" s="192"/>
      <c r="F22" s="192"/>
    </row>
  </sheetData>
  <mergeCells count="1">
    <mergeCell ref="A1:E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G26" sqref="G26"/>
    </sheetView>
  </sheetViews>
  <sheetFormatPr defaultRowHeight="14.25" x14ac:dyDescent="0.2"/>
  <cols>
    <col min="1" max="1" width="46.1640625" style="192" customWidth="1"/>
    <col min="2" max="2" width="21.6640625" style="192" customWidth="1"/>
    <col min="3" max="16384" width="9.33203125" style="192"/>
  </cols>
  <sheetData>
    <row r="1" spans="1:2" ht="15" x14ac:dyDescent="0.25">
      <c r="A1" s="425" t="s">
        <v>48</v>
      </c>
      <c r="B1" s="425"/>
    </row>
    <row r="2" spans="1:2" x14ac:dyDescent="0.2">
      <c r="A2" s="192" t="s">
        <v>328</v>
      </c>
      <c r="B2" s="267">
        <v>47840790.000000007</v>
      </c>
    </row>
    <row r="3" spans="1:2" x14ac:dyDescent="0.2">
      <c r="A3" s="192" t="s">
        <v>329</v>
      </c>
      <c r="B3" s="267">
        <v>16956877.200000003</v>
      </c>
    </row>
    <row r="4" spans="1:2" x14ac:dyDescent="0.2">
      <c r="A4" s="192" t="s">
        <v>330</v>
      </c>
      <c r="B4" s="267">
        <v>83527777.679999992</v>
      </c>
    </row>
    <row r="5" spans="1:2" x14ac:dyDescent="0.2">
      <c r="A5" s="192" t="s">
        <v>331</v>
      </c>
      <c r="B5" s="267">
        <v>1917744</v>
      </c>
    </row>
    <row r="6" spans="1:2" x14ac:dyDescent="0.2">
      <c r="A6" s="192" t="s">
        <v>332</v>
      </c>
      <c r="B6" s="267">
        <v>20157259.560000002</v>
      </c>
    </row>
    <row r="7" spans="1:2" x14ac:dyDescent="0.2">
      <c r="A7" s="423" t="s">
        <v>333</v>
      </c>
      <c r="B7" s="273">
        <v>2202118.3199999998</v>
      </c>
    </row>
    <row r="8" spans="1:2" x14ac:dyDescent="0.2">
      <c r="B8" s="26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U15" sqref="U15"/>
    </sheetView>
  </sheetViews>
  <sheetFormatPr defaultRowHeight="14.25" x14ac:dyDescent="0.2"/>
  <cols>
    <col min="1" max="2" width="14.83203125" style="192" customWidth="1"/>
    <col min="3" max="3" width="9.5" style="192" bestFit="1" customWidth="1"/>
    <col min="4" max="4" width="9.6640625" style="192" bestFit="1" customWidth="1"/>
    <col min="5" max="5" width="9.5" style="192" bestFit="1" customWidth="1"/>
    <col min="6" max="6" width="9.6640625" style="192" bestFit="1" customWidth="1"/>
    <col min="7" max="16384" width="9.33203125" style="192"/>
  </cols>
  <sheetData>
    <row r="1" spans="1:2" ht="15" x14ac:dyDescent="0.25">
      <c r="A1" s="357" t="s">
        <v>49</v>
      </c>
      <c r="B1" s="423"/>
    </row>
    <row r="2" spans="1:2" x14ac:dyDescent="0.2">
      <c r="A2" s="491" t="s">
        <v>334</v>
      </c>
      <c r="B2" s="492">
        <v>38.321198520000003</v>
      </c>
    </row>
    <row r="3" spans="1:2" x14ac:dyDescent="0.2">
      <c r="A3" s="491">
        <v>2013</v>
      </c>
      <c r="B3" s="492">
        <v>83.016157199999981</v>
      </c>
    </row>
    <row r="4" spans="1:2" x14ac:dyDescent="0.2">
      <c r="A4" s="491">
        <v>2014</v>
      </c>
      <c r="B4" s="492">
        <v>95.643175839999998</v>
      </c>
    </row>
    <row r="5" spans="1:2" x14ac:dyDescent="0.2">
      <c r="A5" s="491">
        <v>2015</v>
      </c>
      <c r="B5" s="492">
        <v>102.75784514000004</v>
      </c>
    </row>
    <row r="6" spans="1:2" x14ac:dyDescent="0.2">
      <c r="A6" s="491">
        <v>2016</v>
      </c>
      <c r="B6" s="492">
        <v>94.264558890000032</v>
      </c>
    </row>
    <row r="7" spans="1:2" x14ac:dyDescent="0.2">
      <c r="A7" s="493">
        <v>2017</v>
      </c>
      <c r="B7" s="494">
        <v>173.92850256112172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22" sqref="E22"/>
    </sheetView>
  </sheetViews>
  <sheetFormatPr defaultRowHeight="14.25" x14ac:dyDescent="0.2"/>
  <cols>
    <col min="1" max="1" width="13.6640625" style="192" customWidth="1"/>
    <col min="2" max="2" width="16.83203125" style="192" customWidth="1"/>
    <col min="3" max="16384" width="9.33203125" style="192"/>
  </cols>
  <sheetData>
    <row r="1" spans="1:6" ht="15" x14ac:dyDescent="0.25">
      <c r="A1" s="357" t="s">
        <v>50</v>
      </c>
      <c r="B1" s="423"/>
    </row>
    <row r="2" spans="1:6" x14ac:dyDescent="0.2">
      <c r="A2" s="192">
        <v>2012</v>
      </c>
      <c r="B2" s="276">
        <v>169.892</v>
      </c>
    </row>
    <row r="3" spans="1:6" x14ac:dyDescent="0.2">
      <c r="A3" s="192">
        <v>2013</v>
      </c>
      <c r="B3" s="276">
        <v>203.999</v>
      </c>
      <c r="C3" s="276"/>
      <c r="D3" s="276"/>
      <c r="E3" s="276"/>
      <c r="F3" s="276"/>
    </row>
    <row r="4" spans="1:6" x14ac:dyDescent="0.2">
      <c r="A4" s="192">
        <v>2014</v>
      </c>
      <c r="B4" s="276">
        <v>153.191</v>
      </c>
    </row>
    <row r="5" spans="1:6" x14ac:dyDescent="0.2">
      <c r="A5" s="192">
        <v>2015</v>
      </c>
      <c r="B5" s="276">
        <v>110.289</v>
      </c>
    </row>
    <row r="6" spans="1:6" x14ac:dyDescent="0.2">
      <c r="A6" s="192">
        <v>2016</v>
      </c>
      <c r="B6" s="276">
        <v>119.77209130000008</v>
      </c>
    </row>
    <row r="7" spans="1:6" x14ac:dyDescent="0.2">
      <c r="A7" s="423">
        <v>2017</v>
      </c>
      <c r="B7" s="495">
        <v>127.28378037000006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13" workbookViewId="0">
      <selection activeCell="C30" sqref="C30"/>
    </sheetView>
  </sheetViews>
  <sheetFormatPr defaultRowHeight="14.25" x14ac:dyDescent="0.2"/>
  <cols>
    <col min="1" max="1" width="10.5" style="7" customWidth="1"/>
    <col min="2" max="2" width="14" style="7" customWidth="1"/>
    <col min="3" max="3" width="12.6640625" style="7" customWidth="1"/>
    <col min="4" max="4" width="16.5" style="7" customWidth="1"/>
    <col min="5" max="5" width="12.33203125" style="7" customWidth="1"/>
    <col min="6" max="6" width="11" style="7" bestFit="1" customWidth="1"/>
    <col min="7" max="7" width="14.6640625" style="7" customWidth="1"/>
    <col min="8" max="8" width="18.6640625" style="7" customWidth="1"/>
    <col min="9" max="9" width="16.33203125" style="7" customWidth="1"/>
    <col min="10" max="16384" width="9.33203125" style="7"/>
  </cols>
  <sheetData>
    <row r="1" spans="1:9" ht="25.5" customHeight="1" x14ac:dyDescent="0.2">
      <c r="A1" s="499" t="s">
        <v>250</v>
      </c>
      <c r="B1" s="499"/>
      <c r="C1" s="499"/>
      <c r="D1" s="499"/>
      <c r="E1" s="499"/>
      <c r="F1" s="499"/>
      <c r="G1" s="499"/>
      <c r="H1" s="499"/>
      <c r="I1" s="499"/>
    </row>
    <row r="2" spans="1:9" ht="60" x14ac:dyDescent="0.2">
      <c r="A2" s="14"/>
      <c r="B2" s="15" t="s">
        <v>23</v>
      </c>
      <c r="C2" s="15" t="s">
        <v>24</v>
      </c>
      <c r="D2" s="15" t="s">
        <v>251</v>
      </c>
      <c r="E2" s="16" t="s">
        <v>26</v>
      </c>
      <c r="F2" s="15" t="s">
        <v>27</v>
      </c>
      <c r="G2" s="15" t="s">
        <v>28</v>
      </c>
      <c r="H2" s="15" t="s">
        <v>30</v>
      </c>
      <c r="I2" s="15" t="s">
        <v>31</v>
      </c>
    </row>
    <row r="3" spans="1:9" x14ac:dyDescent="0.2">
      <c r="A3" s="8">
        <v>2005</v>
      </c>
      <c r="B3" s="17">
        <v>50415.091999999997</v>
      </c>
      <c r="C3" s="17">
        <v>411.07535608889174</v>
      </c>
      <c r="D3" s="18">
        <f>+E3/B3*100</f>
        <v>0.25363795515746335</v>
      </c>
      <c r="E3" s="19">
        <v>127.87180843955387</v>
      </c>
      <c r="F3" s="17">
        <v>76.149766649737785</v>
      </c>
      <c r="G3" s="17">
        <f t="shared" ref="G3:G15" si="0">+E3-F3</f>
        <v>51.722041789816089</v>
      </c>
      <c r="H3" s="20">
        <f t="shared" ref="H3:H15" si="1">+F3/C3*100</f>
        <v>18.524527321280484</v>
      </c>
      <c r="I3" s="20">
        <f t="shared" ref="I3:I15" si="2">+G3/B3*100</f>
        <v>0.10259237807166174</v>
      </c>
    </row>
    <row r="4" spans="1:9" x14ac:dyDescent="0.2">
      <c r="A4" s="8">
        <v>2006</v>
      </c>
      <c r="B4" s="17">
        <v>56272.653000000006</v>
      </c>
      <c r="C4" s="17">
        <v>554.6810246428696</v>
      </c>
      <c r="D4" s="18">
        <f t="shared" ref="D4:D15" si="3">+E4/B4*100</f>
        <v>0.28654557719059059</v>
      </c>
      <c r="E4" s="19">
        <v>161.24679833930821</v>
      </c>
      <c r="F4" s="17">
        <v>91.647020404301912</v>
      </c>
      <c r="G4" s="17">
        <f t="shared" si="0"/>
        <v>69.599777935006301</v>
      </c>
      <c r="H4" s="20">
        <f t="shared" si="1"/>
        <v>16.52247261627684</v>
      </c>
      <c r="I4" s="20">
        <f t="shared" si="2"/>
        <v>0.12368312888145917</v>
      </c>
    </row>
    <row r="5" spans="1:9" x14ac:dyDescent="0.2">
      <c r="A5" s="8">
        <v>2007</v>
      </c>
      <c r="B5" s="17">
        <v>63053.882000000005</v>
      </c>
      <c r="C5" s="17">
        <v>696.97060072370039</v>
      </c>
      <c r="D5" s="18">
        <f t="shared" si="3"/>
        <v>0.29976892883196016</v>
      </c>
      <c r="E5" s="19">
        <v>189.01594665836816</v>
      </c>
      <c r="F5" s="17">
        <v>126.43932226714468</v>
      </c>
      <c r="G5" s="17">
        <f t="shared" si="0"/>
        <v>62.57662439122349</v>
      </c>
      <c r="H5" s="20">
        <f t="shared" si="1"/>
        <v>18.141270540802758</v>
      </c>
      <c r="I5" s="20">
        <f t="shared" si="2"/>
        <v>9.9243095597545433E-2</v>
      </c>
    </row>
    <row r="6" spans="1:9" x14ac:dyDescent="0.2">
      <c r="A6" s="8">
        <v>2008</v>
      </c>
      <c r="B6" s="17">
        <v>68491.622999999992</v>
      </c>
      <c r="C6" s="17">
        <v>739.01797558415944</v>
      </c>
      <c r="D6" s="18">
        <f t="shared" si="3"/>
        <v>0.30072799668344224</v>
      </c>
      <c r="E6" s="19">
        <v>205.97348574387573</v>
      </c>
      <c r="F6" s="17">
        <v>137.64315013134637</v>
      </c>
      <c r="G6" s="17">
        <f t="shared" si="0"/>
        <v>68.330335612529353</v>
      </c>
      <c r="H6" s="20">
        <f t="shared" si="1"/>
        <v>18.625142375264396</v>
      </c>
      <c r="I6" s="20">
        <f t="shared" si="2"/>
        <v>9.9764515161991946E-2</v>
      </c>
    </row>
    <row r="7" spans="1:9" x14ac:dyDescent="0.2">
      <c r="A7" s="8">
        <v>2009</v>
      </c>
      <c r="B7" s="17">
        <v>64023.061000000002</v>
      </c>
      <c r="C7" s="17">
        <v>440.68040933885686</v>
      </c>
      <c r="D7" s="18">
        <f t="shared" si="3"/>
        <v>0.24327890675205299</v>
      </c>
      <c r="E7" s="19">
        <v>155.75460287000001</v>
      </c>
      <c r="F7" s="17">
        <v>96.271710049999982</v>
      </c>
      <c r="G7" s="17">
        <f t="shared" si="0"/>
        <v>59.482892820000032</v>
      </c>
      <c r="H7" s="20">
        <f t="shared" si="1"/>
        <v>21.846151544252741</v>
      </c>
      <c r="I7" s="20">
        <f t="shared" si="2"/>
        <v>9.2908542470345232E-2</v>
      </c>
    </row>
    <row r="8" spans="1:9" x14ac:dyDescent="0.2">
      <c r="A8" s="8">
        <v>2010</v>
      </c>
      <c r="B8" s="17">
        <v>67577.287999999986</v>
      </c>
      <c r="C8" s="17">
        <v>353.36431173779039</v>
      </c>
      <c r="D8" s="18">
        <f t="shared" si="3"/>
        <v>0.22541905119069003</v>
      </c>
      <c r="E8" s="19">
        <v>152.33208142999999</v>
      </c>
      <c r="F8" s="17">
        <v>71.216028039999998</v>
      </c>
      <c r="G8" s="17">
        <f t="shared" si="0"/>
        <v>81.11605338999999</v>
      </c>
      <c r="H8" s="20">
        <f t="shared" si="1"/>
        <v>20.153712662654222</v>
      </c>
      <c r="I8" s="20">
        <f t="shared" si="2"/>
        <v>0.12003449056730423</v>
      </c>
    </row>
    <row r="9" spans="1:9" x14ac:dyDescent="0.2">
      <c r="A9" s="8">
        <v>2011</v>
      </c>
      <c r="B9" s="17">
        <v>70627.205000000002</v>
      </c>
      <c r="C9" s="17">
        <v>464.28234763046879</v>
      </c>
      <c r="D9" s="18">
        <f t="shared" si="3"/>
        <v>0.20275472850723744</v>
      </c>
      <c r="E9" s="19">
        <v>143.19999775000002</v>
      </c>
      <c r="F9" s="17">
        <v>76.560219749999973</v>
      </c>
      <c r="G9" s="17">
        <f t="shared" si="0"/>
        <v>66.639778000000049</v>
      </c>
      <c r="H9" s="20">
        <f t="shared" si="1"/>
        <v>16.490013057945447</v>
      </c>
      <c r="I9" s="20">
        <f t="shared" si="2"/>
        <v>9.4354261930654132E-2</v>
      </c>
    </row>
    <row r="10" spans="1:9" x14ac:dyDescent="0.2">
      <c r="A10" s="8">
        <v>2012</v>
      </c>
      <c r="B10" s="17">
        <v>72703.513000000006</v>
      </c>
      <c r="C10" s="17">
        <v>505.77373771207533</v>
      </c>
      <c r="D10" s="18">
        <f t="shared" si="3"/>
        <v>0.22989859802235416</v>
      </c>
      <c r="E10" s="19">
        <v>167.14435710000001</v>
      </c>
      <c r="F10" s="17">
        <v>105.39341668</v>
      </c>
      <c r="G10" s="17">
        <f t="shared" si="0"/>
        <v>61.750940420000006</v>
      </c>
      <c r="H10" s="20">
        <f t="shared" si="1"/>
        <v>20.838056391927157</v>
      </c>
      <c r="I10" s="20">
        <f t="shared" si="2"/>
        <v>8.4935291118601097E-2</v>
      </c>
    </row>
    <row r="11" spans="1:9" x14ac:dyDescent="0.2">
      <c r="A11" s="8">
        <v>2013</v>
      </c>
      <c r="B11" s="17">
        <v>74169.873000000021</v>
      </c>
      <c r="C11" s="17">
        <v>425.48643903384902</v>
      </c>
      <c r="D11" s="18">
        <f t="shared" si="3"/>
        <v>0.23969872650314497</v>
      </c>
      <c r="E11" s="19">
        <v>177.78424103</v>
      </c>
      <c r="F11" s="17">
        <v>93.191216519999983</v>
      </c>
      <c r="G11" s="17">
        <f t="shared" si="0"/>
        <v>84.593024510000021</v>
      </c>
      <c r="H11" s="20">
        <f t="shared" si="1"/>
        <v>21.902276540612913</v>
      </c>
      <c r="I11" s="20">
        <f t="shared" si="2"/>
        <v>0.11405307989404269</v>
      </c>
    </row>
    <row r="12" spans="1:9" x14ac:dyDescent="0.2">
      <c r="A12" s="11">
        <v>2014</v>
      </c>
      <c r="B12" s="17">
        <v>76087.78899999999</v>
      </c>
      <c r="C12" s="17">
        <v>348.38278972982124</v>
      </c>
      <c r="D12" s="18">
        <f t="shared" si="3"/>
        <v>0.23007747360092168</v>
      </c>
      <c r="E12" s="19">
        <v>175.06086264999999</v>
      </c>
      <c r="F12" s="17">
        <v>88.300992859999994</v>
      </c>
      <c r="G12" s="17">
        <f t="shared" si="0"/>
        <v>86.759869789999996</v>
      </c>
      <c r="H12" s="20">
        <f t="shared" si="1"/>
        <v>25.345968705422965</v>
      </c>
      <c r="I12" s="20">
        <f t="shared" si="2"/>
        <v>0.11402600986342237</v>
      </c>
    </row>
    <row r="13" spans="1:9" x14ac:dyDescent="0.2">
      <c r="A13" s="8">
        <v>2015</v>
      </c>
      <c r="B13" s="17">
        <v>78896.442999999999</v>
      </c>
      <c r="C13" s="17">
        <v>282.99480523628114</v>
      </c>
      <c r="D13" s="18">
        <f t="shared" si="3"/>
        <v>0.2053382025980563</v>
      </c>
      <c r="E13" s="19">
        <v>162.00453797</v>
      </c>
      <c r="F13" s="17">
        <v>73.698952250000005</v>
      </c>
      <c r="G13" s="17">
        <f t="shared" si="0"/>
        <v>88.305585719999996</v>
      </c>
      <c r="H13" s="20">
        <f t="shared" si="1"/>
        <v>26.042510634944861</v>
      </c>
      <c r="I13" s="20">
        <f t="shared" si="2"/>
        <v>0.11192594033675256</v>
      </c>
    </row>
    <row r="14" spans="1:9" x14ac:dyDescent="0.2">
      <c r="A14" s="11">
        <v>2016</v>
      </c>
      <c r="B14" s="17">
        <v>81153.966</v>
      </c>
      <c r="C14" s="17">
        <v>218.51840145167085</v>
      </c>
      <c r="D14" s="18">
        <f t="shared" si="3"/>
        <v>0.22082829869337497</v>
      </c>
      <c r="E14" s="19">
        <v>179.21092243999999</v>
      </c>
      <c r="F14" s="17">
        <v>62.110048309999989</v>
      </c>
      <c r="G14" s="17">
        <f t="shared" si="0"/>
        <v>117.10087412999999</v>
      </c>
      <c r="H14" s="20">
        <f t="shared" si="1"/>
        <v>28.423257674130802</v>
      </c>
      <c r="I14" s="20">
        <f t="shared" si="2"/>
        <v>0.14429470289843874</v>
      </c>
    </row>
    <row r="15" spans="1:9" x14ac:dyDescent="0.2">
      <c r="A15" s="13">
        <v>2017</v>
      </c>
      <c r="B15" s="21">
        <v>85166.104884601751</v>
      </c>
      <c r="C15" s="21">
        <v>149.00077706269437</v>
      </c>
      <c r="D15" s="22">
        <f t="shared" si="3"/>
        <v>0.20950992161937049</v>
      </c>
      <c r="E15" s="21">
        <v>178.43143959</v>
      </c>
      <c r="F15" s="21">
        <v>51.793239519999993</v>
      </c>
      <c r="G15" s="21">
        <f t="shared" si="0"/>
        <v>126.63820007000001</v>
      </c>
      <c r="H15" s="23">
        <f t="shared" si="1"/>
        <v>34.76038215438782</v>
      </c>
      <c r="I15" s="23">
        <f t="shared" si="2"/>
        <v>0.14869554060455395</v>
      </c>
    </row>
    <row r="16" spans="1:9" x14ac:dyDescent="0.2">
      <c r="A16" s="24"/>
      <c r="D16" s="25"/>
    </row>
    <row r="29" spans="2:5" ht="15" x14ac:dyDescent="0.25">
      <c r="B29" s="26"/>
    </row>
    <row r="32" spans="2:5" x14ac:dyDescent="0.2">
      <c r="B32" s="10"/>
      <c r="C32" s="10"/>
      <c r="D32" s="10"/>
      <c r="E32" s="10"/>
    </row>
    <row r="33" spans="2:5" x14ac:dyDescent="0.2">
      <c r="B33" s="10"/>
      <c r="C33" s="10"/>
      <c r="D33" s="10"/>
      <c r="E33" s="10"/>
    </row>
    <row r="34" spans="2:5" x14ac:dyDescent="0.2">
      <c r="B34" s="10"/>
      <c r="C34" s="10"/>
      <c r="D34" s="10"/>
      <c r="E34" s="10"/>
    </row>
    <row r="35" spans="2:5" x14ac:dyDescent="0.2">
      <c r="B35" s="10"/>
      <c r="C35" s="10"/>
      <c r="D35" s="10"/>
      <c r="E35" s="10"/>
    </row>
    <row r="36" spans="2:5" x14ac:dyDescent="0.2">
      <c r="B36" s="10"/>
      <c r="C36" s="10"/>
      <c r="D36" s="10"/>
      <c r="E36" s="10"/>
    </row>
    <row r="37" spans="2:5" x14ac:dyDescent="0.2">
      <c r="B37" s="10"/>
      <c r="C37" s="10"/>
      <c r="D37" s="10"/>
      <c r="E37" s="10"/>
    </row>
    <row r="38" spans="2:5" x14ac:dyDescent="0.2">
      <c r="B38" s="10"/>
      <c r="C38" s="10"/>
      <c r="D38" s="10"/>
      <c r="E38" s="10"/>
    </row>
    <row r="39" spans="2:5" x14ac:dyDescent="0.2">
      <c r="B39" s="10"/>
      <c r="C39" s="10"/>
      <c r="D39" s="10"/>
      <c r="E39" s="10"/>
    </row>
    <row r="40" spans="2:5" x14ac:dyDescent="0.2">
      <c r="B40" s="10"/>
      <c r="C40" s="10"/>
      <c r="D40" s="10"/>
      <c r="E40" s="10"/>
    </row>
    <row r="41" spans="2:5" x14ac:dyDescent="0.2">
      <c r="B41" s="10"/>
      <c r="C41" s="10"/>
      <c r="D41" s="10"/>
      <c r="E41" s="10"/>
    </row>
    <row r="42" spans="2:5" x14ac:dyDescent="0.2">
      <c r="B42" s="10"/>
      <c r="C42" s="10"/>
      <c r="D42" s="10"/>
      <c r="E42" s="10"/>
    </row>
    <row r="43" spans="2:5" x14ac:dyDescent="0.2">
      <c r="B43" s="10"/>
      <c r="C43" s="10"/>
      <c r="D43" s="10"/>
      <c r="E43" s="10"/>
    </row>
    <row r="44" spans="2:5" x14ac:dyDescent="0.2">
      <c r="B44" s="10"/>
      <c r="C44" s="10"/>
      <c r="D44" s="10"/>
      <c r="E44" s="10"/>
    </row>
    <row r="47" spans="2:5" x14ac:dyDescent="0.2">
      <c r="B47" s="27"/>
      <c r="C47" s="27"/>
    </row>
    <row r="48" spans="2:5" x14ac:dyDescent="0.2">
      <c r="B48" s="27"/>
      <c r="C48" s="27"/>
    </row>
    <row r="49" spans="2:4" x14ac:dyDescent="0.2">
      <c r="B49" s="27"/>
      <c r="C49" s="27"/>
    </row>
    <row r="50" spans="2:4" x14ac:dyDescent="0.2">
      <c r="B50" s="27"/>
      <c r="C50" s="27"/>
    </row>
    <row r="51" spans="2:4" x14ac:dyDescent="0.2">
      <c r="B51" s="27"/>
      <c r="C51" s="27"/>
    </row>
    <row r="52" spans="2:4" x14ac:dyDescent="0.2">
      <c r="B52" s="27"/>
      <c r="C52" s="27"/>
    </row>
    <row r="53" spans="2:4" x14ac:dyDescent="0.2">
      <c r="B53" s="27"/>
      <c r="C53" s="27"/>
    </row>
    <row r="54" spans="2:4" x14ac:dyDescent="0.2">
      <c r="B54" s="27"/>
      <c r="C54" s="27"/>
    </row>
    <row r="55" spans="2:4" x14ac:dyDescent="0.2">
      <c r="B55" s="27"/>
      <c r="C55" s="27"/>
    </row>
    <row r="56" spans="2:4" x14ac:dyDescent="0.2">
      <c r="B56" s="27"/>
      <c r="C56" s="27"/>
    </row>
    <row r="57" spans="2:4" x14ac:dyDescent="0.2">
      <c r="B57" s="27"/>
      <c r="C57" s="27"/>
    </row>
    <row r="58" spans="2:4" x14ac:dyDescent="0.2">
      <c r="B58" s="27"/>
      <c r="C58" s="27"/>
    </row>
    <row r="59" spans="2:4" x14ac:dyDescent="0.2">
      <c r="B59" s="27"/>
      <c r="C59" s="27"/>
    </row>
    <row r="62" spans="2:4" x14ac:dyDescent="0.2">
      <c r="B62" s="10"/>
      <c r="C62" s="10"/>
      <c r="D62" s="10"/>
    </row>
    <row r="63" spans="2:4" ht="15" x14ac:dyDescent="0.2">
      <c r="B63" s="9"/>
      <c r="C63" s="28"/>
      <c r="D63" s="10"/>
    </row>
    <row r="64" spans="2:4" x14ac:dyDescent="0.2">
      <c r="B64" s="8"/>
      <c r="C64" s="29"/>
      <c r="D64" s="10"/>
    </row>
    <row r="65" spans="2:4" x14ac:dyDescent="0.2">
      <c r="B65" s="8"/>
      <c r="C65" s="29"/>
      <c r="D65" s="10"/>
    </row>
    <row r="66" spans="2:4" x14ac:dyDescent="0.2">
      <c r="B66" s="8"/>
      <c r="C66" s="29"/>
      <c r="D66" s="10"/>
    </row>
    <row r="67" spans="2:4" x14ac:dyDescent="0.2">
      <c r="B67" s="8"/>
      <c r="C67" s="29"/>
      <c r="D67" s="10"/>
    </row>
    <row r="68" spans="2:4" x14ac:dyDescent="0.2">
      <c r="B68" s="8"/>
      <c r="C68" s="29"/>
      <c r="D68" s="10"/>
    </row>
    <row r="69" spans="2:4" x14ac:dyDescent="0.2">
      <c r="B69" s="8"/>
      <c r="C69" s="29"/>
      <c r="D69" s="10"/>
    </row>
    <row r="70" spans="2:4" x14ac:dyDescent="0.2">
      <c r="B70" s="8"/>
      <c r="C70" s="29"/>
      <c r="D70" s="10"/>
    </row>
    <row r="71" spans="2:4" x14ac:dyDescent="0.2">
      <c r="B71" s="8"/>
      <c r="C71" s="29"/>
      <c r="D71" s="10"/>
    </row>
    <row r="72" spans="2:4" x14ac:dyDescent="0.2">
      <c r="B72" s="8"/>
      <c r="C72" s="29"/>
      <c r="D72" s="10"/>
    </row>
    <row r="73" spans="2:4" x14ac:dyDescent="0.2">
      <c r="B73" s="11"/>
      <c r="C73" s="29"/>
      <c r="D73" s="10"/>
    </row>
    <row r="74" spans="2:4" x14ac:dyDescent="0.2">
      <c r="B74" s="8"/>
      <c r="C74" s="29"/>
      <c r="D74" s="10"/>
    </row>
    <row r="75" spans="2:4" x14ac:dyDescent="0.2">
      <c r="B75" s="11"/>
      <c r="C75" s="29"/>
    </row>
    <row r="76" spans="2:4" x14ac:dyDescent="0.2">
      <c r="B76" s="8"/>
      <c r="C76" s="29"/>
    </row>
  </sheetData>
  <mergeCells count="1">
    <mergeCell ref="A1:I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4" sqref="E4:E16"/>
    </sheetView>
  </sheetViews>
  <sheetFormatPr defaultRowHeight="14.25" x14ac:dyDescent="0.2"/>
  <cols>
    <col min="1" max="1" width="10.5" style="7" customWidth="1"/>
    <col min="2" max="2" width="11.6640625" style="7" customWidth="1"/>
    <col min="3" max="3" width="11" style="7" bestFit="1" customWidth="1"/>
    <col min="4" max="4" width="11.1640625" style="7" bestFit="1" customWidth="1"/>
    <col min="5" max="16384" width="9.33203125" style="7"/>
  </cols>
  <sheetData>
    <row r="1" spans="1:4" ht="15" x14ac:dyDescent="0.25">
      <c r="A1" s="33" t="s">
        <v>252</v>
      </c>
    </row>
    <row r="3" spans="1:4" ht="75" x14ac:dyDescent="0.2">
      <c r="A3" s="14"/>
      <c r="B3" s="16" t="s">
        <v>26</v>
      </c>
      <c r="C3" s="30" t="s">
        <v>27</v>
      </c>
      <c r="D3" s="30" t="s">
        <v>28</v>
      </c>
    </row>
    <row r="4" spans="1:4" x14ac:dyDescent="0.2">
      <c r="A4" s="8">
        <v>2005</v>
      </c>
      <c r="B4" s="9">
        <v>127.87180843955387</v>
      </c>
      <c r="C4" s="10">
        <v>76.149766649737785</v>
      </c>
      <c r="D4" s="10">
        <f t="shared" ref="D4:D16" si="0">+B4-C4</f>
        <v>51.722041789816089</v>
      </c>
    </row>
    <row r="5" spans="1:4" x14ac:dyDescent="0.2">
      <c r="A5" s="8">
        <v>2006</v>
      </c>
      <c r="B5" s="9">
        <v>161.24679833930821</v>
      </c>
      <c r="C5" s="10">
        <v>91.647020404301912</v>
      </c>
      <c r="D5" s="10">
        <f t="shared" si="0"/>
        <v>69.599777935006301</v>
      </c>
    </row>
    <row r="6" spans="1:4" x14ac:dyDescent="0.2">
      <c r="A6" s="8">
        <v>2007</v>
      </c>
      <c r="B6" s="9">
        <v>189.01594665836816</v>
      </c>
      <c r="C6" s="10">
        <v>126.43932226714468</v>
      </c>
      <c r="D6" s="10">
        <f t="shared" si="0"/>
        <v>62.57662439122349</v>
      </c>
    </row>
    <row r="7" spans="1:4" x14ac:dyDescent="0.2">
      <c r="A7" s="8">
        <v>2008</v>
      </c>
      <c r="B7" s="9">
        <v>205.97348574387573</v>
      </c>
      <c r="C7" s="10">
        <v>137.64315013134637</v>
      </c>
      <c r="D7" s="10">
        <f t="shared" si="0"/>
        <v>68.330335612529353</v>
      </c>
    </row>
    <row r="8" spans="1:4" x14ac:dyDescent="0.2">
      <c r="A8" s="8">
        <v>2009</v>
      </c>
      <c r="B8" s="19">
        <v>155.75460287000001</v>
      </c>
      <c r="C8" s="17">
        <v>96.271710049999982</v>
      </c>
      <c r="D8" s="17">
        <f t="shared" si="0"/>
        <v>59.482892820000032</v>
      </c>
    </row>
    <row r="9" spans="1:4" x14ac:dyDescent="0.2">
      <c r="A9" s="8">
        <v>2010</v>
      </c>
      <c r="B9" s="19">
        <v>152.33208142999999</v>
      </c>
      <c r="C9" s="17">
        <v>71.216028039999998</v>
      </c>
      <c r="D9" s="17">
        <f t="shared" si="0"/>
        <v>81.11605338999999</v>
      </c>
    </row>
    <row r="10" spans="1:4" x14ac:dyDescent="0.2">
      <c r="A10" s="8">
        <v>2011</v>
      </c>
      <c r="B10" s="19">
        <v>143.19999775000002</v>
      </c>
      <c r="C10" s="17">
        <v>76.560219749999973</v>
      </c>
      <c r="D10" s="17">
        <f t="shared" si="0"/>
        <v>66.639778000000049</v>
      </c>
    </row>
    <row r="11" spans="1:4" x14ac:dyDescent="0.2">
      <c r="A11" s="8">
        <v>2012</v>
      </c>
      <c r="B11" s="19">
        <v>167.14435710000001</v>
      </c>
      <c r="C11" s="17">
        <v>105.39341668</v>
      </c>
      <c r="D11" s="17">
        <f t="shared" si="0"/>
        <v>61.750940420000006</v>
      </c>
    </row>
    <row r="12" spans="1:4" x14ac:dyDescent="0.2">
      <c r="A12" s="8">
        <v>2013</v>
      </c>
      <c r="B12" s="19">
        <v>177.78424103</v>
      </c>
      <c r="C12" s="17">
        <v>93.191216519999983</v>
      </c>
      <c r="D12" s="17">
        <f t="shared" si="0"/>
        <v>84.593024510000021</v>
      </c>
    </row>
    <row r="13" spans="1:4" x14ac:dyDescent="0.2">
      <c r="A13" s="11">
        <v>2014</v>
      </c>
      <c r="B13" s="19">
        <v>175.06086264999999</v>
      </c>
      <c r="C13" s="17">
        <v>88.300992859999994</v>
      </c>
      <c r="D13" s="17">
        <f t="shared" si="0"/>
        <v>86.759869789999996</v>
      </c>
    </row>
    <row r="14" spans="1:4" x14ac:dyDescent="0.2">
      <c r="A14" s="8">
        <v>2015</v>
      </c>
      <c r="B14" s="19">
        <v>162.00453797</v>
      </c>
      <c r="C14" s="17">
        <v>73.698952250000005</v>
      </c>
      <c r="D14" s="17">
        <f t="shared" si="0"/>
        <v>88.305585719999996</v>
      </c>
    </row>
    <row r="15" spans="1:4" x14ac:dyDescent="0.2">
      <c r="A15" s="11">
        <v>2016</v>
      </c>
      <c r="B15" s="9">
        <v>179.21092243999999</v>
      </c>
      <c r="C15" s="10">
        <v>62.110048309999989</v>
      </c>
      <c r="D15" s="10">
        <f t="shared" si="0"/>
        <v>117.10087412999999</v>
      </c>
    </row>
    <row r="16" spans="1:4" x14ac:dyDescent="0.2">
      <c r="A16" s="13">
        <v>2017</v>
      </c>
      <c r="B16" s="21">
        <v>178.43143959</v>
      </c>
      <c r="C16" s="21">
        <v>51.793239519999993</v>
      </c>
      <c r="D16" s="21">
        <f t="shared" si="0"/>
        <v>126.63820007000001</v>
      </c>
    </row>
    <row r="17" spans="1:9" x14ac:dyDescent="0.2">
      <c r="A17" s="24"/>
    </row>
    <row r="18" spans="1:9" x14ac:dyDescent="0.2">
      <c r="B18" s="10"/>
    </row>
    <row r="19" spans="1:9" ht="15" x14ac:dyDescent="0.25">
      <c r="B19" s="10"/>
      <c r="I19" s="33"/>
    </row>
    <row r="20" spans="1:9" x14ac:dyDescent="0.2">
      <c r="B20" s="10"/>
    </row>
    <row r="21" spans="1:9" x14ac:dyDescent="0.2">
      <c r="B21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24" sqref="C24"/>
    </sheetView>
  </sheetViews>
  <sheetFormatPr defaultRowHeight="14.25" x14ac:dyDescent="0.2"/>
  <cols>
    <col min="1" max="1" width="9.33203125" style="192"/>
    <col min="2" max="2" width="16" style="192" customWidth="1"/>
    <col min="3" max="3" width="18" style="192" customWidth="1"/>
    <col min="4" max="4" width="22.5" style="192" bestFit="1" customWidth="1"/>
    <col min="5" max="5" width="14" style="192" customWidth="1"/>
    <col min="6" max="16384" width="9.33203125" style="192"/>
  </cols>
  <sheetData>
    <row r="1" spans="1:5" ht="15" x14ac:dyDescent="0.25">
      <c r="A1" s="176" t="s">
        <v>249</v>
      </c>
      <c r="B1" s="223"/>
    </row>
    <row r="2" spans="1:5" ht="45" x14ac:dyDescent="0.2">
      <c r="A2" s="221"/>
      <c r="B2" s="224" t="s">
        <v>189</v>
      </c>
      <c r="C2" s="15" t="s">
        <v>188</v>
      </c>
      <c r="D2" s="15" t="s">
        <v>190</v>
      </c>
      <c r="E2" s="15" t="s">
        <v>293</v>
      </c>
    </row>
    <row r="3" spans="1:5" x14ac:dyDescent="0.2">
      <c r="A3" s="8">
        <v>2005</v>
      </c>
      <c r="B3" s="225">
        <v>8.8747107542156414</v>
      </c>
      <c r="C3" s="225">
        <v>2.1986252850957788</v>
      </c>
      <c r="D3" s="225">
        <v>9.2171428571428571</v>
      </c>
      <c r="E3" s="225">
        <f>B3-SUM(C3:D3)</f>
        <v>-2.5410573880229954</v>
      </c>
    </row>
    <row r="4" spans="1:5" x14ac:dyDescent="0.2">
      <c r="A4" s="8">
        <v>2006</v>
      </c>
      <c r="B4" s="225">
        <v>9.2613361242801275</v>
      </c>
      <c r="C4" s="225">
        <v>3.5274420864120914</v>
      </c>
      <c r="D4" s="225">
        <v>8.6084514902596823</v>
      </c>
      <c r="E4" s="225">
        <f t="shared" ref="E4:E15" si="0">B4-SUM(C4:D4)</f>
        <v>-2.8745574523916453</v>
      </c>
    </row>
    <row r="5" spans="1:5" x14ac:dyDescent="0.2">
      <c r="A5" s="8">
        <v>2007</v>
      </c>
      <c r="B5" s="225">
        <v>15.24423402559183</v>
      </c>
      <c r="C5" s="225">
        <v>3.4691776581313949</v>
      </c>
      <c r="D5" s="225">
        <v>7.3817743877960806</v>
      </c>
      <c r="E5" s="225">
        <f t="shared" si="0"/>
        <v>4.393281979664355</v>
      </c>
    </row>
    <row r="6" spans="1:5" x14ac:dyDescent="0.2">
      <c r="A6" s="8">
        <v>2008</v>
      </c>
      <c r="B6" s="225">
        <v>14.122298502876895</v>
      </c>
      <c r="C6" s="225">
        <v>2.5768587279583199</v>
      </c>
      <c r="D6" s="225">
        <v>8.1214858236631002</v>
      </c>
      <c r="E6" s="225">
        <f t="shared" si="0"/>
        <v>3.4239539512554735</v>
      </c>
    </row>
    <row r="7" spans="1:5" x14ac:dyDescent="0.2">
      <c r="A7" s="8">
        <v>2009</v>
      </c>
      <c r="B7" s="225">
        <v>-9.604144849069062</v>
      </c>
      <c r="C7" s="225">
        <v>-4.5324256362083482</v>
      </c>
      <c r="D7" s="225">
        <v>3.0386014411573514</v>
      </c>
      <c r="E7" s="225">
        <f t="shared" si="0"/>
        <v>-8.1103206540180643</v>
      </c>
    </row>
    <row r="8" spans="1:5" x14ac:dyDescent="0.2">
      <c r="A8" s="8">
        <v>2010</v>
      </c>
      <c r="B8" s="225">
        <v>-0.8042153308795541</v>
      </c>
      <c r="C8" s="225">
        <v>-1.133017288658289</v>
      </c>
      <c r="D8" s="225">
        <v>3.2214765100671228</v>
      </c>
      <c r="E8" s="225">
        <f t="shared" si="0"/>
        <v>-2.8926745522883879</v>
      </c>
    </row>
    <row r="9" spans="1:5" x14ac:dyDescent="0.2">
      <c r="A9" s="8">
        <v>2011</v>
      </c>
      <c r="B9" s="225">
        <v>11.896012260867806</v>
      </c>
      <c r="C9" s="225">
        <v>1.8851110278803374</v>
      </c>
      <c r="D9" s="225">
        <v>2.2106631989596837</v>
      </c>
      <c r="E9" s="225">
        <f t="shared" si="0"/>
        <v>7.8002380340277853</v>
      </c>
    </row>
    <row r="10" spans="1:5" x14ac:dyDescent="0.2">
      <c r="A10" s="8">
        <v>2012</v>
      </c>
      <c r="B10" s="225">
        <v>7.8698460930006542</v>
      </c>
      <c r="C10" s="225">
        <v>-5.9246103593790789E-2</v>
      </c>
      <c r="D10" s="225">
        <v>2.4173027989821794</v>
      </c>
      <c r="E10" s="225">
        <f t="shared" si="0"/>
        <v>5.5117893976122652</v>
      </c>
    </row>
    <row r="11" spans="1:5" x14ac:dyDescent="0.2">
      <c r="A11" s="8">
        <v>2013</v>
      </c>
      <c r="B11" s="225">
        <v>0.27250952849837695</v>
      </c>
      <c r="C11" s="225">
        <v>-0.69353101043571064</v>
      </c>
      <c r="D11" s="225">
        <v>2.3602484472049712</v>
      </c>
      <c r="E11" s="225">
        <f t="shared" si="0"/>
        <v>-1.3942079082708836</v>
      </c>
    </row>
    <row r="12" spans="1:5" x14ac:dyDescent="0.2">
      <c r="A12" s="222">
        <v>2014</v>
      </c>
      <c r="B12" s="225">
        <v>6.3605900453922004</v>
      </c>
      <c r="C12" s="225">
        <v>1.313949922870683</v>
      </c>
      <c r="D12" s="225">
        <v>4.126213592233019</v>
      </c>
      <c r="E12" s="225">
        <f t="shared" si="0"/>
        <v>0.92042653028849841</v>
      </c>
    </row>
    <row r="13" spans="1:5" x14ac:dyDescent="0.2">
      <c r="A13" s="8">
        <v>2015</v>
      </c>
      <c r="B13" s="225">
        <v>8.5142612107993454</v>
      </c>
      <c r="C13" s="225">
        <v>2.1312156534916804</v>
      </c>
      <c r="D13" s="225">
        <v>2.9137529137529095</v>
      </c>
      <c r="E13" s="225">
        <f t="shared" si="0"/>
        <v>3.4692926435547555</v>
      </c>
    </row>
    <row r="14" spans="1:5" x14ac:dyDescent="0.2">
      <c r="A14" s="222">
        <v>2016</v>
      </c>
      <c r="B14" s="225">
        <v>9.6456669672881468</v>
      </c>
      <c r="C14" s="225">
        <v>2.4576404329083701</v>
      </c>
      <c r="D14" s="225">
        <v>3.2842582106455298</v>
      </c>
      <c r="E14" s="225">
        <f t="shared" si="0"/>
        <v>3.9037683237342469</v>
      </c>
    </row>
    <row r="15" spans="1:5" x14ac:dyDescent="0.2">
      <c r="A15" s="13">
        <v>2017</v>
      </c>
      <c r="B15" s="226">
        <v>8.0663562080150797</v>
      </c>
      <c r="C15" s="226">
        <v>1.8266006153314196</v>
      </c>
      <c r="D15" s="226">
        <v>4.6052631578947345</v>
      </c>
      <c r="E15" s="226">
        <f t="shared" si="0"/>
        <v>1.6344924347889256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sqref="A1:I1"/>
    </sheetView>
  </sheetViews>
  <sheetFormatPr defaultRowHeight="14.25" x14ac:dyDescent="0.2"/>
  <cols>
    <col min="1" max="1" width="10.5" style="7" customWidth="1"/>
    <col min="2" max="2" width="19.5" style="7" customWidth="1"/>
    <col min="3" max="16384" width="9.33203125" style="7"/>
  </cols>
  <sheetData>
    <row r="1" spans="1:2" ht="15" x14ac:dyDescent="0.25">
      <c r="A1" s="33" t="s">
        <v>35</v>
      </c>
    </row>
    <row r="2" spans="1:2" ht="30" x14ac:dyDescent="0.2">
      <c r="A2" s="14"/>
      <c r="B2" s="30" t="s">
        <v>25</v>
      </c>
    </row>
    <row r="3" spans="1:2" x14ac:dyDescent="0.2">
      <c r="A3" s="8">
        <v>2005</v>
      </c>
      <c r="B3" s="31">
        <v>1.6142957088509362</v>
      </c>
    </row>
    <row r="4" spans="1:2" x14ac:dyDescent="0.2">
      <c r="A4" s="8">
        <v>2006</v>
      </c>
      <c r="B4" s="31">
        <v>1.9602056060640207</v>
      </c>
    </row>
    <row r="5" spans="1:2" x14ac:dyDescent="0.2">
      <c r="A5" s="8">
        <v>2007</v>
      </c>
      <c r="B5" s="31">
        <v>2.1876843710694156</v>
      </c>
    </row>
    <row r="6" spans="1:2" x14ac:dyDescent="0.2">
      <c r="A6" s="8">
        <v>2008</v>
      </c>
      <c r="B6" s="31">
        <v>2.1359608622466659</v>
      </c>
    </row>
    <row r="7" spans="1:2" x14ac:dyDescent="0.2">
      <c r="A7" s="8">
        <v>2009</v>
      </c>
      <c r="B7" s="31">
        <v>1.1832958440142589</v>
      </c>
    </row>
    <row r="8" spans="1:2" x14ac:dyDescent="0.2">
      <c r="A8" s="8">
        <v>2010</v>
      </c>
      <c r="B8" s="31">
        <v>0.9471533212865898</v>
      </c>
    </row>
    <row r="9" spans="1:2" x14ac:dyDescent="0.2">
      <c r="A9" s="8">
        <v>2011</v>
      </c>
      <c r="B9" s="31">
        <v>1.1651145752453071</v>
      </c>
    </row>
    <row r="10" spans="1:2" x14ac:dyDescent="0.2">
      <c r="A10" s="8">
        <v>2012</v>
      </c>
      <c r="B10" s="31">
        <v>1.2080150947964112</v>
      </c>
    </row>
    <row r="11" spans="1:2" x14ac:dyDescent="0.2">
      <c r="A11" s="8">
        <v>2013</v>
      </c>
      <c r="B11" s="31">
        <v>0.98574118360010843</v>
      </c>
    </row>
    <row r="12" spans="1:2" x14ac:dyDescent="0.2">
      <c r="A12" s="11">
        <v>2014</v>
      </c>
      <c r="B12" s="31">
        <v>0.77154398839848326</v>
      </c>
    </row>
    <row r="13" spans="1:2" x14ac:dyDescent="0.2">
      <c r="A13" s="8">
        <v>2015</v>
      </c>
      <c r="B13" s="31">
        <v>0.58468774787914146</v>
      </c>
    </row>
    <row r="14" spans="1:2" x14ac:dyDescent="0.2">
      <c r="A14" s="11">
        <v>2016</v>
      </c>
      <c r="B14" s="31">
        <v>0.41965000000000002</v>
      </c>
    </row>
    <row r="15" spans="1:2" x14ac:dyDescent="0.2">
      <c r="A15" s="13">
        <v>2017</v>
      </c>
      <c r="B15" s="32">
        <v>0.27186620190113492</v>
      </c>
    </row>
    <row r="16" spans="1:2" x14ac:dyDescent="0.2">
      <c r="A16" s="24"/>
    </row>
    <row r="17" spans="2:2" x14ac:dyDescent="0.2">
      <c r="B17" s="10"/>
    </row>
    <row r="18" spans="2:2" ht="15" x14ac:dyDescent="0.25">
      <c r="B18" s="33"/>
    </row>
    <row r="19" spans="2:2" x14ac:dyDescent="0.2">
      <c r="B19" s="10"/>
    </row>
    <row r="20" spans="2:2" x14ac:dyDescent="0.2">
      <c r="B20" s="10"/>
    </row>
    <row r="23" spans="2:2" x14ac:dyDescent="0.2">
      <c r="B23" s="27"/>
    </row>
    <row r="24" spans="2:2" x14ac:dyDescent="0.2">
      <c r="B24" s="27"/>
    </row>
    <row r="25" spans="2:2" x14ac:dyDescent="0.2">
      <c r="B25" s="27"/>
    </row>
    <row r="26" spans="2:2" x14ac:dyDescent="0.2">
      <c r="B26" s="27"/>
    </row>
    <row r="27" spans="2:2" x14ac:dyDescent="0.2">
      <c r="B27" s="27"/>
    </row>
    <row r="28" spans="2:2" x14ac:dyDescent="0.2">
      <c r="B28" s="27"/>
    </row>
    <row r="29" spans="2:2" x14ac:dyDescent="0.2">
      <c r="B29" s="27"/>
    </row>
    <row r="30" spans="2:2" x14ac:dyDescent="0.2">
      <c r="B30" s="27"/>
    </row>
    <row r="31" spans="2:2" x14ac:dyDescent="0.2">
      <c r="B31" s="27"/>
    </row>
    <row r="32" spans="2:2" x14ac:dyDescent="0.2">
      <c r="B32" s="27"/>
    </row>
    <row r="33" spans="2:2" x14ac:dyDescent="0.2">
      <c r="B33" s="27"/>
    </row>
    <row r="34" spans="2:2" x14ac:dyDescent="0.2">
      <c r="B34" s="27"/>
    </row>
    <row r="35" spans="2:2" x14ac:dyDescent="0.2">
      <c r="B35" s="27"/>
    </row>
    <row r="38" spans="2:2" x14ac:dyDescent="0.2">
      <c r="B38" s="10"/>
    </row>
    <row r="39" spans="2:2" ht="15" x14ac:dyDescent="0.2">
      <c r="B39" s="28"/>
    </row>
    <row r="40" spans="2:2" x14ac:dyDescent="0.2">
      <c r="B40" s="29"/>
    </row>
    <row r="41" spans="2:2" x14ac:dyDescent="0.2">
      <c r="B41" s="29"/>
    </row>
    <row r="42" spans="2:2" x14ac:dyDescent="0.2">
      <c r="B42" s="29"/>
    </row>
    <row r="43" spans="2:2" x14ac:dyDescent="0.2">
      <c r="B43" s="29"/>
    </row>
    <row r="44" spans="2:2" x14ac:dyDescent="0.2">
      <c r="B44" s="29"/>
    </row>
    <row r="45" spans="2:2" x14ac:dyDescent="0.2">
      <c r="B45" s="29"/>
    </row>
    <row r="46" spans="2:2" x14ac:dyDescent="0.2">
      <c r="B46" s="29"/>
    </row>
    <row r="47" spans="2:2" x14ac:dyDescent="0.2">
      <c r="B47" s="29"/>
    </row>
    <row r="48" spans="2:2" x14ac:dyDescent="0.2">
      <c r="B48" s="29"/>
    </row>
    <row r="49" spans="2:2" x14ac:dyDescent="0.2">
      <c r="B49" s="29"/>
    </row>
    <row r="50" spans="2:2" x14ac:dyDescent="0.2">
      <c r="B50" s="29"/>
    </row>
    <row r="51" spans="2:2" x14ac:dyDescent="0.2">
      <c r="B51" s="29"/>
    </row>
    <row r="52" spans="2:2" x14ac:dyDescent="0.2">
      <c r="B52" s="29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A13" workbookViewId="0">
      <selection sqref="A1:I1"/>
    </sheetView>
  </sheetViews>
  <sheetFormatPr defaultRowHeight="14.25" x14ac:dyDescent="0.2"/>
  <cols>
    <col min="1" max="1" width="10.5" style="192" customWidth="1"/>
    <col min="2" max="2" width="15.33203125" style="192" customWidth="1"/>
    <col min="3" max="3" width="15.5" style="192" customWidth="1"/>
    <col min="4" max="4" width="14" style="192" customWidth="1"/>
    <col min="5" max="5" width="19.5" style="192" customWidth="1"/>
    <col min="6" max="6" width="15.1640625" style="192" customWidth="1"/>
    <col min="7" max="8" width="19.5" style="192" customWidth="1"/>
    <col min="9" max="9" width="15" style="192" customWidth="1"/>
    <col min="10" max="10" width="19.5" style="192" customWidth="1"/>
    <col min="11" max="11" width="16.33203125" style="192" customWidth="1"/>
    <col min="12" max="16384" width="9.33203125" style="192"/>
  </cols>
  <sheetData>
    <row r="1" spans="1:13" ht="15" x14ac:dyDescent="0.25">
      <c r="A1" s="176" t="s">
        <v>257</v>
      </c>
    </row>
    <row r="2" spans="1:13" ht="60" x14ac:dyDescent="0.2">
      <c r="A2" s="221"/>
      <c r="B2" s="278" t="s">
        <v>256</v>
      </c>
      <c r="C2" s="279" t="s">
        <v>32</v>
      </c>
      <c r="D2" s="278" t="s">
        <v>27</v>
      </c>
      <c r="E2" s="278" t="s">
        <v>28</v>
      </c>
      <c r="F2" s="278" t="s">
        <v>29</v>
      </c>
      <c r="G2" s="278" t="s">
        <v>33</v>
      </c>
      <c r="H2" s="278" t="s">
        <v>255</v>
      </c>
      <c r="I2" s="278" t="s">
        <v>253</v>
      </c>
      <c r="J2" s="278" t="s">
        <v>254</v>
      </c>
      <c r="K2" s="278" t="s">
        <v>34</v>
      </c>
    </row>
    <row r="3" spans="1:13" x14ac:dyDescent="0.2">
      <c r="A3" s="8">
        <v>2005</v>
      </c>
      <c r="B3" s="268">
        <v>411.07535608889174</v>
      </c>
      <c r="C3" s="269">
        <v>127.87180843955387</v>
      </c>
      <c r="D3" s="268">
        <v>76.149766649737785</v>
      </c>
      <c r="E3" s="268">
        <f t="shared" ref="E3:E15" si="0">+C3-D3</f>
        <v>51.722041789816089</v>
      </c>
      <c r="F3" s="268">
        <v>62.928849095465715</v>
      </c>
      <c r="G3" s="268">
        <f t="shared" ref="G3:G15" si="1">+D3-F3</f>
        <v>13.22091755427207</v>
      </c>
      <c r="H3" s="270">
        <f t="shared" ref="H3:H15" si="2">+D3/B3*100</f>
        <v>18.524527321280484</v>
      </c>
      <c r="I3" s="270">
        <f t="shared" ref="I3:I15" si="3">+F3/B3*100</f>
        <v>15.308348740287379</v>
      </c>
      <c r="J3" s="270">
        <f t="shared" ref="J3:J15" si="4">+(G3)/B3*100</f>
        <v>3.2161785809931045</v>
      </c>
      <c r="K3" s="270">
        <v>19</v>
      </c>
      <c r="L3" s="270"/>
      <c r="M3" s="271"/>
    </row>
    <row r="4" spans="1:13" x14ac:dyDescent="0.2">
      <c r="A4" s="8">
        <v>2006</v>
      </c>
      <c r="B4" s="267">
        <v>554.6810246428696</v>
      </c>
      <c r="C4" s="272">
        <v>161.24679833930821</v>
      </c>
      <c r="D4" s="267">
        <v>91.647020404301912</v>
      </c>
      <c r="E4" s="267">
        <f t="shared" si="0"/>
        <v>69.599777935006301</v>
      </c>
      <c r="F4" s="267">
        <v>73.409095047467304</v>
      </c>
      <c r="G4" s="267">
        <f t="shared" si="1"/>
        <v>18.237925356834609</v>
      </c>
      <c r="H4" s="270">
        <f t="shared" si="2"/>
        <v>16.52247261627684</v>
      </c>
      <c r="I4" s="270">
        <f t="shared" si="3"/>
        <v>13.234470224527984</v>
      </c>
      <c r="J4" s="270">
        <f t="shared" si="4"/>
        <v>3.2880023917488552</v>
      </c>
      <c r="K4" s="270">
        <v>19</v>
      </c>
      <c r="L4" s="270"/>
      <c r="M4" s="271"/>
    </row>
    <row r="5" spans="1:13" x14ac:dyDescent="0.2">
      <c r="A5" s="8">
        <v>2007</v>
      </c>
      <c r="B5" s="267">
        <v>696.97060072370039</v>
      </c>
      <c r="C5" s="272">
        <v>189.01594665836816</v>
      </c>
      <c r="D5" s="267">
        <v>126.43932226714468</v>
      </c>
      <c r="E5" s="267">
        <f t="shared" si="0"/>
        <v>62.57662439122349</v>
      </c>
      <c r="F5" s="267">
        <v>105.91367122186819</v>
      </c>
      <c r="G5" s="267">
        <f t="shared" si="1"/>
        <v>20.52565104527649</v>
      </c>
      <c r="H5" s="270">
        <f t="shared" si="2"/>
        <v>18.141270540802758</v>
      </c>
      <c r="I5" s="270">
        <f t="shared" si="3"/>
        <v>15.196289644339744</v>
      </c>
      <c r="J5" s="270">
        <f t="shared" si="4"/>
        <v>2.9449808964630146</v>
      </c>
      <c r="K5" s="270">
        <v>19</v>
      </c>
      <c r="L5" s="270"/>
      <c r="M5" s="271"/>
    </row>
    <row r="6" spans="1:13" x14ac:dyDescent="0.2">
      <c r="A6" s="8">
        <v>2008</v>
      </c>
      <c r="B6" s="267">
        <v>739.01797558415944</v>
      </c>
      <c r="C6" s="272">
        <v>205.97348574387573</v>
      </c>
      <c r="D6" s="267">
        <v>137.64315013134637</v>
      </c>
      <c r="E6" s="267">
        <f t="shared" si="0"/>
        <v>68.330335612529353</v>
      </c>
      <c r="F6" s="267">
        <v>114.21865075520482</v>
      </c>
      <c r="G6" s="267">
        <f t="shared" si="1"/>
        <v>23.424499376141554</v>
      </c>
      <c r="H6" s="270">
        <f t="shared" si="2"/>
        <v>18.625142375264396</v>
      </c>
      <c r="I6" s="270">
        <f t="shared" si="3"/>
        <v>15.455463131992191</v>
      </c>
      <c r="J6" s="270">
        <f t="shared" si="4"/>
        <v>3.1696792432722054</v>
      </c>
      <c r="K6" s="270">
        <v>19</v>
      </c>
      <c r="L6" s="270"/>
      <c r="M6" s="271"/>
    </row>
    <row r="7" spans="1:13" x14ac:dyDescent="0.2">
      <c r="A7" s="8">
        <v>2009</v>
      </c>
      <c r="B7" s="267">
        <v>440.68040933885686</v>
      </c>
      <c r="C7" s="272">
        <v>155.75460287000001</v>
      </c>
      <c r="D7" s="267">
        <v>96.271710049999982</v>
      </c>
      <c r="E7" s="267">
        <f t="shared" si="0"/>
        <v>59.482892820000032</v>
      </c>
      <c r="F7" s="267">
        <v>80.965827029999986</v>
      </c>
      <c r="G7" s="267">
        <f t="shared" si="1"/>
        <v>15.305883019999996</v>
      </c>
      <c r="H7" s="270">
        <f t="shared" si="2"/>
        <v>21.846151544252741</v>
      </c>
      <c r="I7" s="270">
        <f t="shared" si="3"/>
        <v>18.372912730899753</v>
      </c>
      <c r="J7" s="270">
        <f t="shared" si="4"/>
        <v>3.4732388133529866</v>
      </c>
      <c r="K7" s="270">
        <v>19</v>
      </c>
      <c r="L7" s="270"/>
      <c r="M7" s="271"/>
    </row>
    <row r="8" spans="1:13" x14ac:dyDescent="0.2">
      <c r="A8" s="8">
        <v>2010</v>
      </c>
      <c r="B8" s="267">
        <v>353.36431173779039</v>
      </c>
      <c r="C8" s="272">
        <v>152.33208142999999</v>
      </c>
      <c r="D8" s="267">
        <v>71.216028039999998</v>
      </c>
      <c r="E8" s="267">
        <f t="shared" si="0"/>
        <v>81.11605338999999</v>
      </c>
      <c r="F8" s="267">
        <v>55.133954160000002</v>
      </c>
      <c r="G8" s="267">
        <f t="shared" si="1"/>
        <v>16.082073879999996</v>
      </c>
      <c r="H8" s="270">
        <f t="shared" si="2"/>
        <v>20.153712662654222</v>
      </c>
      <c r="I8" s="270">
        <f t="shared" si="3"/>
        <v>15.602581338466198</v>
      </c>
      <c r="J8" s="270">
        <f t="shared" si="4"/>
        <v>4.5511313241880238</v>
      </c>
      <c r="K8" s="270">
        <v>19</v>
      </c>
      <c r="L8" s="270"/>
      <c r="M8" s="271"/>
    </row>
    <row r="9" spans="1:13" x14ac:dyDescent="0.2">
      <c r="A9" s="8">
        <v>2011</v>
      </c>
      <c r="B9" s="267">
        <v>464.28234763046879</v>
      </c>
      <c r="C9" s="272">
        <v>143.19999775000002</v>
      </c>
      <c r="D9" s="267">
        <v>76.560219749999973</v>
      </c>
      <c r="E9" s="267">
        <f t="shared" si="0"/>
        <v>66.639778000000049</v>
      </c>
      <c r="F9" s="267">
        <v>62.893467139999977</v>
      </c>
      <c r="G9" s="267">
        <f t="shared" si="1"/>
        <v>13.666752609999996</v>
      </c>
      <c r="H9" s="270">
        <f t="shared" si="2"/>
        <v>16.490013057945447</v>
      </c>
      <c r="I9" s="270">
        <f t="shared" si="3"/>
        <v>13.54638345846784</v>
      </c>
      <c r="J9" s="270">
        <f t="shared" si="4"/>
        <v>2.9436295994776063</v>
      </c>
      <c r="K9" s="270">
        <v>19</v>
      </c>
      <c r="L9" s="270"/>
      <c r="M9" s="271"/>
    </row>
    <row r="10" spans="1:13" x14ac:dyDescent="0.2">
      <c r="A10" s="8">
        <v>2012</v>
      </c>
      <c r="B10" s="267">
        <v>505.77373771207533</v>
      </c>
      <c r="C10" s="272">
        <v>167.14435710000001</v>
      </c>
      <c r="D10" s="267">
        <v>105.39341668</v>
      </c>
      <c r="E10" s="267">
        <f t="shared" si="0"/>
        <v>61.750940420000006</v>
      </c>
      <c r="F10" s="267">
        <v>86.727658630000008</v>
      </c>
      <c r="G10" s="267">
        <f t="shared" si="1"/>
        <v>18.665758049999994</v>
      </c>
      <c r="H10" s="270">
        <f t="shared" si="2"/>
        <v>20.838056391927157</v>
      </c>
      <c r="I10" s="270">
        <f t="shared" si="3"/>
        <v>17.147521146970259</v>
      </c>
      <c r="J10" s="270">
        <f t="shared" si="4"/>
        <v>3.6905352449568976</v>
      </c>
      <c r="K10" s="270">
        <v>19</v>
      </c>
      <c r="L10" s="270"/>
      <c r="M10" s="271"/>
    </row>
    <row r="11" spans="1:13" x14ac:dyDescent="0.2">
      <c r="A11" s="8">
        <v>2013</v>
      </c>
      <c r="B11" s="267">
        <v>425.48643903384902</v>
      </c>
      <c r="C11" s="272">
        <v>177.78424103</v>
      </c>
      <c r="D11" s="267">
        <v>93.191216519999983</v>
      </c>
      <c r="E11" s="267">
        <f t="shared" si="0"/>
        <v>84.593024510000021</v>
      </c>
      <c r="F11" s="267">
        <v>74.548751080000002</v>
      </c>
      <c r="G11" s="267">
        <f t="shared" si="1"/>
        <v>18.642465439999981</v>
      </c>
      <c r="H11" s="270">
        <f t="shared" si="2"/>
        <v>21.902276540612913</v>
      </c>
      <c r="I11" s="270">
        <f t="shared" si="3"/>
        <v>17.520828924484093</v>
      </c>
      <c r="J11" s="270">
        <f t="shared" si="4"/>
        <v>4.3814476161288196</v>
      </c>
      <c r="K11" s="270">
        <v>19</v>
      </c>
      <c r="L11" s="270"/>
      <c r="M11" s="271"/>
    </row>
    <row r="12" spans="1:13" x14ac:dyDescent="0.2">
      <c r="A12" s="222">
        <v>2014</v>
      </c>
      <c r="B12" s="267">
        <v>348.38278972982124</v>
      </c>
      <c r="C12" s="272">
        <v>175.06086264999999</v>
      </c>
      <c r="D12" s="267">
        <v>88.300992859999994</v>
      </c>
      <c r="E12" s="267">
        <f t="shared" si="0"/>
        <v>86.759869789999996</v>
      </c>
      <c r="F12" s="267">
        <v>68.585382089999982</v>
      </c>
      <c r="G12" s="267">
        <f t="shared" si="1"/>
        <v>19.715610770000012</v>
      </c>
      <c r="H12" s="270">
        <f t="shared" si="2"/>
        <v>25.345968705422965</v>
      </c>
      <c r="I12" s="270">
        <f t="shared" si="3"/>
        <v>19.686788243239427</v>
      </c>
      <c r="J12" s="270">
        <f t="shared" si="4"/>
        <v>5.6591804621835413</v>
      </c>
      <c r="K12" s="270">
        <v>19</v>
      </c>
      <c r="L12" s="270"/>
      <c r="M12" s="271"/>
    </row>
    <row r="13" spans="1:13" x14ac:dyDescent="0.2">
      <c r="A13" s="8">
        <v>2015</v>
      </c>
      <c r="B13" s="267">
        <v>282.99480523628114</v>
      </c>
      <c r="C13" s="272">
        <v>162.00453797</v>
      </c>
      <c r="D13" s="267">
        <v>73.698952250000005</v>
      </c>
      <c r="E13" s="267">
        <f t="shared" si="0"/>
        <v>88.305585719999996</v>
      </c>
      <c r="F13" s="267">
        <v>52.16971440999999</v>
      </c>
      <c r="G13" s="267">
        <f t="shared" si="1"/>
        <v>21.529237840000015</v>
      </c>
      <c r="H13" s="270">
        <f t="shared" si="2"/>
        <v>26.042510634944861</v>
      </c>
      <c r="I13" s="270">
        <f t="shared" si="3"/>
        <v>18.434866451503193</v>
      </c>
      <c r="J13" s="270">
        <f t="shared" si="4"/>
        <v>7.6076441834416668</v>
      </c>
      <c r="K13" s="270">
        <v>19</v>
      </c>
      <c r="L13" s="270"/>
      <c r="M13" s="271"/>
    </row>
    <row r="14" spans="1:13" x14ac:dyDescent="0.2">
      <c r="A14" s="222">
        <v>2016</v>
      </c>
      <c r="B14" s="267">
        <v>218.51840145167085</v>
      </c>
      <c r="C14" s="272">
        <v>179.21092243999999</v>
      </c>
      <c r="D14" s="267">
        <v>62.110048309999989</v>
      </c>
      <c r="E14" s="267">
        <f t="shared" si="0"/>
        <v>117.10087412999999</v>
      </c>
      <c r="F14" s="267">
        <v>41.993753189999993</v>
      </c>
      <c r="G14" s="267">
        <f t="shared" si="1"/>
        <v>20.116295119999997</v>
      </c>
      <c r="H14" s="270">
        <f t="shared" si="2"/>
        <v>28.423257674130802</v>
      </c>
      <c r="I14" s="270">
        <f t="shared" si="3"/>
        <v>19.217490568769165</v>
      </c>
      <c r="J14" s="270">
        <f t="shared" si="4"/>
        <v>9.2057671053616357</v>
      </c>
      <c r="K14" s="270">
        <v>19</v>
      </c>
      <c r="L14" s="270"/>
      <c r="M14" s="271"/>
    </row>
    <row r="15" spans="1:13" x14ac:dyDescent="0.2">
      <c r="A15" s="13">
        <v>2017</v>
      </c>
      <c r="B15" s="273">
        <v>149.00077706269437</v>
      </c>
      <c r="C15" s="273">
        <v>178.43143959</v>
      </c>
      <c r="D15" s="273">
        <v>51.793239519999993</v>
      </c>
      <c r="E15" s="273">
        <f t="shared" si="0"/>
        <v>126.63820007000001</v>
      </c>
      <c r="F15" s="273">
        <v>31.561317579999994</v>
      </c>
      <c r="G15" s="273">
        <f t="shared" si="1"/>
        <v>20.231921939999999</v>
      </c>
      <c r="H15" s="274">
        <f t="shared" si="2"/>
        <v>34.76038215438782</v>
      </c>
      <c r="I15" s="274">
        <f t="shared" si="3"/>
        <v>21.181981867597969</v>
      </c>
      <c r="J15" s="274">
        <f t="shared" si="4"/>
        <v>13.578400286789853</v>
      </c>
      <c r="K15" s="274">
        <v>19</v>
      </c>
      <c r="L15" s="270"/>
      <c r="M15" s="271"/>
    </row>
    <row r="16" spans="1:13" x14ac:dyDescent="0.2">
      <c r="A16" s="24"/>
      <c r="L16" s="275"/>
    </row>
    <row r="32" spans="2:3" x14ac:dyDescent="0.2">
      <c r="B32" s="267"/>
      <c r="C32" s="267"/>
    </row>
    <row r="33" spans="2:3" x14ac:dyDescent="0.2">
      <c r="B33" s="267"/>
      <c r="C33" s="267"/>
    </row>
    <row r="34" spans="2:3" x14ac:dyDescent="0.2">
      <c r="B34" s="267"/>
      <c r="C34" s="267"/>
    </row>
    <row r="35" spans="2:3" x14ac:dyDescent="0.2">
      <c r="B35" s="267"/>
      <c r="C35" s="267"/>
    </row>
    <row r="36" spans="2:3" x14ac:dyDescent="0.2">
      <c r="B36" s="267"/>
      <c r="C36" s="267"/>
    </row>
    <row r="37" spans="2:3" x14ac:dyDescent="0.2">
      <c r="B37" s="267"/>
      <c r="C37" s="267"/>
    </row>
    <row r="38" spans="2:3" x14ac:dyDescent="0.2">
      <c r="B38" s="267"/>
      <c r="C38" s="267"/>
    </row>
    <row r="39" spans="2:3" x14ac:dyDescent="0.2">
      <c r="B39" s="267"/>
      <c r="C39" s="267"/>
    </row>
    <row r="40" spans="2:3" x14ac:dyDescent="0.2">
      <c r="B40" s="267"/>
      <c r="C40" s="267"/>
    </row>
    <row r="41" spans="2:3" x14ac:dyDescent="0.2">
      <c r="B41" s="267"/>
      <c r="C41" s="267"/>
    </row>
    <row r="42" spans="2:3" x14ac:dyDescent="0.2">
      <c r="B42" s="267"/>
      <c r="C42" s="267"/>
    </row>
    <row r="43" spans="2:3" x14ac:dyDescent="0.2">
      <c r="B43" s="267"/>
      <c r="C43" s="267"/>
    </row>
    <row r="44" spans="2:3" x14ac:dyDescent="0.2">
      <c r="B44" s="267"/>
      <c r="C44" s="267"/>
    </row>
    <row r="47" spans="2:3" x14ac:dyDescent="0.2">
      <c r="B47" s="276"/>
    </row>
    <row r="48" spans="2:3" x14ac:dyDescent="0.2">
      <c r="B48" s="276"/>
    </row>
    <row r="49" spans="2:2" x14ac:dyDescent="0.2">
      <c r="B49" s="276"/>
    </row>
    <row r="50" spans="2:2" x14ac:dyDescent="0.2">
      <c r="B50" s="276"/>
    </row>
    <row r="51" spans="2:2" x14ac:dyDescent="0.2">
      <c r="B51" s="276"/>
    </row>
    <row r="52" spans="2:2" x14ac:dyDescent="0.2">
      <c r="B52" s="276"/>
    </row>
    <row r="53" spans="2:2" x14ac:dyDescent="0.2">
      <c r="B53" s="276"/>
    </row>
    <row r="54" spans="2:2" x14ac:dyDescent="0.2">
      <c r="B54" s="276"/>
    </row>
    <row r="55" spans="2:2" x14ac:dyDescent="0.2">
      <c r="B55" s="276"/>
    </row>
    <row r="56" spans="2:2" x14ac:dyDescent="0.2">
      <c r="B56" s="276"/>
    </row>
    <row r="57" spans="2:2" x14ac:dyDescent="0.2">
      <c r="B57" s="276"/>
    </row>
    <row r="58" spans="2:2" x14ac:dyDescent="0.2">
      <c r="B58" s="276"/>
    </row>
    <row r="59" spans="2:2" x14ac:dyDescent="0.2">
      <c r="B59" s="276"/>
    </row>
    <row r="62" spans="2:2" x14ac:dyDescent="0.2">
      <c r="B62" s="267"/>
    </row>
    <row r="63" spans="2:2" ht="15" x14ac:dyDescent="0.2">
      <c r="B63" s="28"/>
    </row>
    <row r="64" spans="2:2" x14ac:dyDescent="0.2">
      <c r="B64" s="277"/>
    </row>
    <row r="65" spans="2:2" x14ac:dyDescent="0.2">
      <c r="B65" s="277"/>
    </row>
    <row r="66" spans="2:2" x14ac:dyDescent="0.2">
      <c r="B66" s="277"/>
    </row>
    <row r="67" spans="2:2" x14ac:dyDescent="0.2">
      <c r="B67" s="277"/>
    </row>
    <row r="68" spans="2:2" x14ac:dyDescent="0.2">
      <c r="B68" s="277"/>
    </row>
    <row r="69" spans="2:2" x14ac:dyDescent="0.2">
      <c r="B69" s="277"/>
    </row>
    <row r="70" spans="2:2" x14ac:dyDescent="0.2">
      <c r="B70" s="277"/>
    </row>
    <row r="71" spans="2:2" x14ac:dyDescent="0.2">
      <c r="B71" s="277"/>
    </row>
    <row r="72" spans="2:2" x14ac:dyDescent="0.2">
      <c r="B72" s="277"/>
    </row>
    <row r="73" spans="2:2" x14ac:dyDescent="0.2">
      <c r="B73" s="277"/>
    </row>
    <row r="74" spans="2:2" x14ac:dyDescent="0.2">
      <c r="B74" s="277"/>
    </row>
    <row r="75" spans="2:2" x14ac:dyDescent="0.2">
      <c r="B75" s="277"/>
    </row>
    <row r="76" spans="2:2" x14ac:dyDescent="0.2">
      <c r="B76" s="27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I1"/>
    </sheetView>
  </sheetViews>
  <sheetFormatPr defaultRowHeight="14.25" x14ac:dyDescent="0.2"/>
  <cols>
    <col min="1" max="1" width="10.5" style="192" customWidth="1"/>
    <col min="2" max="2" width="16" style="192" customWidth="1"/>
    <col min="3" max="3" width="15.83203125" style="192" customWidth="1"/>
    <col min="4" max="4" width="21.33203125" style="192" customWidth="1"/>
    <col min="5" max="5" width="12.33203125" style="192" customWidth="1"/>
    <col min="6" max="6" width="18.5" style="192" customWidth="1"/>
    <col min="7" max="16384" width="9.33203125" style="192"/>
  </cols>
  <sheetData>
    <row r="1" spans="1:6" ht="15" x14ac:dyDescent="0.25">
      <c r="A1" s="84" t="s">
        <v>260</v>
      </c>
    </row>
    <row r="2" spans="1:6" ht="60" x14ac:dyDescent="0.2">
      <c r="A2" s="221"/>
      <c r="B2" s="30" t="s">
        <v>27</v>
      </c>
      <c r="C2" s="30" t="s">
        <v>29</v>
      </c>
      <c r="D2" s="30" t="s">
        <v>33</v>
      </c>
      <c r="E2" s="280" t="s">
        <v>258</v>
      </c>
      <c r="F2" s="280" t="s">
        <v>259</v>
      </c>
    </row>
    <row r="3" spans="1:6" x14ac:dyDescent="0.2">
      <c r="A3" s="8">
        <v>2005</v>
      </c>
      <c r="B3" s="268">
        <v>76.149766649737785</v>
      </c>
      <c r="C3" s="268">
        <v>62.928849095465715</v>
      </c>
      <c r="D3" s="268">
        <f t="shared" ref="D3:D15" si="0">+B3-C3</f>
        <v>13.22091755427207</v>
      </c>
      <c r="E3" s="281">
        <f>+C3/B3*100</f>
        <v>82.638269116327507</v>
      </c>
      <c r="F3" s="281">
        <f>+D3/B3*100</f>
        <v>17.361730883672504</v>
      </c>
    </row>
    <row r="4" spans="1:6" x14ac:dyDescent="0.2">
      <c r="A4" s="8">
        <v>2006</v>
      </c>
      <c r="B4" s="267">
        <v>91.647020404301912</v>
      </c>
      <c r="C4" s="267">
        <v>73.409095047467304</v>
      </c>
      <c r="D4" s="267">
        <f t="shared" si="0"/>
        <v>18.237925356834609</v>
      </c>
      <c r="E4" s="282">
        <f t="shared" ref="E4:E15" si="1">+C4/B4*100</f>
        <v>80.099816364593437</v>
      </c>
      <c r="F4" s="282">
        <f t="shared" ref="F4:F15" si="2">+D4/B4*100</f>
        <v>19.900183635406567</v>
      </c>
    </row>
    <row r="5" spans="1:6" x14ac:dyDescent="0.2">
      <c r="A5" s="8">
        <v>2007</v>
      </c>
      <c r="B5" s="267">
        <v>126.43932226714468</v>
      </c>
      <c r="C5" s="267">
        <v>105.91367122186819</v>
      </c>
      <c r="D5" s="267">
        <f t="shared" si="0"/>
        <v>20.52565104527649</v>
      </c>
      <c r="E5" s="282">
        <f t="shared" si="1"/>
        <v>83.76640219416133</v>
      </c>
      <c r="F5" s="282">
        <f t="shared" si="2"/>
        <v>16.233597805838677</v>
      </c>
    </row>
    <row r="6" spans="1:6" x14ac:dyDescent="0.2">
      <c r="A6" s="8">
        <v>2008</v>
      </c>
      <c r="B6" s="267">
        <v>137.64315013134637</v>
      </c>
      <c r="C6" s="267">
        <v>114.21865075520482</v>
      </c>
      <c r="D6" s="267">
        <f t="shared" si="0"/>
        <v>23.424499376141554</v>
      </c>
      <c r="E6" s="282">
        <f t="shared" si="1"/>
        <v>82.981718048599831</v>
      </c>
      <c r="F6" s="282">
        <f t="shared" si="2"/>
        <v>17.018281951400166</v>
      </c>
    </row>
    <row r="7" spans="1:6" x14ac:dyDescent="0.2">
      <c r="A7" s="8">
        <v>2009</v>
      </c>
      <c r="B7" s="267">
        <v>96.271710049999982</v>
      </c>
      <c r="C7" s="267">
        <v>80.965827029999986</v>
      </c>
      <c r="D7" s="267">
        <f t="shared" si="0"/>
        <v>15.305883019999996</v>
      </c>
      <c r="E7" s="282">
        <f t="shared" si="1"/>
        <v>84.101369953799846</v>
      </c>
      <c r="F7" s="282">
        <f t="shared" si="2"/>
        <v>15.898630046200161</v>
      </c>
    </row>
    <row r="8" spans="1:6" x14ac:dyDescent="0.2">
      <c r="A8" s="8">
        <v>2010</v>
      </c>
      <c r="B8" s="267">
        <v>71.216028039999998</v>
      </c>
      <c r="C8" s="267">
        <v>55.133954160000002</v>
      </c>
      <c r="D8" s="267">
        <f t="shared" si="0"/>
        <v>16.082073879999996</v>
      </c>
      <c r="E8" s="282">
        <f t="shared" si="1"/>
        <v>77.417901106521754</v>
      </c>
      <c r="F8" s="282">
        <f t="shared" si="2"/>
        <v>22.582098893478246</v>
      </c>
    </row>
    <row r="9" spans="1:6" x14ac:dyDescent="0.2">
      <c r="A9" s="8">
        <v>2011</v>
      </c>
      <c r="B9" s="267">
        <v>76.560219749999973</v>
      </c>
      <c r="C9" s="267">
        <v>62.893467139999977</v>
      </c>
      <c r="D9" s="267">
        <f t="shared" si="0"/>
        <v>13.666752609999996</v>
      </c>
      <c r="E9" s="282">
        <f t="shared" si="1"/>
        <v>82.149015958120998</v>
      </c>
      <c r="F9" s="282">
        <f t="shared" si="2"/>
        <v>17.850984041879009</v>
      </c>
    </row>
    <row r="10" spans="1:6" x14ac:dyDescent="0.2">
      <c r="A10" s="8">
        <v>2012</v>
      </c>
      <c r="B10" s="267">
        <v>105.39341668</v>
      </c>
      <c r="C10" s="267">
        <v>86.727658630000008</v>
      </c>
      <c r="D10" s="267">
        <f t="shared" si="0"/>
        <v>18.665758049999994</v>
      </c>
      <c r="E10" s="282">
        <f t="shared" si="1"/>
        <v>82.28944592746835</v>
      </c>
      <c r="F10" s="282">
        <f t="shared" si="2"/>
        <v>17.710554072531654</v>
      </c>
    </row>
    <row r="11" spans="1:6" x14ac:dyDescent="0.2">
      <c r="A11" s="8">
        <v>2013</v>
      </c>
      <c r="B11" s="267">
        <v>93.191216519999983</v>
      </c>
      <c r="C11" s="267">
        <v>74.548751080000002</v>
      </c>
      <c r="D11" s="267">
        <f t="shared" si="0"/>
        <v>18.642465439999981</v>
      </c>
      <c r="E11" s="282">
        <f t="shared" si="1"/>
        <v>79.995469384178406</v>
      </c>
      <c r="F11" s="282">
        <f t="shared" si="2"/>
        <v>20.004530615821587</v>
      </c>
    </row>
    <row r="12" spans="1:6" x14ac:dyDescent="0.2">
      <c r="A12" s="222">
        <v>2014</v>
      </c>
      <c r="B12" s="267">
        <v>88.300992859999994</v>
      </c>
      <c r="C12" s="267">
        <v>68.585382089999982</v>
      </c>
      <c r="D12" s="267">
        <f t="shared" si="0"/>
        <v>19.715610770000012</v>
      </c>
      <c r="E12" s="282">
        <f t="shared" si="1"/>
        <v>77.67226603979546</v>
      </c>
      <c r="F12" s="282">
        <f t="shared" si="2"/>
        <v>22.327733960204547</v>
      </c>
    </row>
    <row r="13" spans="1:6" x14ac:dyDescent="0.2">
      <c r="A13" s="8">
        <v>2015</v>
      </c>
      <c r="B13" s="267">
        <v>73.698952250000005</v>
      </c>
      <c r="C13" s="267">
        <v>52.16971440999999</v>
      </c>
      <c r="D13" s="267">
        <f t="shared" si="0"/>
        <v>21.529237840000015</v>
      </c>
      <c r="E13" s="282">
        <f t="shared" si="1"/>
        <v>70.787593062423753</v>
      </c>
      <c r="F13" s="282">
        <f t="shared" si="2"/>
        <v>29.212406937576258</v>
      </c>
    </row>
    <row r="14" spans="1:6" x14ac:dyDescent="0.2">
      <c r="A14" s="222">
        <v>2016</v>
      </c>
      <c r="B14" s="267">
        <v>62.110048309999989</v>
      </c>
      <c r="C14" s="267">
        <v>41.993753189999993</v>
      </c>
      <c r="D14" s="267">
        <f t="shared" si="0"/>
        <v>20.116295119999997</v>
      </c>
      <c r="E14" s="282">
        <f t="shared" si="1"/>
        <v>67.611850791683921</v>
      </c>
      <c r="F14" s="282">
        <f t="shared" si="2"/>
        <v>32.388149208316079</v>
      </c>
    </row>
    <row r="15" spans="1:6" x14ac:dyDescent="0.2">
      <c r="A15" s="13">
        <v>2017</v>
      </c>
      <c r="B15" s="273">
        <v>51.793239519999993</v>
      </c>
      <c r="C15" s="273">
        <v>31.561317579999994</v>
      </c>
      <c r="D15" s="273">
        <f t="shared" si="0"/>
        <v>20.231921939999999</v>
      </c>
      <c r="E15" s="283">
        <f t="shared" si="1"/>
        <v>60.937137496125473</v>
      </c>
      <c r="F15" s="283">
        <f t="shared" si="2"/>
        <v>39.062862503874527</v>
      </c>
    </row>
    <row r="16" spans="1:6" x14ac:dyDescent="0.2">
      <c r="A16" s="24"/>
      <c r="E16" s="275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I1"/>
    </sheetView>
  </sheetViews>
  <sheetFormatPr defaultRowHeight="12.75" x14ac:dyDescent="0.2"/>
  <cols>
    <col min="2" max="2" width="12.83203125" customWidth="1"/>
    <col min="3" max="3" width="16" customWidth="1"/>
    <col min="4" max="4" width="13.83203125" customWidth="1"/>
    <col min="5" max="5" width="11.83203125" customWidth="1"/>
    <col min="6" max="6" width="16.83203125" customWidth="1"/>
    <col min="7" max="7" width="12.5" customWidth="1"/>
  </cols>
  <sheetData>
    <row r="1" spans="1:9" ht="15" x14ac:dyDescent="0.2">
      <c r="A1" s="420" t="s">
        <v>283</v>
      </c>
      <c r="B1" s="420"/>
      <c r="C1" s="420"/>
      <c r="D1" s="420"/>
      <c r="E1" s="420"/>
      <c r="F1" s="420"/>
      <c r="G1" s="419"/>
      <c r="H1" s="419"/>
      <c r="I1" s="419"/>
    </row>
    <row r="2" spans="1:9" ht="60" x14ac:dyDescent="0.25">
      <c r="A2" s="421"/>
      <c r="B2" s="422" t="s">
        <v>292</v>
      </c>
      <c r="C2" s="422" t="s">
        <v>2</v>
      </c>
      <c r="D2" s="422" t="s">
        <v>287</v>
      </c>
      <c r="E2" s="422" t="s">
        <v>288</v>
      </c>
      <c r="F2" s="422" t="s">
        <v>291</v>
      </c>
      <c r="G2" s="414"/>
    </row>
    <row r="3" spans="1:9" ht="14.25" x14ac:dyDescent="0.2">
      <c r="A3" s="192">
        <v>2005</v>
      </c>
      <c r="B3" s="413">
        <v>207.22253203213171</v>
      </c>
      <c r="C3" s="413">
        <v>47</v>
      </c>
      <c r="D3" s="413">
        <v>29.487747938180163</v>
      </c>
      <c r="E3" s="413">
        <v>67.26564069311361</v>
      </c>
      <c r="F3" s="413">
        <v>3.2466113687062155</v>
      </c>
    </row>
    <row r="4" spans="1:9" ht="14.25" x14ac:dyDescent="0.2">
      <c r="A4" s="192">
        <v>2006</v>
      </c>
      <c r="B4" s="413">
        <v>223.01712806213897</v>
      </c>
      <c r="C4" s="413">
        <v>7.6220456699941153</v>
      </c>
      <c r="D4" s="413">
        <v>26.640673210278198</v>
      </c>
      <c r="E4" s="413">
        <v>68.855600277080967</v>
      </c>
      <c r="F4" s="413">
        <v>4.5037265126408519</v>
      </c>
    </row>
    <row r="5" spans="1:9" ht="14.25" x14ac:dyDescent="0.2">
      <c r="A5" s="192">
        <v>2007</v>
      </c>
      <c r="B5" s="413">
        <v>227.47553608178978</v>
      </c>
      <c r="C5" s="413">
        <v>1.9991325591855791</v>
      </c>
      <c r="D5" s="413">
        <v>26.964474163452472</v>
      </c>
      <c r="E5" s="413">
        <v>68.99548630891789</v>
      </c>
      <c r="F5" s="413">
        <v>4.0400395276296495</v>
      </c>
    </row>
    <row r="6" spans="1:9" ht="14.25" x14ac:dyDescent="0.2">
      <c r="A6" s="192">
        <v>2008</v>
      </c>
      <c r="B6" s="413">
        <v>237.42126402443071</v>
      </c>
      <c r="C6" s="413">
        <v>4.3722187070986296</v>
      </c>
      <c r="D6" s="413">
        <v>30.083244402383318</v>
      </c>
      <c r="E6" s="413">
        <v>65.663644855200658</v>
      </c>
      <c r="F6" s="413">
        <v>4.2531107424160295</v>
      </c>
    </row>
    <row r="7" spans="1:9" ht="14.25" x14ac:dyDescent="0.2">
      <c r="A7" s="192">
        <v>2009</v>
      </c>
      <c r="B7" s="413">
        <v>254.81405000000001</v>
      </c>
      <c r="C7" s="413">
        <v>7.3257069231084326</v>
      </c>
      <c r="D7" s="413">
        <v>27.076094901360428</v>
      </c>
      <c r="E7" s="413">
        <v>68.458066578353908</v>
      </c>
      <c r="F7" s="413">
        <v>4.4658385202856756</v>
      </c>
    </row>
    <row r="8" spans="1:9" ht="14.25" x14ac:dyDescent="0.2">
      <c r="A8" s="192">
        <v>2010</v>
      </c>
      <c r="B8" s="413">
        <v>266.28384499999999</v>
      </c>
      <c r="C8" s="413">
        <v>4.5012411992195744</v>
      </c>
      <c r="D8" s="413">
        <v>26.715647732967053</v>
      </c>
      <c r="E8" s="413">
        <v>68.877715431816739</v>
      </c>
      <c r="F8" s="413">
        <v>4.4066368352161964</v>
      </c>
    </row>
    <row r="9" spans="1:9" ht="14.25" x14ac:dyDescent="0.2">
      <c r="A9" s="192">
        <v>2011</v>
      </c>
      <c r="B9" s="413">
        <v>274.56390000000005</v>
      </c>
      <c r="C9" s="413">
        <v>3.1094845427066975</v>
      </c>
      <c r="D9" s="413">
        <v>26.216206136349314</v>
      </c>
      <c r="E9" s="413">
        <v>69.282858744357853</v>
      </c>
      <c r="F9" s="413">
        <v>4.5009351192928122</v>
      </c>
    </row>
    <row r="10" spans="1:9" ht="14.25" x14ac:dyDescent="0.2">
      <c r="A10" s="192">
        <v>2012</v>
      </c>
      <c r="B10" s="413">
        <v>304.47844475000085</v>
      </c>
      <c r="C10" s="413">
        <v>10.895294228411245</v>
      </c>
      <c r="D10" s="413">
        <v>25.783140413915877</v>
      </c>
      <c r="E10" s="413">
        <v>69.19563354738932</v>
      </c>
      <c r="F10" s="413">
        <v>5.0212260386948042</v>
      </c>
    </row>
    <row r="11" spans="1:9" ht="14.25" x14ac:dyDescent="0.2">
      <c r="A11" s="192">
        <v>2013</v>
      </c>
      <c r="B11" s="413">
        <v>316.79029254999944</v>
      </c>
      <c r="C11" s="413">
        <v>4.0435860115179967</v>
      </c>
      <c r="D11" s="413">
        <v>25.837973954672567</v>
      </c>
      <c r="E11" s="413">
        <v>68.955889197748064</v>
      </c>
      <c r="F11" s="413">
        <v>5.2061368475793728</v>
      </c>
    </row>
    <row r="12" spans="1:9" ht="14.25" x14ac:dyDescent="0.2">
      <c r="A12" s="192">
        <v>2014</v>
      </c>
      <c r="B12" s="413">
        <v>320.45254593000004</v>
      </c>
      <c r="C12" s="413">
        <v>1.1560497484065291</v>
      </c>
      <c r="D12" s="413">
        <v>25.876839345852403</v>
      </c>
      <c r="E12" s="413">
        <v>68.943245037678764</v>
      </c>
      <c r="F12" s="413">
        <v>5.1799156164688238</v>
      </c>
    </row>
    <row r="13" spans="1:9" ht="14.25" x14ac:dyDescent="0.2">
      <c r="A13" s="192">
        <v>2015</v>
      </c>
      <c r="B13" s="413">
        <v>324.05322091000005</v>
      </c>
      <c r="C13" s="413">
        <v>1.1236218983844637</v>
      </c>
      <c r="D13" s="413">
        <v>25.656163363082424</v>
      </c>
      <c r="E13" s="413">
        <v>69.041848947441139</v>
      </c>
      <c r="F13" s="413">
        <v>5.3019876894764097</v>
      </c>
    </row>
    <row r="14" spans="1:9" ht="14.25" x14ac:dyDescent="0.2">
      <c r="A14" s="192">
        <v>2016</v>
      </c>
      <c r="B14" s="413">
        <v>336.35908229</v>
      </c>
      <c r="C14" s="413">
        <v>3.7974815820200458</v>
      </c>
      <c r="D14" s="413">
        <v>25.592455227887044</v>
      </c>
      <c r="E14" s="413">
        <v>69.050103858873868</v>
      </c>
      <c r="F14" s="413">
        <v>5.357440913239091</v>
      </c>
    </row>
    <row r="15" spans="1:9" ht="14.25" x14ac:dyDescent="0.2">
      <c r="A15" s="423">
        <v>2017</v>
      </c>
      <c r="B15" s="424">
        <v>347.89882031000002</v>
      </c>
      <c r="C15" s="424">
        <v>3.4307793746597204</v>
      </c>
      <c r="D15" s="424">
        <v>25.66504134174366</v>
      </c>
      <c r="E15" s="424">
        <v>68.470919397697344</v>
      </c>
      <c r="F15" s="424">
        <v>5.8640392605589975</v>
      </c>
    </row>
    <row r="17" spans="3:4" ht="14.25" x14ac:dyDescent="0.2">
      <c r="C17" s="192"/>
      <c r="D17" s="412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13" workbookViewId="0">
      <selection activeCell="H33" sqref="H33"/>
    </sheetView>
  </sheetViews>
  <sheetFormatPr defaultRowHeight="12.75" x14ac:dyDescent="0.2"/>
  <cols>
    <col min="1" max="1" width="9.33203125" style="34"/>
    <col min="2" max="2" width="19" style="34" customWidth="1"/>
    <col min="3" max="3" width="14.6640625" style="34" customWidth="1"/>
    <col min="4" max="4" width="12.33203125" style="34" customWidth="1"/>
    <col min="5" max="5" width="16.33203125" style="34" customWidth="1"/>
    <col min="6" max="10" width="9.33203125" style="34"/>
    <col min="11" max="11" width="17.83203125" style="34" customWidth="1"/>
    <col min="12" max="12" width="14" style="34" customWidth="1"/>
    <col min="13" max="13" width="10.83203125" style="34" customWidth="1"/>
    <col min="14" max="14" width="17.1640625" style="34" customWidth="1"/>
    <col min="15" max="16384" width="9.33203125" style="34"/>
  </cols>
  <sheetData>
    <row r="1" spans="1:14" ht="15" x14ac:dyDescent="0.25">
      <c r="A1" s="425" t="s">
        <v>51</v>
      </c>
      <c r="B1" s="426"/>
      <c r="C1" s="426"/>
      <c r="D1" s="426"/>
      <c r="E1" s="426"/>
      <c r="J1" s="425" t="s">
        <v>52</v>
      </c>
      <c r="K1" s="426"/>
      <c r="L1" s="426"/>
      <c r="M1" s="426"/>
      <c r="N1" s="426"/>
    </row>
    <row r="2" spans="1:14" ht="50.25" customHeight="1" x14ac:dyDescent="0.25">
      <c r="A2" s="427"/>
      <c r="B2" s="428" t="s">
        <v>289</v>
      </c>
      <c r="C2" s="428" t="s">
        <v>284</v>
      </c>
      <c r="D2" s="428" t="s">
        <v>285</v>
      </c>
      <c r="E2" s="428" t="s">
        <v>286</v>
      </c>
      <c r="F2" s="416"/>
      <c r="J2" s="427"/>
      <c r="K2" s="428" t="s">
        <v>290</v>
      </c>
      <c r="L2" s="428" t="s">
        <v>284</v>
      </c>
      <c r="M2" s="428" t="s">
        <v>285</v>
      </c>
      <c r="N2" s="428" t="s">
        <v>286</v>
      </c>
    </row>
    <row r="3" spans="1:14" ht="14.25" x14ac:dyDescent="0.2">
      <c r="A3" s="415">
        <v>2006</v>
      </c>
      <c r="B3" s="417">
        <v>7.6220456699941153</v>
      </c>
      <c r="C3" s="417">
        <v>-2.7689820556403899</v>
      </c>
      <c r="D3" s="417">
        <v>10.165910579270122</v>
      </c>
      <c r="E3" s="417">
        <v>49.294204135603572</v>
      </c>
      <c r="J3" s="418">
        <v>2006</v>
      </c>
      <c r="K3" s="417">
        <v>7.6220456699941153</v>
      </c>
      <c r="L3" s="417">
        <v>-0.81651044902068126</v>
      </c>
      <c r="M3" s="417">
        <v>6.8381648834350646</v>
      </c>
      <c r="N3" s="417">
        <v>1.6003912355797556</v>
      </c>
    </row>
    <row r="4" spans="1:14" ht="14.25" x14ac:dyDescent="0.2">
      <c r="A4" s="415">
        <v>2007</v>
      </c>
      <c r="B4" s="417">
        <v>1.9991325591855791</v>
      </c>
      <c r="C4" s="417">
        <v>3.2388691110708745</v>
      </c>
      <c r="D4" s="417">
        <v>2.2063525071214896</v>
      </c>
      <c r="E4" s="417">
        <v>-8.5023199862519387</v>
      </c>
      <c r="J4" s="418">
        <v>2007</v>
      </c>
      <c r="K4" s="417">
        <v>1.9991325591855791</v>
      </c>
      <c r="L4" s="417">
        <v>0.86285653558903985</v>
      </c>
      <c r="M4" s="417">
        <v>1.5191972630069273</v>
      </c>
      <c r="N4" s="417">
        <v>-0.38292123941039058</v>
      </c>
    </row>
    <row r="5" spans="1:14" ht="14.25" x14ac:dyDescent="0.2">
      <c r="A5" s="415">
        <v>2008</v>
      </c>
      <c r="B5" s="417">
        <v>4.3722187070986296</v>
      </c>
      <c r="C5" s="417">
        <v>16.444138504299044</v>
      </c>
      <c r="D5" s="417">
        <v>-0.66799049365604546</v>
      </c>
      <c r="E5" s="417">
        <v>9.8767973820798272</v>
      </c>
      <c r="J5" s="418">
        <v>2008</v>
      </c>
      <c r="K5" s="417">
        <v>4.3722187070986296</v>
      </c>
      <c r="L5" s="417">
        <v>4.434075478394055</v>
      </c>
      <c r="M5" s="417">
        <v>-0.4608832895953297</v>
      </c>
      <c r="N5" s="417">
        <v>0.39902651829991548</v>
      </c>
    </row>
    <row r="6" spans="1:14" ht="14.25" x14ac:dyDescent="0.2">
      <c r="A6" s="415">
        <v>2009</v>
      </c>
      <c r="B6" s="417">
        <v>7.3257069231084326</v>
      </c>
      <c r="C6" s="417">
        <v>-3.4026720277731348</v>
      </c>
      <c r="D6" s="417">
        <v>11.893124518340503</v>
      </c>
      <c r="E6" s="417">
        <v>12.693815238358241</v>
      </c>
      <c r="J6" s="418">
        <v>2009</v>
      </c>
      <c r="K6" s="417">
        <v>7.3257069231084326</v>
      </c>
      <c r="L6" s="417">
        <v>-1.0236341423265212</v>
      </c>
      <c r="M6" s="417">
        <v>7.8094590459099011</v>
      </c>
      <c r="N6" s="417">
        <v>0.53988201952505643</v>
      </c>
    </row>
    <row r="7" spans="1:14" ht="14.25" x14ac:dyDescent="0.2">
      <c r="A7" s="415">
        <v>2010</v>
      </c>
      <c r="B7" s="417">
        <v>4.5012411992195744</v>
      </c>
      <c r="C7" s="417">
        <v>3.1100813358391877</v>
      </c>
      <c r="D7" s="417">
        <v>5.1418351897685621</v>
      </c>
      <c r="E7" s="417">
        <v>3.1159135518486369</v>
      </c>
      <c r="J7" s="418">
        <v>2010</v>
      </c>
      <c r="K7" s="417">
        <v>4.5012411992195744</v>
      </c>
      <c r="L7" s="417">
        <v>0.84208857400131654</v>
      </c>
      <c r="M7" s="417">
        <v>3.5200009575610069</v>
      </c>
      <c r="N7" s="417">
        <v>0.13915166765725798</v>
      </c>
    </row>
    <row r="8" spans="1:14" ht="14.25" x14ac:dyDescent="0.2">
      <c r="A8" s="415">
        <v>2011</v>
      </c>
      <c r="B8" s="417">
        <v>3.1094845427066975</v>
      </c>
      <c r="C8" s="417">
        <v>1.1818814353003138</v>
      </c>
      <c r="D8" s="417">
        <v>3.71598140254219</v>
      </c>
      <c r="E8" s="417">
        <v>5.3159399026534659</v>
      </c>
      <c r="J8" s="418">
        <v>2011</v>
      </c>
      <c r="K8" s="417">
        <v>3.1094845427066975</v>
      </c>
      <c r="L8" s="417">
        <v>0.31574728087616677</v>
      </c>
      <c r="M8" s="417">
        <v>2.5594830959422423</v>
      </c>
      <c r="N8" s="417">
        <v>0.23425416588828363</v>
      </c>
    </row>
    <row r="9" spans="1:14" ht="14.25" x14ac:dyDescent="0.2">
      <c r="A9" s="415">
        <v>2012</v>
      </c>
      <c r="B9" s="417">
        <v>10.895294228411245</v>
      </c>
      <c r="C9" s="417">
        <v>9.0634139609263364</v>
      </c>
      <c r="D9" s="417">
        <v>10.755680129667876</v>
      </c>
      <c r="E9" s="417">
        <v>23.714366946020206</v>
      </c>
      <c r="J9" s="418">
        <v>2012</v>
      </c>
      <c r="K9" s="417">
        <v>10.895294228411245</v>
      </c>
      <c r="L9" s="417">
        <v>2.3760832869871105</v>
      </c>
      <c r="M9" s="417">
        <v>7.4518426712327628</v>
      </c>
      <c r="N9" s="417">
        <v>1.0673682701913887</v>
      </c>
    </row>
    <row r="10" spans="1:14" ht="14.25" x14ac:dyDescent="0.2">
      <c r="A10" s="415">
        <v>2013</v>
      </c>
      <c r="B10" s="417">
        <v>4.0435860115179967</v>
      </c>
      <c r="C10" s="417">
        <v>4.2648576689827689</v>
      </c>
      <c r="D10" s="417">
        <v>3.6831028338389693</v>
      </c>
      <c r="E10" s="417">
        <v>7.8750772649254674</v>
      </c>
      <c r="J10" s="418">
        <v>2013</v>
      </c>
      <c r="K10" s="417">
        <v>4.0435860115179967</v>
      </c>
      <c r="L10" s="417">
        <v>1.099614241247487</v>
      </c>
      <c r="M10" s="417">
        <v>2.5485463400767245</v>
      </c>
      <c r="N10" s="417">
        <v>0.39542543019377219</v>
      </c>
    </row>
    <row r="11" spans="1:14" ht="14.25" x14ac:dyDescent="0.2">
      <c r="A11" s="415">
        <v>2014</v>
      </c>
      <c r="B11" s="417">
        <v>1.1560497484065291</v>
      </c>
      <c r="C11" s="417">
        <v>1.3082083290512747</v>
      </c>
      <c r="D11" s="417">
        <v>1.1375011762703835</v>
      </c>
      <c r="E11" s="417">
        <v>0.64656714425324058</v>
      </c>
      <c r="J11" s="418">
        <v>2014</v>
      </c>
      <c r="K11" s="417">
        <v>1.1560497484065291</v>
      </c>
      <c r="L11" s="417">
        <v>0.33801452733313125</v>
      </c>
      <c r="M11" s="417">
        <v>0.78437405073208655</v>
      </c>
      <c r="N11" s="417">
        <v>3.3661170341309637E-2</v>
      </c>
    </row>
    <row r="12" spans="1:14" ht="14.25" x14ac:dyDescent="0.2">
      <c r="A12" s="415">
        <v>2015</v>
      </c>
      <c r="B12" s="417">
        <v>1.1236218983844637</v>
      </c>
      <c r="C12" s="417">
        <v>0.26124630662727188</v>
      </c>
      <c r="D12" s="417">
        <v>1.2682507809249399</v>
      </c>
      <c r="E12" s="417">
        <v>3.5067437615908581</v>
      </c>
      <c r="J12" s="418">
        <v>2015</v>
      </c>
      <c r="K12" s="417">
        <v>1.1236218983844637</v>
      </c>
      <c r="L12" s="417">
        <v>6.7602287062906358E-2</v>
      </c>
      <c r="M12" s="417">
        <v>0.87437324358535595</v>
      </c>
      <c r="N12" s="417">
        <v>0.18164636773619228</v>
      </c>
    </row>
    <row r="13" spans="1:14" ht="14.25" x14ac:dyDescent="0.2">
      <c r="A13" s="415">
        <v>2016</v>
      </c>
      <c r="B13" s="417">
        <v>3.7974815820200458</v>
      </c>
      <c r="C13" s="417">
        <v>3.5397367315533224</v>
      </c>
      <c r="D13" s="417">
        <v>3.8098920117878077</v>
      </c>
      <c r="E13" s="417">
        <v>4.8830942445305725</v>
      </c>
      <c r="J13" s="418">
        <v>2016</v>
      </c>
      <c r="K13" s="417">
        <v>3.7974815820200458</v>
      </c>
      <c r="L13" s="417">
        <v>0.90816063847035489</v>
      </c>
      <c r="M13" s="417">
        <v>2.6304198878391647</v>
      </c>
      <c r="N13" s="417">
        <v>0.25890105571054206</v>
      </c>
    </row>
    <row r="14" spans="1:14" ht="14.25" x14ac:dyDescent="0.2">
      <c r="A14" s="429">
        <v>2017</v>
      </c>
      <c r="B14" s="430">
        <v>3.4307793746597204</v>
      </c>
      <c r="C14" s="430">
        <v>3.7241329533264089</v>
      </c>
      <c r="D14" s="430">
        <v>2.5632136959227614</v>
      </c>
      <c r="E14" s="430">
        <v>13.21116944181453</v>
      </c>
      <c r="J14" s="431">
        <v>2017</v>
      </c>
      <c r="K14" s="430">
        <v>3.4307793746597204</v>
      </c>
      <c r="L14" s="430">
        <v>0.95309705870704875</v>
      </c>
      <c r="M14" s="430">
        <v>1.7699017191595616</v>
      </c>
      <c r="N14" s="430">
        <v>0.70778059679311212</v>
      </c>
    </row>
    <row r="16" spans="1:14" ht="14.25" x14ac:dyDescent="0.2">
      <c r="L16" s="4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I1"/>
    </sheetView>
  </sheetViews>
  <sheetFormatPr defaultRowHeight="14.25" x14ac:dyDescent="0.2"/>
  <cols>
    <col min="1" max="1" width="9.33203125" style="35"/>
    <col min="2" max="2" width="14.5" style="35" customWidth="1"/>
    <col min="3" max="3" width="15.83203125" style="35" customWidth="1"/>
    <col min="4" max="4" width="9.33203125" style="35"/>
    <col min="5" max="5" width="14" style="35" customWidth="1"/>
    <col min="6" max="6" width="16.33203125" style="35" customWidth="1"/>
    <col min="7" max="7" width="15.6640625" style="35" customWidth="1"/>
    <col min="8" max="16384" width="9.33203125" style="35"/>
  </cols>
  <sheetData>
    <row r="1" spans="1:7" ht="15" x14ac:dyDescent="0.2">
      <c r="A1" s="290" t="s">
        <v>261</v>
      </c>
      <c r="B1" s="290"/>
      <c r="C1" s="290"/>
      <c r="D1" s="291"/>
      <c r="E1" s="291"/>
      <c r="F1" s="291"/>
      <c r="G1" s="291"/>
    </row>
    <row r="2" spans="1:7" ht="75" x14ac:dyDescent="0.2">
      <c r="A2" s="292"/>
      <c r="B2" s="292" t="s">
        <v>64</v>
      </c>
      <c r="C2" s="292" t="s">
        <v>68</v>
      </c>
      <c r="D2" s="292" t="s">
        <v>23</v>
      </c>
      <c r="E2" s="292" t="s">
        <v>65</v>
      </c>
      <c r="F2" s="292" t="s">
        <v>66</v>
      </c>
      <c r="G2" s="292" t="s">
        <v>67</v>
      </c>
    </row>
    <row r="3" spans="1:7" x14ac:dyDescent="0.2">
      <c r="A3" s="36">
        <v>2005</v>
      </c>
      <c r="B3" s="37">
        <v>121.15601141870809</v>
      </c>
      <c r="C3" s="38">
        <v>-1.4</v>
      </c>
      <c r="D3" s="37">
        <v>50415.091999999997</v>
      </c>
      <c r="E3" s="284">
        <f>+B3/D3*100</f>
        <v>0.24031694996948155</v>
      </c>
      <c r="F3" s="37">
        <v>92.744971121290575</v>
      </c>
      <c r="G3" s="284">
        <f>+F3/D3*100</f>
        <v>0.18396271323136848</v>
      </c>
    </row>
    <row r="4" spans="1:7" x14ac:dyDescent="0.2">
      <c r="A4" s="36">
        <v>2006</v>
      </c>
      <c r="B4" s="37">
        <v>129.0851092079931</v>
      </c>
      <c r="C4" s="38">
        <f t="shared" ref="C4:C15" si="0">+B4/B3*100-100</f>
        <v>6.544535179424571</v>
      </c>
      <c r="D4" s="37">
        <v>56272.653000000006</v>
      </c>
      <c r="E4" s="284">
        <f t="shared" ref="E4:E15" si="1">+B4/D4*100</f>
        <v>0.22939225774194988</v>
      </c>
      <c r="F4" s="37">
        <v>97.956881099382585</v>
      </c>
      <c r="G4" s="284">
        <f t="shared" ref="G4:G15" si="2">+F4/D4*100</f>
        <v>0.17407546272855232</v>
      </c>
    </row>
    <row r="5" spans="1:7" x14ac:dyDescent="0.2">
      <c r="A5" s="36">
        <v>2007</v>
      </c>
      <c r="B5" s="37">
        <v>138.22824138617804</v>
      </c>
      <c r="C5" s="38">
        <f t="shared" si="0"/>
        <v>7.0830262563071642</v>
      </c>
      <c r="D5" s="37">
        <v>63053.882000000005</v>
      </c>
      <c r="E5" s="284">
        <f t="shared" si="1"/>
        <v>0.21922241264412243</v>
      </c>
      <c r="F5" s="37">
        <v>102.73249020779393</v>
      </c>
      <c r="G5" s="284">
        <f t="shared" si="2"/>
        <v>0.16292809728637156</v>
      </c>
    </row>
    <row r="6" spans="1:7" x14ac:dyDescent="0.2">
      <c r="A6" s="36">
        <v>2008</v>
      </c>
      <c r="B6" s="37">
        <v>155.11392152957578</v>
      </c>
      <c r="C6" s="38">
        <f t="shared" si="0"/>
        <v>12.21579611667272</v>
      </c>
      <c r="D6" s="37">
        <v>68491.622999999992</v>
      </c>
      <c r="E6" s="284">
        <f t="shared" si="1"/>
        <v>0.22647137669606077</v>
      </c>
      <c r="F6" s="37">
        <v>124.29194051649738</v>
      </c>
      <c r="G6" s="284">
        <f t="shared" si="2"/>
        <v>0.18147028070352106</v>
      </c>
    </row>
    <row r="7" spans="1:7" x14ac:dyDescent="0.2">
      <c r="A7" s="36">
        <v>2009</v>
      </c>
      <c r="B7" s="37">
        <v>158.10220200000001</v>
      </c>
      <c r="C7" s="38">
        <f t="shared" si="0"/>
        <v>1.926506944674486</v>
      </c>
      <c r="D7" s="37">
        <v>64023.061000000002</v>
      </c>
      <c r="E7" s="284">
        <f t="shared" si="1"/>
        <v>0.24694570914064856</v>
      </c>
      <c r="F7" s="37">
        <v>126.20371</v>
      </c>
      <c r="G7" s="284">
        <f t="shared" si="2"/>
        <v>0.19712226817771178</v>
      </c>
    </row>
    <row r="8" spans="1:7" x14ac:dyDescent="0.2">
      <c r="A8" s="36">
        <v>2010</v>
      </c>
      <c r="B8" s="37">
        <v>159.87499000000003</v>
      </c>
      <c r="C8" s="38">
        <f t="shared" si="0"/>
        <v>1.1212924156489805</v>
      </c>
      <c r="D8" s="37">
        <v>67577.287999999986</v>
      </c>
      <c r="E8" s="284">
        <f t="shared" si="1"/>
        <v>0.23658095009672489</v>
      </c>
      <c r="F8" s="37">
        <v>130.97948299999999</v>
      </c>
      <c r="G8" s="284">
        <f t="shared" si="2"/>
        <v>0.19382175117770339</v>
      </c>
    </row>
    <row r="9" spans="1:7" x14ac:dyDescent="0.2">
      <c r="A9" s="36">
        <v>2011</v>
      </c>
      <c r="B9" s="37">
        <v>164.70739800000001</v>
      </c>
      <c r="C9" s="38">
        <f t="shared" si="0"/>
        <v>3.0226166081386339</v>
      </c>
      <c r="D9" s="37">
        <v>70627.205000000002</v>
      </c>
      <c r="E9" s="284">
        <f t="shared" si="1"/>
        <v>0.23320673386409671</v>
      </c>
      <c r="F9" s="37">
        <v>134.76692800000001</v>
      </c>
      <c r="G9" s="284">
        <f t="shared" si="2"/>
        <v>0.19081447156233919</v>
      </c>
    </row>
    <row r="10" spans="1:7" x14ac:dyDescent="0.2">
      <c r="A10" s="36">
        <v>2012</v>
      </c>
      <c r="B10" s="37">
        <v>172.16221562000001</v>
      </c>
      <c r="C10" s="38">
        <f t="shared" si="0"/>
        <v>4.5260976194888372</v>
      </c>
      <c r="D10" s="37">
        <v>72703.513000000006</v>
      </c>
      <c r="E10" s="284">
        <f t="shared" si="1"/>
        <v>0.23680040828288448</v>
      </c>
      <c r="F10" s="37">
        <v>141.80880767000002</v>
      </c>
      <c r="G10" s="284">
        <f t="shared" si="2"/>
        <v>0.19505083292192499</v>
      </c>
    </row>
    <row r="11" spans="1:7" x14ac:dyDescent="0.2">
      <c r="A11" s="36">
        <v>2013</v>
      </c>
      <c r="B11" s="37">
        <v>177.70968715999996</v>
      </c>
      <c r="C11" s="38">
        <f t="shared" si="0"/>
        <v>3.2222352157946261</v>
      </c>
      <c r="D11" s="37">
        <v>74169.873000000021</v>
      </c>
      <c r="E11" s="284">
        <f t="shared" si="1"/>
        <v>0.23959820877676291</v>
      </c>
      <c r="F11" s="37">
        <v>147.66618616</v>
      </c>
      <c r="G11" s="284">
        <f t="shared" si="2"/>
        <v>0.19909186868905648</v>
      </c>
    </row>
    <row r="12" spans="1:7" x14ac:dyDescent="0.2">
      <c r="A12" s="39">
        <v>2014</v>
      </c>
      <c r="B12" s="37">
        <v>176.16909826999998</v>
      </c>
      <c r="C12" s="38">
        <f t="shared" si="0"/>
        <v>-0.86691328684457858</v>
      </c>
      <c r="D12" s="37">
        <v>76087.78899999999</v>
      </c>
      <c r="E12" s="284">
        <f t="shared" si="1"/>
        <v>0.23153399590833162</v>
      </c>
      <c r="F12" s="37">
        <v>146.32179289999999</v>
      </c>
      <c r="G12" s="284">
        <f t="shared" si="2"/>
        <v>0.19230653804383777</v>
      </c>
    </row>
    <row r="13" spans="1:7" x14ac:dyDescent="0.2">
      <c r="A13" s="36">
        <v>2015</v>
      </c>
      <c r="B13" s="37">
        <v>181.45963024</v>
      </c>
      <c r="C13" s="38">
        <f t="shared" si="0"/>
        <v>3.0030987397640274</v>
      </c>
      <c r="D13" s="37">
        <v>78896.442999999999</v>
      </c>
      <c r="E13" s="284">
        <f t="shared" si="1"/>
        <v>0.2299972259078904</v>
      </c>
      <c r="F13" s="37">
        <v>149.36972122999998</v>
      </c>
      <c r="G13" s="284">
        <f t="shared" si="2"/>
        <v>0.18932377119967245</v>
      </c>
    </row>
    <row r="14" spans="1:7" x14ac:dyDescent="0.2">
      <c r="A14" s="39">
        <v>2016</v>
      </c>
      <c r="B14" s="37">
        <v>185.75088096999997</v>
      </c>
      <c r="C14" s="38">
        <f t="shared" si="0"/>
        <v>2.3648514682435717</v>
      </c>
      <c r="D14" s="37">
        <v>81153.966</v>
      </c>
      <c r="E14" s="284">
        <f t="shared" si="1"/>
        <v>0.228887003464501</v>
      </c>
      <c r="F14" s="37">
        <v>152.04956002999998</v>
      </c>
      <c r="G14" s="284">
        <f t="shared" si="2"/>
        <v>0.18735937074227521</v>
      </c>
    </row>
    <row r="15" spans="1:7" x14ac:dyDescent="0.2">
      <c r="A15" s="286">
        <v>2017</v>
      </c>
      <c r="B15" s="287">
        <v>196.18407140000002</v>
      </c>
      <c r="C15" s="288">
        <f t="shared" si="0"/>
        <v>5.6167649787271188</v>
      </c>
      <c r="D15" s="287">
        <v>84985.19200000001</v>
      </c>
      <c r="E15" s="289">
        <f t="shared" si="1"/>
        <v>0.23084500579818659</v>
      </c>
      <c r="F15" s="287">
        <v>156.73093125</v>
      </c>
      <c r="G15" s="289">
        <f t="shared" si="2"/>
        <v>0.18442145927022202</v>
      </c>
    </row>
    <row r="16" spans="1:7" x14ac:dyDescent="0.2">
      <c r="A16" s="285"/>
      <c r="B16" s="285"/>
    </row>
    <row r="17" spans="6:6" x14ac:dyDescent="0.2">
      <c r="F17" s="3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7" zoomScale="90" zoomScaleNormal="90" workbookViewId="0">
      <selection sqref="A1:I1"/>
    </sheetView>
  </sheetViews>
  <sheetFormatPr defaultRowHeight="14.25" x14ac:dyDescent="0.2"/>
  <cols>
    <col min="1" max="1" width="25.6640625" style="42" bestFit="1" customWidth="1"/>
    <col min="2" max="16384" width="9.33203125" style="42"/>
  </cols>
  <sheetData>
    <row r="1" spans="1:14" ht="15" x14ac:dyDescent="0.25">
      <c r="A1" s="40" t="s">
        <v>294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" x14ac:dyDescent="0.25">
      <c r="A2" s="41"/>
      <c r="B2" s="40">
        <v>2005</v>
      </c>
      <c r="C2" s="40">
        <v>2006</v>
      </c>
      <c r="D2" s="40">
        <v>2007</v>
      </c>
      <c r="E2" s="40">
        <v>2008</v>
      </c>
      <c r="F2" s="40">
        <v>2009</v>
      </c>
      <c r="G2" s="40">
        <v>2010</v>
      </c>
      <c r="H2" s="40">
        <v>2011</v>
      </c>
      <c r="I2" s="40">
        <v>2012</v>
      </c>
      <c r="J2" s="40">
        <v>2013</v>
      </c>
      <c r="K2" s="40">
        <v>2014</v>
      </c>
      <c r="L2" s="40">
        <v>2015</v>
      </c>
      <c r="M2" s="40">
        <v>2016</v>
      </c>
      <c r="N2" s="40">
        <v>2017</v>
      </c>
    </row>
    <row r="3" spans="1:14" x14ac:dyDescent="0.2">
      <c r="A3" s="42" t="s">
        <v>53</v>
      </c>
      <c r="B3" s="295">
        <v>2.3310755830360232</v>
      </c>
      <c r="C3" s="295">
        <v>2.2819273105606896</v>
      </c>
      <c r="D3" s="295">
        <v>2.2928181306468565</v>
      </c>
      <c r="E3" s="295">
        <v>2.2373175728798991</v>
      </c>
      <c r="F3" s="295">
        <v>2.3150038100038604</v>
      </c>
      <c r="G3" s="295">
        <v>2.4391845153516503</v>
      </c>
      <c r="H3" s="295">
        <v>2.4912287182145878</v>
      </c>
      <c r="I3" s="295">
        <v>2.5927377990141594</v>
      </c>
      <c r="J3" s="295">
        <v>2.6607375408538201</v>
      </c>
      <c r="K3" s="295">
        <v>2.6773344510007067</v>
      </c>
      <c r="L3" s="295">
        <v>2.6161383078546279</v>
      </c>
      <c r="M3" s="295">
        <v>2.4799356675697175</v>
      </c>
      <c r="N3" s="295">
        <v>2.3455096874903574</v>
      </c>
    </row>
    <row r="4" spans="1:14" x14ac:dyDescent="0.2">
      <c r="A4" s="42" t="s">
        <v>54</v>
      </c>
      <c r="B4" s="295">
        <v>2.2657321505578438</v>
      </c>
      <c r="C4" s="295">
        <v>1.8273675960150357</v>
      </c>
      <c r="D4" s="295">
        <v>1.5508382753831169</v>
      </c>
      <c r="E4" s="295">
        <v>1.4277667997300214</v>
      </c>
      <c r="F4" s="295">
        <v>1.2153587841869526</v>
      </c>
      <c r="G4" s="295">
        <v>1.086022272776999</v>
      </c>
      <c r="H4" s="295">
        <v>0.86536610820601989</v>
      </c>
      <c r="I4" s="295">
        <v>0.60670039952637533</v>
      </c>
      <c r="J4" s="295">
        <v>0.58392696345569328</v>
      </c>
      <c r="K4" s="295">
        <v>0.49697671646031982</v>
      </c>
      <c r="L4" s="295">
        <v>0.48014834971703846</v>
      </c>
      <c r="M4" s="295">
        <v>0.4368286415454733</v>
      </c>
      <c r="N4" s="295">
        <v>0.24300920895252662</v>
      </c>
    </row>
    <row r="5" spans="1:14" x14ac:dyDescent="0.2">
      <c r="A5" s="42" t="s">
        <v>55</v>
      </c>
      <c r="B5" s="295">
        <v>0.46537674803955997</v>
      </c>
      <c r="C5" s="295">
        <v>0.45013677677895958</v>
      </c>
      <c r="D5" s="295">
        <v>0.40141547221789969</v>
      </c>
      <c r="E5" s="295">
        <v>0.25101851887518029</v>
      </c>
      <c r="F5" s="295">
        <v>0.24797314334685858</v>
      </c>
      <c r="G5" s="295">
        <v>0.22051228900780537</v>
      </c>
      <c r="H5" s="295">
        <v>0.18822894646177335</v>
      </c>
      <c r="I5" s="295">
        <v>0.14806834884296549</v>
      </c>
      <c r="J5" s="295">
        <v>0.12950052621093144</v>
      </c>
      <c r="K5" s="295">
        <v>0.13301761336193732</v>
      </c>
      <c r="L5" s="295">
        <v>0.12692586207487469</v>
      </c>
      <c r="M5" s="295">
        <v>0.14264139077907928</v>
      </c>
      <c r="N5" s="295">
        <v>0.1180469282482227</v>
      </c>
    </row>
    <row r="6" spans="1:14" x14ac:dyDescent="0.2">
      <c r="A6" s="42" t="s">
        <v>56</v>
      </c>
      <c r="B6" s="295">
        <v>0.14391993744564988</v>
      </c>
      <c r="C6" s="295">
        <v>0.16544873017971012</v>
      </c>
      <c r="D6" s="295">
        <v>0.16581561591676225</v>
      </c>
      <c r="E6" s="295">
        <v>0.6301142615754205</v>
      </c>
      <c r="F6" s="295">
        <v>0.42233124621502738</v>
      </c>
      <c r="G6" s="295">
        <v>0.48544553466430229</v>
      </c>
      <c r="H6" s="295">
        <v>0.47426224291394603</v>
      </c>
      <c r="I6" s="295">
        <v>0.49432983708716516</v>
      </c>
      <c r="J6" s="295">
        <v>0.15822538123475477</v>
      </c>
      <c r="K6" s="295">
        <v>0.14662660054268328</v>
      </c>
      <c r="L6" s="295">
        <v>0.13782264940649644</v>
      </c>
      <c r="M6" s="295">
        <v>0.16986574618236119</v>
      </c>
      <c r="N6" s="295">
        <v>0.16475693347242867</v>
      </c>
    </row>
    <row r="7" spans="1:14" x14ac:dyDescent="0.2">
      <c r="A7" s="42" t="s">
        <v>57</v>
      </c>
      <c r="B7" s="295">
        <v>4.5766156540398129</v>
      </c>
      <c r="C7" s="295">
        <v>5.2743018572738549</v>
      </c>
      <c r="D7" s="295">
        <v>5.2957737549780708</v>
      </c>
      <c r="E7" s="295">
        <v>5.8694892019237468</v>
      </c>
      <c r="F7" s="295">
        <v>4.796419596989546</v>
      </c>
      <c r="G7" s="295">
        <v>4.8419199275634037</v>
      </c>
      <c r="H7" s="295">
        <v>5.0398167300293322</v>
      </c>
      <c r="I7" s="295">
        <v>4.8555223223026962</v>
      </c>
      <c r="J7" s="295">
        <v>5.3409519659187046</v>
      </c>
      <c r="K7" s="295">
        <v>5.5697766329947394</v>
      </c>
      <c r="L7" s="295">
        <v>6.0965467224684016</v>
      </c>
      <c r="M7" s="295">
        <v>6.6406842947852329</v>
      </c>
      <c r="N7" s="295">
        <v>7.4062157729284444</v>
      </c>
    </row>
    <row r="8" spans="1:14" x14ac:dyDescent="0.2">
      <c r="A8" s="42" t="s">
        <v>58</v>
      </c>
      <c r="B8" s="295">
        <v>10.188178126470913</v>
      </c>
      <c r="C8" s="295">
        <v>10.828663105344607</v>
      </c>
      <c r="D8" s="295">
        <v>11.116154019053548</v>
      </c>
      <c r="E8" s="295">
        <v>7.9979464844781534</v>
      </c>
      <c r="F8" s="295">
        <v>7.3100544165728945</v>
      </c>
      <c r="G8" s="295">
        <v>6.5427200339465221</v>
      </c>
      <c r="H8" s="295">
        <v>6.9017695246451529</v>
      </c>
      <c r="I8" s="295">
        <v>6.5905567543601524</v>
      </c>
      <c r="J8" s="295">
        <v>5.8531929892121717</v>
      </c>
      <c r="K8" s="295">
        <v>5.7729436035445056</v>
      </c>
      <c r="L8" s="295">
        <v>6.1162271990310204</v>
      </c>
      <c r="M8" s="295">
        <v>6.2094547922294048</v>
      </c>
      <c r="N8" s="295">
        <v>6.5258346402122829</v>
      </c>
    </row>
    <row r="9" spans="1:14" x14ac:dyDescent="0.2">
      <c r="A9" s="42" t="s">
        <v>59</v>
      </c>
      <c r="B9" s="295">
        <v>76.550036630678918</v>
      </c>
      <c r="C9" s="295">
        <v>75.885500427122068</v>
      </c>
      <c r="D9" s="295">
        <v>74.32091241093265</v>
      </c>
      <c r="E9" s="295">
        <v>80.129455364712996</v>
      </c>
      <c r="F9" s="295">
        <v>79.824131734736994</v>
      </c>
      <c r="G9" s="295">
        <v>81.92618682884671</v>
      </c>
      <c r="H9" s="295">
        <v>81.822024776324866</v>
      </c>
      <c r="I9" s="295">
        <v>82.369297560042639</v>
      </c>
      <c r="J9" s="295">
        <v>83.094055546363961</v>
      </c>
      <c r="K9" s="295">
        <v>83.057581798905815</v>
      </c>
      <c r="L9" s="295">
        <v>82.315675961888815</v>
      </c>
      <c r="M9" s="295">
        <v>81.856710038730327</v>
      </c>
      <c r="N9" s="295">
        <v>79.889733214090072</v>
      </c>
    </row>
    <row r="10" spans="1:14" x14ac:dyDescent="0.2">
      <c r="A10" s="42" t="s">
        <v>60</v>
      </c>
      <c r="B10" s="295">
        <v>3.4790651697312782</v>
      </c>
      <c r="C10" s="295">
        <v>3.2866541967250718</v>
      </c>
      <c r="D10" s="295">
        <v>4.8562723208711072</v>
      </c>
      <c r="E10" s="295">
        <v>1.4568917958245755</v>
      </c>
      <c r="F10" s="295">
        <v>3.8687272679478553</v>
      </c>
      <c r="G10" s="295">
        <v>2.4580085978426016</v>
      </c>
      <c r="H10" s="295">
        <v>2.217302953204324</v>
      </c>
      <c r="I10" s="295">
        <v>2.3427869788238498</v>
      </c>
      <c r="J10" s="295">
        <v>2.1794090867499789</v>
      </c>
      <c r="K10" s="295">
        <v>2.1457425831893033</v>
      </c>
      <c r="L10" s="295">
        <v>2.1105149475587295</v>
      </c>
      <c r="M10" s="295">
        <v>2.0638794281784132</v>
      </c>
      <c r="N10" s="295">
        <v>1.9568375060239471</v>
      </c>
    </row>
    <row r="11" spans="1:14" x14ac:dyDescent="0.2">
      <c r="A11" s="41" t="s">
        <v>61</v>
      </c>
      <c r="B11" s="296">
        <v>0</v>
      </c>
      <c r="C11" s="296">
        <v>0</v>
      </c>
      <c r="D11" s="296">
        <v>0</v>
      </c>
      <c r="E11" s="296">
        <v>0</v>
      </c>
      <c r="F11" s="296">
        <v>0</v>
      </c>
      <c r="G11" s="296">
        <v>0</v>
      </c>
      <c r="H11" s="296">
        <v>0</v>
      </c>
      <c r="I11" s="296">
        <v>0</v>
      </c>
      <c r="J11" s="296">
        <v>0</v>
      </c>
      <c r="K11" s="296">
        <v>0</v>
      </c>
      <c r="L11" s="296">
        <v>0</v>
      </c>
      <c r="M11" s="296">
        <v>0</v>
      </c>
      <c r="N11" s="296">
        <v>1.3500561085817082</v>
      </c>
    </row>
    <row r="12" spans="1:14" ht="15" x14ac:dyDescent="0.25">
      <c r="A12" s="299" t="s">
        <v>262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4" x14ac:dyDescent="0.2">
      <c r="A13" s="294" t="s">
        <v>59</v>
      </c>
      <c r="B13" s="297">
        <f t="shared" ref="B13:N13" si="0">+B9</f>
        <v>76.550036630678918</v>
      </c>
      <c r="C13" s="297">
        <f t="shared" si="0"/>
        <v>75.885500427122068</v>
      </c>
      <c r="D13" s="297">
        <f t="shared" si="0"/>
        <v>74.32091241093265</v>
      </c>
      <c r="E13" s="297">
        <f t="shared" si="0"/>
        <v>80.129455364712996</v>
      </c>
      <c r="F13" s="297">
        <f t="shared" si="0"/>
        <v>79.824131734736994</v>
      </c>
      <c r="G13" s="297">
        <f t="shared" si="0"/>
        <v>81.92618682884671</v>
      </c>
      <c r="H13" s="297">
        <f t="shared" si="0"/>
        <v>81.822024776324866</v>
      </c>
      <c r="I13" s="297">
        <f t="shared" si="0"/>
        <v>82.369297560042639</v>
      </c>
      <c r="J13" s="297">
        <f t="shared" si="0"/>
        <v>83.094055546363961</v>
      </c>
      <c r="K13" s="297">
        <f t="shared" si="0"/>
        <v>83.057581798905815</v>
      </c>
      <c r="L13" s="297">
        <f t="shared" si="0"/>
        <v>82.315675961888815</v>
      </c>
      <c r="M13" s="297">
        <f t="shared" si="0"/>
        <v>81.856710038730327</v>
      </c>
      <c r="N13" s="297">
        <f t="shared" si="0"/>
        <v>79.889733214090072</v>
      </c>
    </row>
    <row r="14" spans="1:14" x14ac:dyDescent="0.2">
      <c r="A14" s="293" t="s">
        <v>57</v>
      </c>
      <c r="B14" s="298">
        <f t="shared" ref="B14:N14" si="1">+B7</f>
        <v>4.5766156540398129</v>
      </c>
      <c r="C14" s="298">
        <f t="shared" si="1"/>
        <v>5.2743018572738549</v>
      </c>
      <c r="D14" s="298">
        <f t="shared" si="1"/>
        <v>5.2957737549780708</v>
      </c>
      <c r="E14" s="298">
        <f t="shared" si="1"/>
        <v>5.8694892019237468</v>
      </c>
      <c r="F14" s="298">
        <f t="shared" si="1"/>
        <v>4.796419596989546</v>
      </c>
      <c r="G14" s="298">
        <f t="shared" si="1"/>
        <v>4.8419199275634037</v>
      </c>
      <c r="H14" s="298">
        <f t="shared" si="1"/>
        <v>5.0398167300293322</v>
      </c>
      <c r="I14" s="298">
        <f t="shared" si="1"/>
        <v>4.8555223223026962</v>
      </c>
      <c r="J14" s="298">
        <f t="shared" si="1"/>
        <v>5.3409519659187046</v>
      </c>
      <c r="K14" s="298">
        <f t="shared" si="1"/>
        <v>5.5697766329947394</v>
      </c>
      <c r="L14" s="298">
        <f t="shared" si="1"/>
        <v>6.0965467224684016</v>
      </c>
      <c r="M14" s="298">
        <f t="shared" si="1"/>
        <v>6.6406842947852329</v>
      </c>
      <c r="N14" s="298">
        <f t="shared" si="1"/>
        <v>7.4062157729284444</v>
      </c>
    </row>
    <row r="15" spans="1:14" x14ac:dyDescent="0.2">
      <c r="A15" s="293" t="s">
        <v>58</v>
      </c>
      <c r="B15" s="298">
        <f t="shared" ref="B15:N15" si="2">+B8</f>
        <v>10.188178126470913</v>
      </c>
      <c r="C15" s="298">
        <f t="shared" si="2"/>
        <v>10.828663105344607</v>
      </c>
      <c r="D15" s="298">
        <f t="shared" si="2"/>
        <v>11.116154019053548</v>
      </c>
      <c r="E15" s="298">
        <f t="shared" si="2"/>
        <v>7.9979464844781534</v>
      </c>
      <c r="F15" s="298">
        <f t="shared" si="2"/>
        <v>7.3100544165728945</v>
      </c>
      <c r="G15" s="298">
        <f t="shared" si="2"/>
        <v>6.5427200339465221</v>
      </c>
      <c r="H15" s="298">
        <f t="shared" si="2"/>
        <v>6.9017695246451529</v>
      </c>
      <c r="I15" s="298">
        <f t="shared" si="2"/>
        <v>6.5905567543601524</v>
      </c>
      <c r="J15" s="298">
        <f t="shared" si="2"/>
        <v>5.8531929892121717</v>
      </c>
      <c r="K15" s="298">
        <f t="shared" si="2"/>
        <v>5.7729436035445056</v>
      </c>
      <c r="L15" s="298">
        <f t="shared" si="2"/>
        <v>6.1162271990310204</v>
      </c>
      <c r="M15" s="298">
        <f t="shared" si="2"/>
        <v>6.2094547922294048</v>
      </c>
      <c r="N15" s="298">
        <f t="shared" si="2"/>
        <v>6.5258346402122829</v>
      </c>
    </row>
    <row r="16" spans="1:14" x14ac:dyDescent="0.2">
      <c r="A16" s="41" t="s">
        <v>63</v>
      </c>
      <c r="B16" s="296">
        <f t="shared" ref="B16:M16" si="3">+B3+B4+B5+B6+B10</f>
        <v>8.6851695888103535</v>
      </c>
      <c r="C16" s="296">
        <f t="shared" si="3"/>
        <v>8.0115346102594671</v>
      </c>
      <c r="D16" s="296">
        <f t="shared" si="3"/>
        <v>9.2671598150357433</v>
      </c>
      <c r="E16" s="296">
        <f t="shared" si="3"/>
        <v>6.0031089488850968</v>
      </c>
      <c r="F16" s="296">
        <f t="shared" si="3"/>
        <v>8.0693942517005546</v>
      </c>
      <c r="G16" s="296">
        <f t="shared" si="3"/>
        <v>6.6891732096433589</v>
      </c>
      <c r="H16" s="296">
        <f t="shared" si="3"/>
        <v>6.236388969000652</v>
      </c>
      <c r="I16" s="296">
        <f t="shared" si="3"/>
        <v>6.1846233632945156</v>
      </c>
      <c r="J16" s="296">
        <f t="shared" si="3"/>
        <v>5.7117994985051785</v>
      </c>
      <c r="K16" s="296">
        <f t="shared" si="3"/>
        <v>5.5996979645549505</v>
      </c>
      <c r="L16" s="296">
        <f t="shared" si="3"/>
        <v>5.471550116611767</v>
      </c>
      <c r="M16" s="296">
        <f t="shared" si="3"/>
        <v>5.2931508742550442</v>
      </c>
      <c r="N16" s="296">
        <f>+N3+N4+N5+N6+N10+N11</f>
        <v>6.1782163727691914</v>
      </c>
    </row>
    <row r="17" spans="1:11" x14ac:dyDescent="0.2"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1" x14ac:dyDescent="0.2">
      <c r="A18" s="42" t="s">
        <v>5</v>
      </c>
    </row>
    <row r="19" spans="1:11" x14ac:dyDescent="0.2">
      <c r="A19" s="35" t="s">
        <v>62</v>
      </c>
    </row>
    <row r="36" spans="2:14" x14ac:dyDescent="0.2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4" x14ac:dyDescent="0.2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42" spans="2:14" x14ac:dyDescent="0.2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2:14" x14ac:dyDescent="0.2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2:14" x14ac:dyDescent="0.2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spans="2:14" x14ac:dyDescent="0.2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</row>
    <row r="46" spans="2:14" x14ac:dyDescent="0.2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</row>
    <row r="47" spans="2:14" x14ac:dyDescent="0.2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</row>
    <row r="48" spans="2:14" x14ac:dyDescent="0.2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2:14" x14ac:dyDescent="0.2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</row>
    <row r="50" spans="2:14" x14ac:dyDescent="0.2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7" zoomScale="90" zoomScaleNormal="90" workbookViewId="0">
      <selection activeCell="O32" sqref="O32"/>
    </sheetView>
  </sheetViews>
  <sheetFormatPr defaultRowHeight="14.25" x14ac:dyDescent="0.2"/>
  <cols>
    <col min="1" max="1" width="25.6640625" style="42" bestFit="1" customWidth="1"/>
    <col min="2" max="16384" width="9.33203125" style="42"/>
  </cols>
  <sheetData>
    <row r="1" spans="1:14" ht="15" x14ac:dyDescent="0.25">
      <c r="A1" s="40" t="s">
        <v>295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" x14ac:dyDescent="0.25">
      <c r="A2" s="41"/>
      <c r="B2" s="40">
        <v>2005</v>
      </c>
      <c r="C2" s="40">
        <v>2006</v>
      </c>
      <c r="D2" s="40">
        <v>2007</v>
      </c>
      <c r="E2" s="40">
        <v>2008</v>
      </c>
      <c r="F2" s="40">
        <v>2009</v>
      </c>
      <c r="G2" s="40">
        <v>2010</v>
      </c>
      <c r="H2" s="40">
        <v>2011</v>
      </c>
      <c r="I2" s="40">
        <v>2012</v>
      </c>
      <c r="J2" s="40">
        <v>2013</v>
      </c>
      <c r="K2" s="40">
        <v>2014</v>
      </c>
      <c r="L2" s="40">
        <v>2015</v>
      </c>
      <c r="M2" s="40">
        <v>2016</v>
      </c>
      <c r="N2" s="40">
        <v>2017</v>
      </c>
    </row>
    <row r="3" spans="1:14" x14ac:dyDescent="0.2">
      <c r="A3" s="42" t="s">
        <v>53</v>
      </c>
      <c r="B3" s="295">
        <v>2.3310755830360232</v>
      </c>
      <c r="C3" s="295">
        <v>2.2819273105606896</v>
      </c>
      <c r="D3" s="295">
        <v>2.2928181306468565</v>
      </c>
      <c r="E3" s="295">
        <v>2.2373175728798991</v>
      </c>
      <c r="F3" s="295">
        <v>2.3150038100038604</v>
      </c>
      <c r="G3" s="295">
        <v>2.4391845153516503</v>
      </c>
      <c r="H3" s="295">
        <v>2.4912287182145878</v>
      </c>
      <c r="I3" s="295">
        <v>2.5927377990141594</v>
      </c>
      <c r="J3" s="295">
        <v>2.6607375408538201</v>
      </c>
      <c r="K3" s="295">
        <v>2.6773344510007067</v>
      </c>
      <c r="L3" s="295">
        <v>2.6161383078546279</v>
      </c>
      <c r="M3" s="295">
        <v>2.4799356675697175</v>
      </c>
      <c r="N3" s="295">
        <v>2.3455096874903574</v>
      </c>
    </row>
    <row r="4" spans="1:14" x14ac:dyDescent="0.2">
      <c r="A4" s="42" t="s">
        <v>54</v>
      </c>
      <c r="B4" s="295">
        <v>2.2657321505578438</v>
      </c>
      <c r="C4" s="295">
        <v>1.8273675960150357</v>
      </c>
      <c r="D4" s="295">
        <v>1.5508382753831169</v>
      </c>
      <c r="E4" s="295">
        <v>1.4277667997300214</v>
      </c>
      <c r="F4" s="295">
        <v>1.2153587841869526</v>
      </c>
      <c r="G4" s="295">
        <v>1.086022272776999</v>
      </c>
      <c r="H4" s="295">
        <v>0.86536610820601989</v>
      </c>
      <c r="I4" s="295">
        <v>0.60670039952637533</v>
      </c>
      <c r="J4" s="295">
        <v>0.58392696345569328</v>
      </c>
      <c r="K4" s="295">
        <v>0.49697671646031982</v>
      </c>
      <c r="L4" s="295">
        <v>0.48014834971703846</v>
      </c>
      <c r="M4" s="295">
        <v>0.4368286415454733</v>
      </c>
      <c r="N4" s="295">
        <v>0.24300920895252662</v>
      </c>
    </row>
    <row r="5" spans="1:14" x14ac:dyDescent="0.2">
      <c r="A5" s="42" t="s">
        <v>55</v>
      </c>
      <c r="B5" s="295">
        <v>0.46537674803955997</v>
      </c>
      <c r="C5" s="295">
        <v>0.45013677677895958</v>
      </c>
      <c r="D5" s="295">
        <v>0.40141547221789969</v>
      </c>
      <c r="E5" s="295">
        <v>0.25101851887518029</v>
      </c>
      <c r="F5" s="295">
        <v>0.24797314334685858</v>
      </c>
      <c r="G5" s="295">
        <v>0.22051228900780537</v>
      </c>
      <c r="H5" s="295">
        <v>0.18822894646177335</v>
      </c>
      <c r="I5" s="295">
        <v>0.14806834884296549</v>
      </c>
      <c r="J5" s="295">
        <v>0.12950052621093144</v>
      </c>
      <c r="K5" s="295">
        <v>0.13301761336193732</v>
      </c>
      <c r="L5" s="295">
        <v>0.12692586207487469</v>
      </c>
      <c r="M5" s="295">
        <v>0.14264139077907928</v>
      </c>
      <c r="N5" s="295">
        <v>0.1180469282482227</v>
      </c>
    </row>
    <row r="6" spans="1:14" x14ac:dyDescent="0.2">
      <c r="A6" s="42" t="s">
        <v>56</v>
      </c>
      <c r="B6" s="295">
        <v>0.14391993744564988</v>
      </c>
      <c r="C6" s="295">
        <v>0.16544873017971012</v>
      </c>
      <c r="D6" s="295">
        <v>0.16581561591676225</v>
      </c>
      <c r="E6" s="295">
        <v>0.6301142615754205</v>
      </c>
      <c r="F6" s="295">
        <v>0.42233124621502738</v>
      </c>
      <c r="G6" s="295">
        <v>0.48544553466430229</v>
      </c>
      <c r="H6" s="295">
        <v>0.47426224291394603</v>
      </c>
      <c r="I6" s="295">
        <v>0.49432983708716516</v>
      </c>
      <c r="J6" s="295">
        <v>0.15822538123475477</v>
      </c>
      <c r="K6" s="295">
        <v>0.14662660054268328</v>
      </c>
      <c r="L6" s="295">
        <v>0.13782264940649644</v>
      </c>
      <c r="M6" s="295">
        <v>0.16986574618236119</v>
      </c>
      <c r="N6" s="295">
        <v>0.16475693347242867</v>
      </c>
    </row>
    <row r="7" spans="1:14" x14ac:dyDescent="0.2">
      <c r="A7" s="42" t="s">
        <v>57</v>
      </c>
      <c r="B7" s="295">
        <v>4.5766156540398129</v>
      </c>
      <c r="C7" s="295">
        <v>5.2743018572738549</v>
      </c>
      <c r="D7" s="295">
        <v>5.2957737549780708</v>
      </c>
      <c r="E7" s="295">
        <v>5.8694892019237468</v>
      </c>
      <c r="F7" s="295">
        <v>4.796419596989546</v>
      </c>
      <c r="G7" s="295">
        <v>4.8419199275634037</v>
      </c>
      <c r="H7" s="295">
        <v>5.0398167300293322</v>
      </c>
      <c r="I7" s="295">
        <v>4.8555223223026962</v>
      </c>
      <c r="J7" s="295">
        <v>5.3409519659187046</v>
      </c>
      <c r="K7" s="295">
        <v>5.5697766329947394</v>
      </c>
      <c r="L7" s="295">
        <v>6.0965467224684016</v>
      </c>
      <c r="M7" s="295">
        <v>6.6406842947852329</v>
      </c>
      <c r="N7" s="295">
        <v>7.4062157729284444</v>
      </c>
    </row>
    <row r="8" spans="1:14" x14ac:dyDescent="0.2">
      <c r="A8" s="42" t="s">
        <v>58</v>
      </c>
      <c r="B8" s="295">
        <v>10.188178126470913</v>
      </c>
      <c r="C8" s="295">
        <v>10.828663105344607</v>
      </c>
      <c r="D8" s="295">
        <v>11.116154019053548</v>
      </c>
      <c r="E8" s="295">
        <v>7.9979464844781534</v>
      </c>
      <c r="F8" s="295">
        <v>7.3100544165728945</v>
      </c>
      <c r="G8" s="295">
        <v>6.5427200339465221</v>
      </c>
      <c r="H8" s="295">
        <v>6.9017695246451529</v>
      </c>
      <c r="I8" s="295">
        <v>6.5905567543601524</v>
      </c>
      <c r="J8" s="295">
        <v>5.8531929892121717</v>
      </c>
      <c r="K8" s="295">
        <v>5.7729436035445056</v>
      </c>
      <c r="L8" s="295">
        <v>6.1162271990310204</v>
      </c>
      <c r="M8" s="295">
        <v>6.2094547922294048</v>
      </c>
      <c r="N8" s="295">
        <v>6.5258346402122829</v>
      </c>
    </row>
    <row r="9" spans="1:14" x14ac:dyDescent="0.2">
      <c r="A9" s="42" t="s">
        <v>59</v>
      </c>
      <c r="B9" s="295">
        <v>76.550036630678918</v>
      </c>
      <c r="C9" s="295">
        <v>75.885500427122068</v>
      </c>
      <c r="D9" s="295">
        <v>74.32091241093265</v>
      </c>
      <c r="E9" s="295">
        <v>80.129455364712996</v>
      </c>
      <c r="F9" s="295">
        <v>79.824131734736994</v>
      </c>
      <c r="G9" s="295">
        <v>81.92618682884671</v>
      </c>
      <c r="H9" s="295">
        <v>81.822024776324866</v>
      </c>
      <c r="I9" s="295">
        <v>82.369297560042639</v>
      </c>
      <c r="J9" s="295">
        <v>83.094055546363961</v>
      </c>
      <c r="K9" s="295">
        <v>83.057581798905815</v>
      </c>
      <c r="L9" s="295">
        <v>82.315675961888815</v>
      </c>
      <c r="M9" s="295">
        <v>81.856710038730327</v>
      </c>
      <c r="N9" s="295">
        <v>79.889733214090072</v>
      </c>
    </row>
    <row r="10" spans="1:14" x14ac:dyDescent="0.2">
      <c r="A10" s="42" t="s">
        <v>60</v>
      </c>
      <c r="B10" s="295">
        <v>3.4790651697312782</v>
      </c>
      <c r="C10" s="295">
        <v>3.2866541967250718</v>
      </c>
      <c r="D10" s="295">
        <v>4.8562723208711072</v>
      </c>
      <c r="E10" s="295">
        <v>1.4568917958245755</v>
      </c>
      <c r="F10" s="295">
        <v>3.8687272679478553</v>
      </c>
      <c r="G10" s="295">
        <v>2.4580085978426016</v>
      </c>
      <c r="H10" s="295">
        <v>2.217302953204324</v>
      </c>
      <c r="I10" s="295">
        <v>2.3427869788238498</v>
      </c>
      <c r="J10" s="295">
        <v>2.1794090867499789</v>
      </c>
      <c r="K10" s="295">
        <v>2.1457425831893033</v>
      </c>
      <c r="L10" s="295">
        <v>2.1105149475587295</v>
      </c>
      <c r="M10" s="295">
        <v>2.0638794281784132</v>
      </c>
      <c r="N10" s="295">
        <v>1.9568375060239471</v>
      </c>
    </row>
    <row r="11" spans="1:14" x14ac:dyDescent="0.2">
      <c r="A11" s="41" t="s">
        <v>61</v>
      </c>
      <c r="B11" s="296">
        <v>0</v>
      </c>
      <c r="C11" s="296">
        <v>0</v>
      </c>
      <c r="D11" s="296">
        <v>0</v>
      </c>
      <c r="E11" s="296">
        <v>0</v>
      </c>
      <c r="F11" s="296">
        <v>0</v>
      </c>
      <c r="G11" s="296">
        <v>0</v>
      </c>
      <c r="H11" s="296">
        <v>0</v>
      </c>
      <c r="I11" s="296">
        <v>0</v>
      </c>
      <c r="J11" s="296">
        <v>0</v>
      </c>
      <c r="K11" s="296">
        <v>0</v>
      </c>
      <c r="L11" s="296">
        <v>0</v>
      </c>
      <c r="M11" s="296">
        <v>0</v>
      </c>
      <c r="N11" s="296">
        <v>1.3500561085817082</v>
      </c>
    </row>
    <row r="12" spans="1:14" x14ac:dyDescent="0.2"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4" x14ac:dyDescent="0.2"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4" x14ac:dyDescent="0.2">
      <c r="A14" s="42" t="s">
        <v>5</v>
      </c>
    </row>
    <row r="15" spans="1:14" x14ac:dyDescent="0.2">
      <c r="A15" s="35" t="s">
        <v>62</v>
      </c>
    </row>
    <row r="32" spans="2:14" x14ac:dyDescent="0.2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2:14" x14ac:dyDescent="0.2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2:14" x14ac:dyDescent="0.2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4" x14ac:dyDescent="0.2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4" x14ac:dyDescent="0.2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4" x14ac:dyDescent="0.2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K17" sqref="K17"/>
    </sheetView>
  </sheetViews>
  <sheetFormatPr defaultRowHeight="14.25" x14ac:dyDescent="0.2"/>
  <cols>
    <col min="1" max="1" width="9.33203125" style="192"/>
    <col min="2" max="8" width="15.5" style="192" customWidth="1"/>
    <col min="9" max="16384" width="9.33203125" style="192"/>
  </cols>
  <sheetData>
    <row r="1" spans="1:8" ht="15" x14ac:dyDescent="0.25">
      <c r="A1" s="357" t="s">
        <v>69</v>
      </c>
      <c r="B1" s="423"/>
      <c r="C1" s="423"/>
      <c r="D1" s="423"/>
      <c r="E1" s="423"/>
      <c r="F1" s="423"/>
      <c r="G1" s="423"/>
      <c r="H1" s="423"/>
    </row>
    <row r="2" spans="1:8" ht="57" x14ac:dyDescent="0.2">
      <c r="A2" s="337" t="s">
        <v>0</v>
      </c>
      <c r="B2" s="337" t="s">
        <v>1</v>
      </c>
      <c r="C2" s="337" t="s">
        <v>2</v>
      </c>
      <c r="D2" s="337" t="s">
        <v>317</v>
      </c>
      <c r="E2" s="337" t="s">
        <v>321</v>
      </c>
      <c r="F2" s="337" t="s">
        <v>318</v>
      </c>
      <c r="G2" s="337" t="s">
        <v>319</v>
      </c>
      <c r="H2" s="337" t="s">
        <v>323</v>
      </c>
    </row>
    <row r="3" spans="1:8" x14ac:dyDescent="0.2">
      <c r="A3" s="469">
        <v>2004</v>
      </c>
      <c r="B3" s="470">
        <v>3506.944522255194</v>
      </c>
      <c r="C3" s="478">
        <v>15.7</v>
      </c>
      <c r="D3" s="470">
        <v>25730.674999999999</v>
      </c>
      <c r="E3" s="479">
        <f>B3/D3*100</f>
        <v>13.629430717442096</v>
      </c>
      <c r="F3" s="471" t="s">
        <v>13</v>
      </c>
      <c r="G3" s="471" t="s">
        <v>13</v>
      </c>
      <c r="H3" s="471" t="s">
        <v>13</v>
      </c>
    </row>
    <row r="4" spans="1:8" x14ac:dyDescent="0.2">
      <c r="A4" s="469">
        <v>2005</v>
      </c>
      <c r="B4" s="470">
        <v>3879.6943650414933</v>
      </c>
      <c r="C4" s="476">
        <f>B4/B3*100-100</f>
        <v>10.628906172333657</v>
      </c>
      <c r="D4" s="470">
        <v>27987.892</v>
      </c>
      <c r="E4" s="476">
        <f t="shared" ref="E4:E16" si="0">B4/D4*100</f>
        <v>13.862045648316398</v>
      </c>
      <c r="F4" s="471" t="s">
        <v>13</v>
      </c>
      <c r="G4" s="471" t="s">
        <v>13</v>
      </c>
      <c r="H4" s="471" t="s">
        <v>13</v>
      </c>
    </row>
    <row r="5" spans="1:8" x14ac:dyDescent="0.2">
      <c r="A5" s="469">
        <v>2006</v>
      </c>
      <c r="B5" s="470">
        <v>4103.7431157203064</v>
      </c>
      <c r="C5" s="476">
        <f t="shared" ref="C5:C15" si="1">B5/B4*100-100</f>
        <v>5.7749072374781605</v>
      </c>
      <c r="D5" s="470">
        <v>31092.859999999997</v>
      </c>
      <c r="E5" s="476">
        <f t="shared" si="0"/>
        <v>13.198345587122917</v>
      </c>
      <c r="F5" s="471" t="s">
        <v>13</v>
      </c>
      <c r="G5" s="471" t="s">
        <v>13</v>
      </c>
      <c r="H5" s="471" t="s">
        <v>13</v>
      </c>
    </row>
    <row r="6" spans="1:8" x14ac:dyDescent="0.2">
      <c r="A6" s="469">
        <v>2007</v>
      </c>
      <c r="B6" s="470">
        <v>4147.0910495847465</v>
      </c>
      <c r="C6" s="476">
        <f t="shared" si="1"/>
        <v>1.0563023230763662</v>
      </c>
      <c r="D6" s="470">
        <v>34350.307000000001</v>
      </c>
      <c r="E6" s="476">
        <f t="shared" si="0"/>
        <v>12.072937367298483</v>
      </c>
      <c r="F6" s="471" t="s">
        <v>13</v>
      </c>
      <c r="G6" s="471" t="s">
        <v>13</v>
      </c>
      <c r="H6" s="471" t="s">
        <v>13</v>
      </c>
    </row>
    <row r="7" spans="1:8" x14ac:dyDescent="0.2">
      <c r="A7" s="469">
        <v>2008</v>
      </c>
      <c r="B7" s="470">
        <v>4621.4178142994015</v>
      </c>
      <c r="C7" s="476">
        <f t="shared" si="1"/>
        <v>11.437577787498782</v>
      </c>
      <c r="D7" s="470">
        <v>38048.753000000004</v>
      </c>
      <c r="E7" s="476">
        <f t="shared" si="0"/>
        <v>12.146042773857532</v>
      </c>
      <c r="F7" s="470">
        <v>4829.1310629606533</v>
      </c>
      <c r="G7" s="470">
        <v>33110.146679999998</v>
      </c>
      <c r="H7" s="476">
        <f>F7/G7*100</f>
        <v>14.585048836034495</v>
      </c>
    </row>
    <row r="8" spans="1:8" x14ac:dyDescent="0.2">
      <c r="A8" s="469">
        <v>2009</v>
      </c>
      <c r="B8" s="470">
        <v>4221.288679809998</v>
      </c>
      <c r="C8" s="476">
        <f t="shared" si="1"/>
        <v>-8.6581467109799064</v>
      </c>
      <c r="D8" s="470">
        <v>37851.086000000003</v>
      </c>
      <c r="E8" s="476">
        <f t="shared" si="0"/>
        <v>11.152358164333773</v>
      </c>
      <c r="F8" s="470">
        <v>4529.3781230437926</v>
      </c>
      <c r="G8" s="470">
        <v>33577.310849999994</v>
      </c>
      <c r="H8" s="476">
        <f t="shared" ref="H8:H16" si="2">F8/G8*100</f>
        <v>13.48940105203152</v>
      </c>
    </row>
    <row r="9" spans="1:8" x14ac:dyDescent="0.2">
      <c r="A9" s="469">
        <v>2010</v>
      </c>
      <c r="B9" s="470">
        <v>4182.1005600299986</v>
      </c>
      <c r="C9" s="476">
        <f t="shared" si="1"/>
        <v>-0.92834493806196861</v>
      </c>
      <c r="D9" s="470">
        <v>38396.385999999999</v>
      </c>
      <c r="E9" s="476">
        <f t="shared" si="0"/>
        <v>10.891911962834207</v>
      </c>
      <c r="F9" s="470">
        <v>4545.1639270552823</v>
      </c>
      <c r="G9" s="470">
        <v>34089.404489999994</v>
      </c>
      <c r="H9" s="476">
        <f t="shared" si="2"/>
        <v>13.333069307176046</v>
      </c>
    </row>
    <row r="10" spans="1:8" x14ac:dyDescent="0.2">
      <c r="A10" s="469">
        <v>2011</v>
      </c>
      <c r="B10" s="470">
        <v>4710.9139270399992</v>
      </c>
      <c r="C10" s="476">
        <f t="shared" si="1"/>
        <v>12.644683202122891</v>
      </c>
      <c r="D10" s="470">
        <v>39667.423000000003</v>
      </c>
      <c r="E10" s="476">
        <f t="shared" si="0"/>
        <v>11.87602715467551</v>
      </c>
      <c r="F10" s="470">
        <v>4486.0182271485946</v>
      </c>
      <c r="G10" s="470">
        <v>34873.006079999999</v>
      </c>
      <c r="H10" s="476">
        <f t="shared" si="2"/>
        <v>12.863870171838638</v>
      </c>
    </row>
    <row r="11" spans="1:8" x14ac:dyDescent="0.2">
      <c r="A11" s="469">
        <v>2012</v>
      </c>
      <c r="B11" s="470">
        <v>4327.7016743700015</v>
      </c>
      <c r="C11" s="476">
        <f t="shared" si="1"/>
        <v>-8.134562817427252</v>
      </c>
      <c r="D11" s="470">
        <v>40868.406999999999</v>
      </c>
      <c r="E11" s="476">
        <f t="shared" si="0"/>
        <v>10.589357383981229</v>
      </c>
      <c r="F11" s="470">
        <v>4351.770150321925</v>
      </c>
      <c r="G11" s="470">
        <v>35646.85439</v>
      </c>
      <c r="H11" s="476">
        <f t="shared" si="2"/>
        <v>12.208006077368569</v>
      </c>
    </row>
    <row r="12" spans="1:8" x14ac:dyDescent="0.2">
      <c r="A12" s="469">
        <v>2013</v>
      </c>
      <c r="B12" s="470">
        <v>4696.1409682200001</v>
      </c>
      <c r="C12" s="476">
        <f t="shared" si="1"/>
        <v>8.5135095155012976</v>
      </c>
      <c r="D12" s="470">
        <v>41084.432000000001</v>
      </c>
      <c r="E12" s="476">
        <f t="shared" si="0"/>
        <v>11.430463413051445</v>
      </c>
      <c r="F12" s="470">
        <v>4573.8348171560565</v>
      </c>
      <c r="G12" s="470">
        <v>35745.76139</v>
      </c>
      <c r="H12" s="476">
        <f t="shared" si="2"/>
        <v>12.795460606514322</v>
      </c>
    </row>
    <row r="13" spans="1:8" x14ac:dyDescent="0.2">
      <c r="A13" s="469">
        <v>2014</v>
      </c>
      <c r="B13" s="472">
        <v>5021.1323826400003</v>
      </c>
      <c r="C13" s="476">
        <f t="shared" si="1"/>
        <v>6.9203930763429184</v>
      </c>
      <c r="D13" s="470">
        <v>41605.160000000003</v>
      </c>
      <c r="E13" s="476">
        <f t="shared" si="0"/>
        <v>12.068532803719538</v>
      </c>
      <c r="F13" s="470">
        <v>5075.6706587355948</v>
      </c>
      <c r="G13" s="470">
        <v>36244.453110000009</v>
      </c>
      <c r="H13" s="476">
        <f t="shared" si="2"/>
        <v>14.003992951228152</v>
      </c>
    </row>
    <row r="14" spans="1:8" x14ac:dyDescent="0.2">
      <c r="A14" s="469">
        <v>2015</v>
      </c>
      <c r="B14" s="472">
        <v>5420.1728426800018</v>
      </c>
      <c r="C14" s="476">
        <f t="shared" si="1"/>
        <v>7.9472204600627379</v>
      </c>
      <c r="D14" s="470">
        <v>42495.637999999999</v>
      </c>
      <c r="E14" s="476">
        <f t="shared" si="0"/>
        <v>12.754656943096141</v>
      </c>
      <c r="F14" s="470">
        <v>5444.4623956298419</v>
      </c>
      <c r="G14" s="470">
        <v>38448.911319999999</v>
      </c>
      <c r="H14" s="476">
        <f t="shared" si="2"/>
        <v>14.160251119510351</v>
      </c>
    </row>
    <row r="15" spans="1:8" x14ac:dyDescent="0.2">
      <c r="A15" s="469">
        <v>2016</v>
      </c>
      <c r="B15" s="472">
        <v>5418.8760898900009</v>
      </c>
      <c r="C15" s="476">
        <f t="shared" si="1"/>
        <v>-2.392456527935849E-2</v>
      </c>
      <c r="D15" s="470">
        <v>43472.566000000006</v>
      </c>
      <c r="E15" s="476">
        <f t="shared" si="0"/>
        <v>12.465047703625316</v>
      </c>
      <c r="F15" s="470">
        <v>5603.5526440840013</v>
      </c>
      <c r="G15" s="470">
        <v>37843.62793000001</v>
      </c>
      <c r="H15" s="476">
        <f t="shared" si="2"/>
        <v>14.807123287569009</v>
      </c>
    </row>
    <row r="16" spans="1:8" x14ac:dyDescent="0.2">
      <c r="A16" s="473">
        <v>2017</v>
      </c>
      <c r="B16" s="474">
        <v>5916.5020000000004</v>
      </c>
      <c r="C16" s="477">
        <f>B16/B15*100-100</f>
        <v>9.1831941135989581</v>
      </c>
      <c r="D16" s="475">
        <v>45688.132000000005</v>
      </c>
      <c r="E16" s="477">
        <f t="shared" si="0"/>
        <v>12.949756842761703</v>
      </c>
      <c r="F16" s="475">
        <v>6053.9382847199995</v>
      </c>
      <c r="G16" s="475">
        <v>39579.651889827299</v>
      </c>
      <c r="H16" s="477">
        <f t="shared" si="2"/>
        <v>15.295582441127973</v>
      </c>
    </row>
    <row r="17" spans="1:8" s="480" customFormat="1" ht="67.5" customHeight="1" x14ac:dyDescent="0.2">
      <c r="A17" s="500" t="s">
        <v>322</v>
      </c>
      <c r="B17" s="500"/>
      <c r="C17" s="500"/>
      <c r="D17" s="500"/>
      <c r="E17" s="500"/>
      <c r="F17" s="500"/>
      <c r="G17" s="500"/>
      <c r="H17" s="500"/>
    </row>
    <row r="18" spans="1:8" s="480" customFormat="1" x14ac:dyDescent="0.2">
      <c r="A18" s="481"/>
      <c r="B18" s="481"/>
      <c r="C18" s="481"/>
      <c r="D18" s="481"/>
      <c r="E18" s="481"/>
      <c r="F18" s="481"/>
      <c r="G18" s="481"/>
      <c r="H18" s="481"/>
    </row>
    <row r="19" spans="1:8" x14ac:dyDescent="0.2">
      <c r="A19" s="175" t="s">
        <v>75</v>
      </c>
    </row>
    <row r="20" spans="1:8" x14ac:dyDescent="0.2">
      <c r="A20" s="175" t="s">
        <v>320</v>
      </c>
    </row>
    <row r="21" spans="1:8" x14ac:dyDescent="0.2">
      <c r="A21" s="192" t="s">
        <v>102</v>
      </c>
    </row>
    <row r="22" spans="1:8" s="415" customFormat="1" x14ac:dyDescent="0.2"/>
  </sheetData>
  <mergeCells count="1">
    <mergeCell ref="A17:H1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workbookViewId="0">
      <selection activeCell="P25" sqref="P25"/>
    </sheetView>
  </sheetViews>
  <sheetFormatPr defaultRowHeight="14.25" x14ac:dyDescent="0.2"/>
  <cols>
    <col min="1" max="1" width="39.5" style="452" customWidth="1"/>
    <col min="2" max="16384" width="9.33203125" style="452"/>
  </cols>
  <sheetData>
    <row r="2" spans="1:4" ht="15" x14ac:dyDescent="0.25">
      <c r="A2" s="457" t="s">
        <v>70</v>
      </c>
      <c r="B2" s="455"/>
      <c r="C2" s="455"/>
      <c r="D2" s="455"/>
    </row>
    <row r="3" spans="1:4" ht="15" x14ac:dyDescent="0.25">
      <c r="A3" s="455"/>
      <c r="B3" s="456" t="s">
        <v>296</v>
      </c>
      <c r="C3" s="456" t="s">
        <v>124</v>
      </c>
      <c r="D3" s="456" t="s">
        <v>297</v>
      </c>
    </row>
    <row r="4" spans="1:4" x14ac:dyDescent="0.2">
      <c r="A4" s="453" t="s">
        <v>298</v>
      </c>
      <c r="B4" s="106">
        <v>4274.3541279999999</v>
      </c>
      <c r="C4" s="106">
        <v>404.91496210000003</v>
      </c>
      <c r="D4" s="461">
        <f>C4/B4*100</f>
        <v>9.4731262308736817</v>
      </c>
    </row>
    <row r="5" spans="1:4" x14ac:dyDescent="0.2">
      <c r="A5" s="453" t="s">
        <v>299</v>
      </c>
      <c r="B5" s="106">
        <v>2729.6837989999999</v>
      </c>
      <c r="C5" s="106">
        <v>251.7157004</v>
      </c>
      <c r="D5" s="461">
        <f t="shared" ref="D5:D16" si="0">C5/B5*100</f>
        <v>9.2214233931495748</v>
      </c>
    </row>
    <row r="6" spans="1:4" x14ac:dyDescent="0.2">
      <c r="A6" s="453" t="s">
        <v>300</v>
      </c>
      <c r="B6" s="106">
        <v>10735.40039237</v>
      </c>
      <c r="C6" s="106">
        <v>931.91368130000001</v>
      </c>
      <c r="D6" s="461">
        <f t="shared" si="0"/>
        <v>8.6807538353421965</v>
      </c>
    </row>
    <row r="7" spans="1:4" x14ac:dyDescent="0.2">
      <c r="A7" s="453" t="s">
        <v>301</v>
      </c>
      <c r="B7" s="106">
        <v>43597.599999999999</v>
      </c>
      <c r="C7" s="106">
        <v>3459.365738</v>
      </c>
      <c r="D7" s="461">
        <f t="shared" si="0"/>
        <v>7.9347618630383323</v>
      </c>
    </row>
    <row r="8" spans="1:4" x14ac:dyDescent="0.2">
      <c r="A8" s="453" t="s">
        <v>302</v>
      </c>
      <c r="B8" s="106">
        <v>3899.0350090000002</v>
      </c>
      <c r="C8" s="106">
        <v>273.84336889999997</v>
      </c>
      <c r="D8" s="461">
        <f t="shared" si="0"/>
        <v>7.0233626594246354</v>
      </c>
    </row>
    <row r="9" spans="1:4" x14ac:dyDescent="0.2">
      <c r="A9" s="453" t="s">
        <v>303</v>
      </c>
      <c r="B9" s="106">
        <v>1717.9869209999999</v>
      </c>
      <c r="C9" s="106">
        <v>108.01388799999999</v>
      </c>
      <c r="D9" s="461">
        <f t="shared" si="0"/>
        <v>6.2872357571341491</v>
      </c>
    </row>
    <row r="10" spans="1:4" x14ac:dyDescent="0.2">
      <c r="A10" s="453" t="s">
        <v>304</v>
      </c>
      <c r="B10" s="106">
        <v>6846.8996079999997</v>
      </c>
      <c r="C10" s="106">
        <v>420.6599746</v>
      </c>
      <c r="D10" s="461">
        <f t="shared" si="0"/>
        <v>6.1438022854679488</v>
      </c>
    </row>
    <row r="11" spans="1:4" x14ac:dyDescent="0.2">
      <c r="A11" s="453" t="s">
        <v>305</v>
      </c>
      <c r="B11" s="106">
        <v>25807.7</v>
      </c>
      <c r="C11" s="106">
        <v>889.95792160000008</v>
      </c>
      <c r="D11" s="461">
        <f t="shared" si="0"/>
        <v>3.4484201288762657</v>
      </c>
    </row>
    <row r="12" spans="1:4" x14ac:dyDescent="0.2">
      <c r="A12" s="453" t="s">
        <v>306</v>
      </c>
      <c r="B12" s="106">
        <v>1337.6656680000001</v>
      </c>
      <c r="C12" s="106">
        <v>20.858839660000001</v>
      </c>
      <c r="D12" s="461">
        <f t="shared" si="0"/>
        <v>1.5593462670823364</v>
      </c>
    </row>
    <row r="13" spans="1:4" x14ac:dyDescent="0.2">
      <c r="A13" s="453" t="s">
        <v>307</v>
      </c>
      <c r="B13" s="106">
        <v>1884.3711149999999</v>
      </c>
      <c r="C13" s="106">
        <v>-29.096978660000001</v>
      </c>
      <c r="D13" s="461">
        <f t="shared" si="0"/>
        <v>-1.5441214540162385</v>
      </c>
    </row>
    <row r="14" spans="1:4" x14ac:dyDescent="0.2">
      <c r="A14" s="453" t="s">
        <v>308</v>
      </c>
      <c r="B14" s="106">
        <v>3095.29448</v>
      </c>
      <c r="C14" s="106">
        <v>-61.170934240000001</v>
      </c>
      <c r="D14" s="461">
        <f t="shared" si="0"/>
        <v>-1.9762557209096305</v>
      </c>
    </row>
    <row r="15" spans="1:4" x14ac:dyDescent="0.2">
      <c r="A15" s="453" t="s">
        <v>309</v>
      </c>
      <c r="B15" s="106">
        <v>10206.799999999999</v>
      </c>
      <c r="C15" s="106">
        <v>-303.57874139999996</v>
      </c>
      <c r="D15" s="461">
        <f t="shared" si="0"/>
        <v>-2.9742793177097617</v>
      </c>
    </row>
    <row r="16" spans="1:4" x14ac:dyDescent="0.2">
      <c r="A16" s="455" t="s">
        <v>310</v>
      </c>
      <c r="B16" s="458">
        <v>5033.2956889999996</v>
      </c>
      <c r="C16" s="458">
        <v>-226.21556630000001</v>
      </c>
      <c r="D16" s="461">
        <f t="shared" si="0"/>
        <v>-4.494382612855075</v>
      </c>
    </row>
    <row r="17" spans="1:4" x14ac:dyDescent="0.2">
      <c r="A17" s="453"/>
      <c r="B17" s="106"/>
      <c r="C17" s="106"/>
      <c r="D17" s="454"/>
    </row>
    <row r="18" spans="1:4" x14ac:dyDescent="0.2">
      <c r="A18" s="459" t="s">
        <v>311</v>
      </c>
      <c r="B18" s="104"/>
      <c r="C18" s="104"/>
      <c r="D18" s="104"/>
    </row>
    <row r="19" spans="1:4" x14ac:dyDescent="0.2">
      <c r="A19" s="460" t="s">
        <v>312</v>
      </c>
      <c r="B19" s="104"/>
      <c r="C19" s="104"/>
      <c r="D19" s="104"/>
    </row>
    <row r="20" spans="1:4" x14ac:dyDescent="0.2">
      <c r="A20" s="104"/>
      <c r="B20" s="104"/>
      <c r="C20" s="104"/>
      <c r="D20" s="104"/>
    </row>
    <row r="21" spans="1:4" x14ac:dyDescent="0.2">
      <c r="A21" s="104"/>
      <c r="B21" s="104"/>
      <c r="C21" s="104"/>
      <c r="D21" s="104"/>
    </row>
    <row r="22" spans="1:4" x14ac:dyDescent="0.2">
      <c r="A22" s="104"/>
      <c r="B22" s="104"/>
      <c r="C22" s="104"/>
      <c r="D22" s="104"/>
    </row>
    <row r="23" spans="1:4" x14ac:dyDescent="0.2">
      <c r="A23" s="104"/>
      <c r="B23" s="104"/>
      <c r="C23" s="104"/>
      <c r="D23" s="104"/>
    </row>
    <row r="24" spans="1:4" x14ac:dyDescent="0.2">
      <c r="A24" s="104"/>
      <c r="B24" s="104"/>
      <c r="C24" s="104"/>
      <c r="D24" s="104"/>
    </row>
    <row r="25" spans="1:4" x14ac:dyDescent="0.2">
      <c r="A25" s="104"/>
      <c r="B25" s="104"/>
      <c r="C25" s="104"/>
      <c r="D25" s="104"/>
    </row>
    <row r="26" spans="1:4" x14ac:dyDescent="0.2">
      <c r="A26" s="104"/>
      <c r="B26" s="104"/>
      <c r="C26" s="104"/>
      <c r="D26" s="104"/>
    </row>
    <row r="27" spans="1:4" x14ac:dyDescent="0.2">
      <c r="A27" s="104"/>
      <c r="B27" s="104"/>
      <c r="C27" s="104"/>
      <c r="D27" s="104"/>
    </row>
    <row r="28" spans="1:4" x14ac:dyDescent="0.2">
      <c r="A28" s="104"/>
      <c r="B28" s="104"/>
      <c r="C28" s="104"/>
      <c r="D28" s="104"/>
    </row>
    <row r="29" spans="1:4" x14ac:dyDescent="0.2">
      <c r="A29" s="104"/>
      <c r="B29" s="104"/>
      <c r="C29" s="104"/>
      <c r="D29" s="104"/>
    </row>
    <row r="30" spans="1:4" x14ac:dyDescent="0.2">
      <c r="A30" s="104"/>
      <c r="B30" s="104"/>
      <c r="C30" s="104"/>
      <c r="D30" s="104"/>
    </row>
    <row r="31" spans="1:4" x14ac:dyDescent="0.2">
      <c r="A31" s="104"/>
      <c r="B31" s="104"/>
      <c r="C31" s="104"/>
      <c r="D31" s="104"/>
    </row>
    <row r="32" spans="1:4" x14ac:dyDescent="0.2">
      <c r="A32" s="104"/>
      <c r="B32" s="104"/>
      <c r="C32" s="104"/>
      <c r="D32" s="104"/>
    </row>
    <row r="33" spans="1:4" x14ac:dyDescent="0.2">
      <c r="A33" s="104"/>
      <c r="B33" s="104"/>
      <c r="C33" s="104"/>
      <c r="D33" s="104"/>
    </row>
    <row r="34" spans="1:4" x14ac:dyDescent="0.2">
      <c r="A34" s="104"/>
      <c r="B34" s="104"/>
      <c r="C34" s="104"/>
      <c r="D34" s="104"/>
    </row>
    <row r="35" spans="1:4" x14ac:dyDescent="0.2">
      <c r="A35" s="104"/>
      <c r="B35" s="104"/>
      <c r="C35" s="104"/>
      <c r="D35" s="104"/>
    </row>
    <row r="36" spans="1:4" x14ac:dyDescent="0.2">
      <c r="A36" s="104"/>
      <c r="B36" s="104"/>
      <c r="C36" s="104"/>
      <c r="D36" s="104"/>
    </row>
    <row r="37" spans="1:4" x14ac:dyDescent="0.2">
      <c r="A37" s="104"/>
      <c r="B37" s="104"/>
      <c r="C37" s="104"/>
      <c r="D37" s="104"/>
    </row>
    <row r="38" spans="1:4" x14ac:dyDescent="0.2">
      <c r="A38" s="104"/>
      <c r="B38" s="104"/>
      <c r="C38" s="104"/>
      <c r="D38" s="104"/>
    </row>
    <row r="39" spans="1:4" x14ac:dyDescent="0.2">
      <c r="A39" s="104"/>
      <c r="B39" s="104"/>
      <c r="C39" s="104"/>
      <c r="D39" s="104"/>
    </row>
    <row r="40" spans="1:4" x14ac:dyDescent="0.2">
      <c r="A40" s="104"/>
      <c r="B40" s="104"/>
      <c r="C40" s="104"/>
      <c r="D40" s="104"/>
    </row>
    <row r="41" spans="1:4" x14ac:dyDescent="0.2">
      <c r="A41" s="104"/>
      <c r="B41" s="104"/>
      <c r="C41" s="104"/>
      <c r="D41" s="104"/>
    </row>
    <row r="42" spans="1:4" x14ac:dyDescent="0.2">
      <c r="A42" s="104"/>
      <c r="B42" s="104"/>
      <c r="C42" s="104"/>
      <c r="D42" s="104"/>
    </row>
    <row r="43" spans="1:4" x14ac:dyDescent="0.2">
      <c r="A43" s="104"/>
      <c r="B43" s="104"/>
      <c r="C43" s="104"/>
      <c r="D43" s="104"/>
    </row>
    <row r="44" spans="1:4" x14ac:dyDescent="0.2">
      <c r="A44" s="104"/>
      <c r="B44" s="104"/>
      <c r="C44" s="104"/>
      <c r="D44" s="104"/>
    </row>
    <row r="45" spans="1:4" x14ac:dyDescent="0.2">
      <c r="A45" s="104"/>
      <c r="B45" s="104"/>
      <c r="C45" s="104"/>
      <c r="D45" s="104"/>
    </row>
    <row r="46" spans="1:4" x14ac:dyDescent="0.2">
      <c r="A46" s="104"/>
      <c r="B46" s="104"/>
      <c r="C46" s="104"/>
      <c r="D46" s="104"/>
    </row>
    <row r="47" spans="1:4" x14ac:dyDescent="0.2">
      <c r="B47" s="104"/>
      <c r="C47" s="104"/>
      <c r="D47" s="10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Q9" sqref="Q9"/>
    </sheetView>
  </sheetViews>
  <sheetFormatPr defaultRowHeight="12.75" x14ac:dyDescent="0.2"/>
  <cols>
    <col min="2" max="2" width="18.1640625" customWidth="1"/>
    <col min="3" max="3" width="21.5" customWidth="1"/>
  </cols>
  <sheetData>
    <row r="1" spans="1:12" ht="15" x14ac:dyDescent="0.25">
      <c r="A1" s="84" t="s">
        <v>36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ht="30" x14ac:dyDescent="0.2">
      <c r="A2" s="221"/>
      <c r="B2" s="15" t="s">
        <v>191</v>
      </c>
      <c r="C2" s="15" t="s">
        <v>187</v>
      </c>
      <c r="D2" s="192"/>
      <c r="E2" s="192"/>
      <c r="F2" s="192"/>
      <c r="G2" s="192"/>
      <c r="H2" s="192"/>
      <c r="I2" s="192"/>
      <c r="J2" s="192"/>
      <c r="K2" s="192"/>
      <c r="L2" s="192"/>
    </row>
    <row r="3" spans="1:12" ht="14.25" x14ac:dyDescent="0.2">
      <c r="A3" s="8">
        <v>2005</v>
      </c>
      <c r="B3" s="227">
        <v>0.43134790672769707</v>
      </c>
      <c r="C3" s="227">
        <v>9.0211162253168897</v>
      </c>
      <c r="D3" s="192"/>
      <c r="E3" s="192"/>
      <c r="F3" s="192"/>
      <c r="G3" s="192"/>
      <c r="H3" s="192"/>
      <c r="I3" s="192"/>
      <c r="J3" s="192"/>
      <c r="K3" s="192"/>
      <c r="L3" s="192"/>
    </row>
    <row r="4" spans="1:12" ht="14.25" x14ac:dyDescent="0.2">
      <c r="A4" s="8">
        <v>2006</v>
      </c>
      <c r="B4" s="227">
        <v>5.3333423199539931</v>
      </c>
      <c r="C4" s="227">
        <v>8.7661254163191149</v>
      </c>
      <c r="D4" s="192"/>
      <c r="E4" s="192"/>
      <c r="F4" s="192"/>
      <c r="G4" s="192"/>
      <c r="H4" s="192"/>
      <c r="I4" s="192"/>
      <c r="J4" s="192"/>
      <c r="K4" s="192"/>
      <c r="L4" s="192"/>
    </row>
    <row r="5" spans="1:12" ht="14.25" x14ac:dyDescent="0.2">
      <c r="A5" s="8">
        <v>2007</v>
      </c>
      <c r="B5" s="227">
        <v>2.0963621256396392</v>
      </c>
      <c r="C5" s="227">
        <v>9.0925419204096194</v>
      </c>
      <c r="D5" s="192"/>
      <c r="E5" s="192"/>
      <c r="F5" s="192"/>
      <c r="G5" s="192"/>
      <c r="H5" s="192"/>
      <c r="I5" s="192"/>
      <c r="J5" s="192"/>
      <c r="K5" s="192"/>
      <c r="L5" s="192"/>
    </row>
    <row r="6" spans="1:12" ht="14.25" x14ac:dyDescent="0.2">
      <c r="A6" s="8">
        <v>2008</v>
      </c>
      <c r="B6" s="227">
        <v>5.1094376308919998</v>
      </c>
      <c r="C6" s="227">
        <v>9.3560906630041796</v>
      </c>
      <c r="D6" s="192"/>
      <c r="E6" s="192"/>
      <c r="F6" s="192"/>
      <c r="G6" s="192"/>
      <c r="H6" s="192"/>
      <c r="I6" s="192"/>
      <c r="J6" s="192"/>
      <c r="K6" s="192"/>
      <c r="L6" s="192"/>
    </row>
    <row r="7" spans="1:12" ht="14.25" x14ac:dyDescent="0.2">
      <c r="A7" s="8">
        <v>2009</v>
      </c>
      <c r="B7" s="227">
        <v>-2.03243013779002</v>
      </c>
      <c r="C7" s="227">
        <v>8.5977951940178787</v>
      </c>
      <c r="D7" s="192"/>
      <c r="E7" s="192"/>
      <c r="F7" s="192"/>
      <c r="G7" s="192"/>
      <c r="H7" s="192"/>
      <c r="I7" s="192"/>
      <c r="J7" s="192"/>
      <c r="K7" s="192"/>
      <c r="L7" s="192"/>
    </row>
    <row r="8" spans="1:12" ht="14.25" x14ac:dyDescent="0.2">
      <c r="A8" s="8">
        <v>2010</v>
      </c>
      <c r="B8" s="227">
        <v>3.2214765100671228</v>
      </c>
      <c r="C8" s="227">
        <v>8.3571647839737633</v>
      </c>
      <c r="D8" s="192"/>
      <c r="E8" s="192"/>
      <c r="F8" s="192"/>
      <c r="G8" s="192"/>
      <c r="H8" s="192"/>
      <c r="I8" s="192"/>
      <c r="J8" s="192"/>
      <c r="K8" s="192"/>
      <c r="L8" s="192"/>
    </row>
    <row r="9" spans="1:12" ht="14.25" x14ac:dyDescent="0.2">
      <c r="A9" s="8">
        <v>2011</v>
      </c>
      <c r="B9" s="227">
        <v>-1.3998890031418298</v>
      </c>
      <c r="C9" s="227">
        <v>8.9797996200547647</v>
      </c>
      <c r="D9" s="192"/>
      <c r="E9" s="192"/>
      <c r="F9" s="192"/>
      <c r="G9" s="192"/>
      <c r="H9" s="192"/>
      <c r="I9" s="192"/>
      <c r="J9" s="192"/>
      <c r="K9" s="192"/>
      <c r="L9" s="192"/>
    </row>
    <row r="10" spans="1:12" ht="14.25" x14ac:dyDescent="0.2">
      <c r="A10" s="8">
        <v>2012</v>
      </c>
      <c r="B10" s="227">
        <v>1.682809836722754E-2</v>
      </c>
      <c r="C10" s="227">
        <v>9.4634773991088714</v>
      </c>
      <c r="D10" s="192"/>
      <c r="E10" s="192"/>
      <c r="F10" s="192"/>
      <c r="G10" s="192"/>
      <c r="H10" s="192"/>
      <c r="I10" s="192"/>
      <c r="J10" s="192"/>
      <c r="K10" s="192"/>
      <c r="L10" s="192"/>
    </row>
    <row r="11" spans="1:12" ht="14.25" x14ac:dyDescent="0.2">
      <c r="A11" s="8">
        <v>2013</v>
      </c>
      <c r="B11" s="227">
        <v>-0.14199039807765157</v>
      </c>
      <c r="C11" s="227">
        <v>9.3352029066353044</v>
      </c>
      <c r="D11" s="192"/>
      <c r="E11" s="192"/>
      <c r="F11" s="192"/>
      <c r="G11" s="192"/>
      <c r="H11" s="192"/>
      <c r="I11" s="192"/>
      <c r="J11" s="192"/>
      <c r="K11" s="192"/>
      <c r="L11" s="192"/>
    </row>
    <row r="12" spans="1:12" ht="14.25" x14ac:dyDescent="0.2">
      <c r="A12" s="222">
        <v>2014</v>
      </c>
      <c r="B12" s="227">
        <v>2.3223283008361628</v>
      </c>
      <c r="C12" s="227">
        <v>9.4118538857474441</v>
      </c>
      <c r="D12" s="192"/>
      <c r="E12" s="192"/>
      <c r="F12" s="192"/>
      <c r="G12" s="192"/>
      <c r="H12" s="192"/>
      <c r="I12" s="192"/>
      <c r="J12" s="192"/>
      <c r="K12" s="192"/>
      <c r="L12" s="192"/>
    </row>
    <row r="13" spans="1:12" ht="14.25" x14ac:dyDescent="0.2">
      <c r="A13" s="8">
        <v>2015</v>
      </c>
      <c r="B13" s="227">
        <v>2.9137529137529095</v>
      </c>
      <c r="C13" s="227">
        <v>9.7169524458360854</v>
      </c>
      <c r="D13" s="192"/>
      <c r="E13" s="192"/>
      <c r="F13" s="192"/>
      <c r="G13" s="192"/>
      <c r="H13" s="192"/>
      <c r="I13" s="192"/>
      <c r="J13" s="192"/>
      <c r="K13" s="192"/>
      <c r="L13" s="192"/>
    </row>
    <row r="14" spans="1:12" ht="14.25" x14ac:dyDescent="0.2">
      <c r="A14" s="222">
        <v>2016</v>
      </c>
      <c r="B14" s="227">
        <v>3.2842582106455298</v>
      </c>
      <c r="C14" s="227">
        <v>10.067996740349235</v>
      </c>
      <c r="D14" s="192"/>
      <c r="E14" s="192"/>
      <c r="F14" s="192"/>
      <c r="G14" s="192"/>
      <c r="H14" s="192"/>
      <c r="I14" s="192"/>
      <c r="J14" s="192"/>
      <c r="K14" s="192"/>
      <c r="L14" s="192"/>
    </row>
    <row r="15" spans="1:12" ht="14.25" x14ac:dyDescent="0.2">
      <c r="A15" s="13">
        <v>2017</v>
      </c>
      <c r="B15" s="228">
        <v>4.6052631578947345</v>
      </c>
      <c r="C15" s="228">
        <v>10.214539507598088</v>
      </c>
      <c r="D15" s="192"/>
      <c r="E15" s="192"/>
      <c r="F15" s="192"/>
      <c r="G15" s="192"/>
      <c r="H15" s="192"/>
      <c r="I15" s="192"/>
      <c r="J15" s="192"/>
      <c r="K15" s="192"/>
      <c r="L15" s="192"/>
    </row>
    <row r="16" spans="1:12" ht="14.25" x14ac:dyDescent="0.2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</row>
    <row r="17" spans="1:12" ht="14.25" x14ac:dyDescent="0.2">
      <c r="A17" s="192"/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</row>
    <row r="18" spans="1:12" ht="14.25" x14ac:dyDescent="0.2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</row>
    <row r="19" spans="1:12" ht="14.25" x14ac:dyDescent="0.2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</row>
    <row r="20" spans="1:12" ht="14.25" x14ac:dyDescent="0.2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</row>
    <row r="21" spans="1:12" ht="14.25" x14ac:dyDescent="0.2">
      <c r="A21" s="192"/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</row>
    <row r="22" spans="1:12" ht="14.25" x14ac:dyDescent="0.2">
      <c r="A22" s="19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</row>
    <row r="23" spans="1:12" ht="14.25" x14ac:dyDescent="0.2">
      <c r="A23" s="192"/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</row>
    <row r="24" spans="1:12" ht="14.25" x14ac:dyDescent="0.2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</row>
    <row r="25" spans="1:12" ht="14.25" x14ac:dyDescent="0.2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</row>
    <row r="26" spans="1:12" ht="14.25" x14ac:dyDescent="0.2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</row>
    <row r="27" spans="1:12" ht="14.25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</row>
    <row r="28" spans="1:12" ht="14.25" x14ac:dyDescent="0.2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</row>
    <row r="29" spans="1:12" ht="14.25" x14ac:dyDescent="0.2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</row>
    <row r="30" spans="1:12" ht="14.25" x14ac:dyDescent="0.2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</row>
    <row r="31" spans="1:12" ht="14.25" x14ac:dyDescent="0.2">
      <c r="A31" s="192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</row>
    <row r="32" spans="1:12" ht="14.25" x14ac:dyDescent="0.2">
      <c r="A32" s="192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</row>
    <row r="33" spans="1:12" ht="14.25" x14ac:dyDescent="0.2">
      <c r="A33" s="192"/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</row>
    <row r="34" spans="1:12" ht="14.25" x14ac:dyDescent="0.2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</row>
    <row r="35" spans="1:12" ht="14.25" x14ac:dyDescent="0.2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</row>
    <row r="36" spans="1:12" ht="14.25" x14ac:dyDescent="0.2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</row>
    <row r="37" spans="1:12" ht="14.25" x14ac:dyDescent="0.2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J22" sqref="J22"/>
    </sheetView>
  </sheetViews>
  <sheetFormatPr defaultRowHeight="12.75" x14ac:dyDescent="0.2"/>
  <cols>
    <col min="1" max="1" width="45.6640625" style="462" customWidth="1"/>
    <col min="2" max="2" width="15.5" style="462" customWidth="1"/>
    <col min="3" max="3" width="18.6640625" style="462" customWidth="1"/>
    <col min="4" max="16384" width="9.33203125" style="462"/>
  </cols>
  <sheetData>
    <row r="1" spans="1:5" ht="15" x14ac:dyDescent="0.25">
      <c r="A1" s="457" t="s">
        <v>315</v>
      </c>
      <c r="B1" s="455"/>
      <c r="C1" s="455"/>
      <c r="D1" s="453"/>
      <c r="E1" s="453"/>
    </row>
    <row r="2" spans="1:5" ht="42.75" x14ac:dyDescent="0.2">
      <c r="A2" s="466"/>
      <c r="B2" s="467" t="s">
        <v>124</v>
      </c>
      <c r="C2" s="467" t="s">
        <v>316</v>
      </c>
      <c r="D2" s="453"/>
      <c r="E2" s="453"/>
    </row>
    <row r="3" spans="1:5" ht="14.25" x14ac:dyDescent="0.2">
      <c r="A3" s="453" t="s">
        <v>309</v>
      </c>
      <c r="B3" s="463">
        <v>-303.57874139999996</v>
      </c>
      <c r="C3" s="463">
        <f>B3/$B$16*100</f>
        <v>-4.9433276626427238</v>
      </c>
      <c r="D3" s="453"/>
      <c r="E3" s="453"/>
    </row>
    <row r="4" spans="1:5" ht="14.25" x14ac:dyDescent="0.2">
      <c r="A4" s="453" t="s">
        <v>310</v>
      </c>
      <c r="B4" s="463">
        <v>-226.21556630000001</v>
      </c>
      <c r="C4" s="463">
        <f t="shared" ref="C4:C15" si="0">B4/$B$16*100</f>
        <v>-3.6835835785278057</v>
      </c>
      <c r="D4" s="453"/>
      <c r="E4" s="453"/>
    </row>
    <row r="5" spans="1:5" ht="14.25" x14ac:dyDescent="0.2">
      <c r="A5" s="453" t="s">
        <v>308</v>
      </c>
      <c r="B5" s="463">
        <v>-61.170934240000001</v>
      </c>
      <c r="C5" s="463">
        <f t="shared" si="0"/>
        <v>-0.99607755794685238</v>
      </c>
      <c r="D5" s="453"/>
      <c r="E5" s="453"/>
    </row>
    <row r="6" spans="1:5" ht="14.25" x14ac:dyDescent="0.2">
      <c r="A6" s="453" t="s">
        <v>307</v>
      </c>
      <c r="B6" s="463">
        <v>-29.096978660000001</v>
      </c>
      <c r="C6" s="463">
        <f t="shared" si="0"/>
        <v>-0.47380096131231619</v>
      </c>
      <c r="D6" s="453"/>
      <c r="E6" s="453"/>
    </row>
    <row r="7" spans="1:5" ht="14.25" x14ac:dyDescent="0.2">
      <c r="A7" s="453" t="s">
        <v>306</v>
      </c>
      <c r="B7" s="463">
        <v>20.858839660000001</v>
      </c>
      <c r="C7" s="463">
        <f t="shared" si="0"/>
        <v>0.33965513733402403</v>
      </c>
      <c r="D7" s="453"/>
      <c r="E7" s="453"/>
    </row>
    <row r="8" spans="1:5" ht="14.25" x14ac:dyDescent="0.2">
      <c r="A8" s="453" t="s">
        <v>303</v>
      </c>
      <c r="B8" s="463">
        <v>108.01388799999999</v>
      </c>
      <c r="C8" s="463">
        <f t="shared" si="0"/>
        <v>1.7588452934405407</v>
      </c>
      <c r="D8" s="453"/>
      <c r="E8" s="453"/>
    </row>
    <row r="9" spans="1:5" ht="14.25" x14ac:dyDescent="0.2">
      <c r="A9" s="453" t="s">
        <v>299</v>
      </c>
      <c r="B9" s="463">
        <v>251.7157004</v>
      </c>
      <c r="C9" s="463">
        <f t="shared" si="0"/>
        <v>4.0988152832127405</v>
      </c>
      <c r="D9" s="453"/>
      <c r="E9" s="453"/>
    </row>
    <row r="10" spans="1:5" ht="14.25" x14ac:dyDescent="0.2">
      <c r="A10" s="453" t="s">
        <v>302</v>
      </c>
      <c r="B10" s="463">
        <v>273.84336889999997</v>
      </c>
      <c r="C10" s="463">
        <f t="shared" si="0"/>
        <v>4.4591314084506122</v>
      </c>
      <c r="D10" s="453"/>
      <c r="E10" s="453"/>
    </row>
    <row r="11" spans="1:5" ht="14.25" x14ac:dyDescent="0.2">
      <c r="A11" s="453" t="s">
        <v>298</v>
      </c>
      <c r="B11" s="463">
        <v>404.91496210000003</v>
      </c>
      <c r="C11" s="463">
        <f t="shared" si="0"/>
        <v>6.5934370896198082</v>
      </c>
      <c r="D11" s="453"/>
      <c r="E11" s="453"/>
    </row>
    <row r="12" spans="1:5" ht="14.25" x14ac:dyDescent="0.2">
      <c r="A12" s="453" t="s">
        <v>304</v>
      </c>
      <c r="B12" s="463">
        <v>420.6599746</v>
      </c>
      <c r="C12" s="463">
        <f t="shared" si="0"/>
        <v>6.8498211680337571</v>
      </c>
      <c r="D12" s="453"/>
      <c r="E12" s="453"/>
    </row>
    <row r="13" spans="1:5" ht="14.25" x14ac:dyDescent="0.2">
      <c r="A13" s="453" t="s">
        <v>305</v>
      </c>
      <c r="B13" s="463">
        <v>889.95792160000008</v>
      </c>
      <c r="C13" s="463">
        <f t="shared" si="0"/>
        <v>14.491639276666774</v>
      </c>
      <c r="D13" s="453"/>
      <c r="E13" s="453"/>
    </row>
    <row r="14" spans="1:5" ht="14.25" x14ac:dyDescent="0.2">
      <c r="A14" s="453" t="s">
        <v>300</v>
      </c>
      <c r="B14" s="463">
        <v>931.91368130000001</v>
      </c>
      <c r="C14" s="463">
        <f t="shared" si="0"/>
        <v>15.174826335733355</v>
      </c>
      <c r="D14" s="453"/>
      <c r="E14" s="453"/>
    </row>
    <row r="15" spans="1:5" ht="14.25" x14ac:dyDescent="0.2">
      <c r="A15" s="453" t="s">
        <v>301</v>
      </c>
      <c r="B15" s="463">
        <v>3459.365738</v>
      </c>
      <c r="C15" s="463">
        <f t="shared" si="0"/>
        <v>56.330618767938091</v>
      </c>
      <c r="D15" s="453"/>
      <c r="E15" s="453"/>
    </row>
    <row r="16" spans="1:5" ht="15" x14ac:dyDescent="0.25">
      <c r="A16" s="464" t="s">
        <v>19</v>
      </c>
      <c r="B16" s="465">
        <f>SUM(B3:B15)</f>
        <v>6141.1818539599999</v>
      </c>
      <c r="C16" s="464"/>
      <c r="D16" s="453"/>
      <c r="E16" s="453"/>
    </row>
    <row r="17" spans="1:5" ht="14.25" x14ac:dyDescent="0.2">
      <c r="A17" s="453"/>
      <c r="B17" s="453"/>
      <c r="C17" s="453"/>
      <c r="D17" s="453"/>
      <c r="E17" s="453"/>
    </row>
    <row r="18" spans="1:5" ht="14.25" x14ac:dyDescent="0.2">
      <c r="A18" s="468" t="s">
        <v>313</v>
      </c>
      <c r="B18" s="453"/>
      <c r="C18" s="453"/>
      <c r="D18" s="453"/>
      <c r="E18" s="453"/>
    </row>
    <row r="19" spans="1:5" ht="14.25" x14ac:dyDescent="0.2">
      <c r="A19" s="460" t="s">
        <v>314</v>
      </c>
      <c r="B19" s="453"/>
      <c r="C19" s="453"/>
      <c r="D19" s="453"/>
      <c r="E19" s="453"/>
    </row>
    <row r="20" spans="1:5" ht="14.25" x14ac:dyDescent="0.2">
      <c r="A20" s="453"/>
      <c r="B20" s="453"/>
      <c r="C20" s="453"/>
      <c r="D20" s="453"/>
      <c r="E20" s="453"/>
    </row>
    <row r="21" spans="1:5" ht="14.25" x14ac:dyDescent="0.2">
      <c r="A21" s="453"/>
      <c r="B21" s="453"/>
      <c r="C21" s="453"/>
      <c r="D21" s="453"/>
      <c r="E21" s="453"/>
    </row>
    <row r="22" spans="1:5" ht="14.25" x14ac:dyDescent="0.2">
      <c r="A22" s="453"/>
      <c r="B22" s="453"/>
      <c r="C22" s="453"/>
      <c r="D22" s="453"/>
      <c r="E22" s="453"/>
    </row>
    <row r="23" spans="1:5" ht="14.25" x14ac:dyDescent="0.2">
      <c r="A23" s="453"/>
      <c r="B23" s="453"/>
      <c r="C23" s="453"/>
      <c r="D23" s="453"/>
      <c r="E23" s="453"/>
    </row>
    <row r="24" spans="1:5" ht="14.25" x14ac:dyDescent="0.2">
      <c r="A24" s="453"/>
      <c r="B24" s="453"/>
      <c r="C24" s="453"/>
      <c r="D24" s="453"/>
      <c r="E24" s="453"/>
    </row>
    <row r="25" spans="1:5" ht="14.25" x14ac:dyDescent="0.2">
      <c r="A25" s="453"/>
      <c r="B25" s="453"/>
      <c r="C25" s="453"/>
      <c r="D25" s="453"/>
      <c r="E25" s="453"/>
    </row>
    <row r="26" spans="1:5" ht="14.25" x14ac:dyDescent="0.2">
      <c r="A26" s="453"/>
      <c r="B26" s="453"/>
      <c r="C26" s="453"/>
      <c r="D26" s="453"/>
      <c r="E26" s="453"/>
    </row>
    <row r="27" spans="1:5" ht="14.25" x14ac:dyDescent="0.2">
      <c r="A27" s="453"/>
      <c r="B27" s="453"/>
      <c r="C27" s="453"/>
      <c r="D27" s="453"/>
      <c r="E27" s="453"/>
    </row>
    <row r="28" spans="1:5" ht="14.25" x14ac:dyDescent="0.2">
      <c r="A28" s="453"/>
      <c r="B28" s="453"/>
      <c r="C28" s="453"/>
      <c r="D28" s="453"/>
      <c r="E28" s="453"/>
    </row>
    <row r="29" spans="1:5" ht="14.25" x14ac:dyDescent="0.2">
      <c r="A29" s="453"/>
      <c r="B29" s="453"/>
      <c r="C29" s="453"/>
      <c r="D29" s="453"/>
      <c r="E29" s="453"/>
    </row>
    <row r="30" spans="1:5" ht="14.25" x14ac:dyDescent="0.2">
      <c r="A30" s="453"/>
      <c r="B30" s="453"/>
      <c r="C30" s="453"/>
      <c r="D30" s="453"/>
      <c r="E30" s="453"/>
    </row>
    <row r="31" spans="1:5" ht="14.25" x14ac:dyDescent="0.2">
      <c r="A31" s="453"/>
      <c r="B31" s="453"/>
      <c r="C31" s="453"/>
      <c r="D31" s="453"/>
      <c r="E31" s="453"/>
    </row>
    <row r="32" spans="1:5" ht="14.25" x14ac:dyDescent="0.2">
      <c r="A32" s="453"/>
      <c r="B32" s="453"/>
      <c r="C32" s="453"/>
      <c r="D32" s="453"/>
      <c r="E32" s="453"/>
    </row>
    <row r="33" spans="1:5" ht="14.25" x14ac:dyDescent="0.2">
      <c r="A33" s="453"/>
      <c r="B33" s="453"/>
      <c r="C33" s="453"/>
      <c r="D33" s="453"/>
      <c r="E33" s="453"/>
    </row>
    <row r="34" spans="1:5" ht="14.25" x14ac:dyDescent="0.2">
      <c r="A34" s="453"/>
      <c r="B34" s="453"/>
      <c r="C34" s="453"/>
      <c r="D34" s="453"/>
      <c r="E34" s="453"/>
    </row>
    <row r="35" spans="1:5" ht="14.25" x14ac:dyDescent="0.2">
      <c r="A35" s="453"/>
      <c r="B35" s="453"/>
      <c r="C35" s="453"/>
      <c r="D35" s="453"/>
      <c r="E35" s="453"/>
    </row>
    <row r="36" spans="1:5" ht="14.25" x14ac:dyDescent="0.2">
      <c r="A36" s="453"/>
      <c r="B36" s="453"/>
      <c r="C36" s="453"/>
      <c r="D36" s="453"/>
      <c r="E36" s="453"/>
    </row>
    <row r="37" spans="1:5" ht="14.25" x14ac:dyDescent="0.2">
      <c r="A37" s="453"/>
      <c r="B37" s="453"/>
      <c r="C37" s="453"/>
      <c r="D37" s="453"/>
      <c r="E37" s="453"/>
    </row>
    <row r="38" spans="1:5" ht="14.25" x14ac:dyDescent="0.2">
      <c r="A38" s="453"/>
      <c r="B38" s="453"/>
      <c r="C38" s="453"/>
      <c r="D38" s="453"/>
      <c r="E38" s="453"/>
    </row>
    <row r="39" spans="1:5" ht="14.25" x14ac:dyDescent="0.2">
      <c r="A39" s="453"/>
      <c r="B39" s="453"/>
      <c r="C39" s="453"/>
      <c r="D39" s="453"/>
      <c r="E39" s="453"/>
    </row>
    <row r="40" spans="1:5" ht="14.25" x14ac:dyDescent="0.2">
      <c r="A40" s="453"/>
      <c r="B40" s="453"/>
      <c r="C40" s="453"/>
      <c r="D40" s="453"/>
      <c r="E40" s="453"/>
    </row>
    <row r="41" spans="1:5" ht="14.25" x14ac:dyDescent="0.2">
      <c r="A41" s="453"/>
      <c r="B41" s="453"/>
      <c r="C41" s="453"/>
      <c r="D41" s="453"/>
      <c r="E41" s="453"/>
    </row>
    <row r="42" spans="1:5" ht="14.25" x14ac:dyDescent="0.2">
      <c r="A42" s="453"/>
      <c r="B42" s="453"/>
      <c r="C42" s="453"/>
      <c r="D42" s="453"/>
      <c r="E42" s="453"/>
    </row>
    <row r="43" spans="1:5" ht="14.25" x14ac:dyDescent="0.2">
      <c r="A43" s="453"/>
      <c r="B43" s="453"/>
      <c r="C43" s="453"/>
      <c r="D43" s="453"/>
      <c r="E43" s="453"/>
    </row>
    <row r="44" spans="1:5" ht="14.25" x14ac:dyDescent="0.2">
      <c r="A44" s="453"/>
      <c r="B44" s="453"/>
      <c r="C44" s="453"/>
      <c r="D44" s="453"/>
      <c r="E44" s="453"/>
    </row>
    <row r="45" spans="1:5" ht="14.25" x14ac:dyDescent="0.2">
      <c r="A45" s="453"/>
      <c r="B45" s="453"/>
      <c r="C45" s="453"/>
      <c r="D45" s="453"/>
      <c r="E45" s="453"/>
    </row>
    <row r="46" spans="1:5" ht="14.25" x14ac:dyDescent="0.2">
      <c r="A46" s="453"/>
      <c r="B46" s="453"/>
      <c r="C46" s="453"/>
      <c r="D46" s="453"/>
      <c r="E46" s="453"/>
    </row>
    <row r="47" spans="1:5" ht="14.25" x14ac:dyDescent="0.2">
      <c r="A47" s="453"/>
      <c r="B47" s="453"/>
      <c r="C47" s="453"/>
      <c r="D47" s="453"/>
      <c r="E47" s="453"/>
    </row>
    <row r="48" spans="1:5" ht="14.25" x14ac:dyDescent="0.2">
      <c r="A48" s="453"/>
      <c r="B48" s="453"/>
      <c r="C48" s="453"/>
      <c r="D48" s="453"/>
      <c r="E48" s="453"/>
    </row>
    <row r="49" spans="1:5" ht="14.25" x14ac:dyDescent="0.2">
      <c r="A49" s="453"/>
      <c r="B49" s="453"/>
      <c r="C49" s="453"/>
      <c r="D49" s="453"/>
      <c r="E49" s="453"/>
    </row>
    <row r="50" spans="1:5" ht="14.25" x14ac:dyDescent="0.2">
      <c r="A50" s="453"/>
      <c r="B50" s="453"/>
      <c r="C50" s="453"/>
      <c r="D50" s="453"/>
      <c r="E50" s="453"/>
    </row>
    <row r="51" spans="1:5" ht="14.25" x14ac:dyDescent="0.2">
      <c r="A51" s="453"/>
      <c r="B51" s="453"/>
      <c r="C51" s="453"/>
      <c r="D51" s="453"/>
      <c r="E51" s="453"/>
    </row>
    <row r="52" spans="1:5" ht="14.25" x14ac:dyDescent="0.2">
      <c r="A52" s="453"/>
      <c r="B52" s="453"/>
      <c r="C52" s="453"/>
      <c r="D52" s="453"/>
      <c r="E52" s="453"/>
    </row>
    <row r="53" spans="1:5" ht="14.25" x14ac:dyDescent="0.2">
      <c r="A53" s="453"/>
      <c r="B53" s="453"/>
      <c r="C53" s="453"/>
      <c r="D53" s="453"/>
      <c r="E53" s="453"/>
    </row>
    <row r="54" spans="1:5" ht="14.25" x14ac:dyDescent="0.2">
      <c r="A54" s="453"/>
      <c r="B54" s="453"/>
      <c r="C54" s="453"/>
      <c r="D54" s="453"/>
      <c r="E54" s="453"/>
    </row>
    <row r="55" spans="1:5" ht="14.25" x14ac:dyDescent="0.2">
      <c r="A55" s="453"/>
      <c r="B55" s="453"/>
      <c r="C55" s="453"/>
      <c r="D55" s="453"/>
      <c r="E55" s="453"/>
    </row>
    <row r="56" spans="1:5" ht="14.25" x14ac:dyDescent="0.2">
      <c r="A56" s="453"/>
      <c r="B56" s="453"/>
      <c r="C56" s="453"/>
      <c r="D56" s="453"/>
      <c r="E56" s="453"/>
    </row>
    <row r="57" spans="1:5" ht="14.25" x14ac:dyDescent="0.2">
      <c r="A57" s="453"/>
      <c r="B57" s="453"/>
      <c r="C57" s="453"/>
      <c r="D57" s="453"/>
      <c r="E57" s="453"/>
    </row>
    <row r="58" spans="1:5" ht="14.25" x14ac:dyDescent="0.2">
      <c r="A58" s="453"/>
      <c r="B58" s="453"/>
      <c r="C58" s="453"/>
      <c r="D58" s="453"/>
      <c r="E58" s="453"/>
    </row>
    <row r="59" spans="1:5" ht="14.25" x14ac:dyDescent="0.2">
      <c r="A59" s="453"/>
      <c r="B59" s="453"/>
      <c r="C59" s="453"/>
      <c r="D59" s="453"/>
      <c r="E59" s="453"/>
    </row>
    <row r="60" spans="1:5" ht="14.25" x14ac:dyDescent="0.2">
      <c r="A60" s="453"/>
      <c r="B60" s="453"/>
      <c r="C60" s="453"/>
      <c r="D60" s="453"/>
      <c r="E60" s="453"/>
    </row>
    <row r="61" spans="1:5" ht="14.25" x14ac:dyDescent="0.2">
      <c r="A61" s="453"/>
      <c r="B61" s="453"/>
      <c r="C61" s="453"/>
      <c r="D61" s="453"/>
      <c r="E61" s="453"/>
    </row>
    <row r="62" spans="1:5" ht="14.25" x14ac:dyDescent="0.2">
      <c r="A62" s="453"/>
      <c r="B62" s="453"/>
      <c r="C62" s="453"/>
      <c r="D62" s="453"/>
      <c r="E62" s="453"/>
    </row>
    <row r="63" spans="1:5" ht="14.25" x14ac:dyDescent="0.2">
      <c r="A63" s="453"/>
      <c r="B63" s="453"/>
      <c r="C63" s="453"/>
      <c r="D63" s="453"/>
      <c r="E63" s="453"/>
    </row>
    <row r="64" spans="1:5" ht="14.25" x14ac:dyDescent="0.2">
      <c r="A64" s="453"/>
      <c r="B64" s="453"/>
      <c r="C64" s="453"/>
      <c r="D64" s="453"/>
      <c r="E64" s="453"/>
    </row>
    <row r="65" spans="1:5" ht="14.25" x14ac:dyDescent="0.2">
      <c r="A65" s="453"/>
      <c r="B65" s="453"/>
      <c r="C65" s="453"/>
      <c r="D65" s="453"/>
      <c r="E65" s="453"/>
    </row>
    <row r="66" spans="1:5" ht="14.25" x14ac:dyDescent="0.2">
      <c r="A66" s="453"/>
      <c r="B66" s="453"/>
      <c r="C66" s="453"/>
      <c r="D66" s="453"/>
      <c r="E66" s="453"/>
    </row>
    <row r="67" spans="1:5" ht="14.25" x14ac:dyDescent="0.2">
      <c r="A67" s="453"/>
      <c r="B67" s="453"/>
      <c r="C67" s="453"/>
      <c r="D67" s="453"/>
      <c r="E67" s="453"/>
    </row>
    <row r="68" spans="1:5" ht="14.25" x14ac:dyDescent="0.2">
      <c r="A68" s="453"/>
      <c r="B68" s="453"/>
      <c r="C68" s="453"/>
      <c r="D68" s="453"/>
      <c r="E68" s="453"/>
    </row>
    <row r="69" spans="1:5" ht="14.25" x14ac:dyDescent="0.2">
      <c r="A69" s="453"/>
      <c r="B69" s="453"/>
      <c r="C69" s="453"/>
      <c r="D69" s="453"/>
      <c r="E69" s="453"/>
    </row>
    <row r="70" spans="1:5" ht="14.25" x14ac:dyDescent="0.2">
      <c r="A70" s="453"/>
      <c r="B70" s="453"/>
      <c r="C70" s="453"/>
      <c r="D70" s="453"/>
      <c r="E70" s="453"/>
    </row>
    <row r="71" spans="1:5" ht="14.25" x14ac:dyDescent="0.2">
      <c r="A71" s="453"/>
      <c r="B71" s="453"/>
      <c r="C71" s="453"/>
      <c r="D71" s="453"/>
      <c r="E71" s="453"/>
    </row>
    <row r="72" spans="1:5" ht="14.25" x14ac:dyDescent="0.2">
      <c r="A72" s="453"/>
      <c r="B72" s="453"/>
      <c r="C72" s="453"/>
      <c r="D72" s="453"/>
      <c r="E72" s="453"/>
    </row>
    <row r="73" spans="1:5" ht="14.25" x14ac:dyDescent="0.2">
      <c r="A73" s="453"/>
      <c r="B73" s="453"/>
      <c r="C73" s="453"/>
      <c r="D73" s="453"/>
      <c r="E73" s="453"/>
    </row>
    <row r="74" spans="1:5" ht="14.25" x14ac:dyDescent="0.2">
      <c r="A74" s="453"/>
      <c r="B74" s="453"/>
      <c r="C74" s="453"/>
      <c r="D74" s="453"/>
      <c r="E74" s="453"/>
    </row>
    <row r="75" spans="1:5" ht="14.25" x14ac:dyDescent="0.2">
      <c r="A75" s="453"/>
      <c r="B75" s="453"/>
      <c r="C75" s="453"/>
      <c r="D75" s="453"/>
      <c r="E75" s="453"/>
    </row>
    <row r="76" spans="1:5" ht="14.25" x14ac:dyDescent="0.2">
      <c r="A76" s="453"/>
      <c r="B76" s="453"/>
      <c r="C76" s="453"/>
      <c r="D76" s="453"/>
      <c r="E76" s="453"/>
    </row>
    <row r="77" spans="1:5" ht="14.25" x14ac:dyDescent="0.2">
      <c r="A77" s="453"/>
      <c r="B77" s="453"/>
      <c r="C77" s="453"/>
      <c r="D77" s="453"/>
      <c r="E77" s="453"/>
    </row>
    <row r="78" spans="1:5" ht="14.25" x14ac:dyDescent="0.2">
      <c r="A78" s="453"/>
      <c r="B78" s="453"/>
      <c r="C78" s="453"/>
      <c r="D78" s="453"/>
      <c r="E78" s="453"/>
    </row>
    <row r="79" spans="1:5" ht="14.25" x14ac:dyDescent="0.2">
      <c r="A79" s="453"/>
      <c r="B79" s="453"/>
      <c r="C79" s="453"/>
      <c r="D79" s="453"/>
      <c r="E79" s="453"/>
    </row>
    <row r="80" spans="1:5" ht="14.25" x14ac:dyDescent="0.2">
      <c r="A80" s="453"/>
      <c r="B80" s="453"/>
      <c r="C80" s="453"/>
      <c r="D80" s="453"/>
      <c r="E80" s="453"/>
    </row>
    <row r="81" spans="1:5" ht="14.25" x14ac:dyDescent="0.2">
      <c r="A81" s="453"/>
      <c r="B81" s="453"/>
      <c r="C81" s="453"/>
      <c r="D81" s="453"/>
      <c r="E81" s="453"/>
    </row>
    <row r="82" spans="1:5" ht="14.25" x14ac:dyDescent="0.2">
      <c r="A82" s="453"/>
      <c r="B82" s="453"/>
      <c r="C82" s="453"/>
      <c r="D82" s="453"/>
      <c r="E82" s="453"/>
    </row>
    <row r="83" spans="1:5" ht="14.25" x14ac:dyDescent="0.2">
      <c r="A83" s="453"/>
      <c r="B83" s="453"/>
      <c r="C83" s="453"/>
      <c r="D83" s="453"/>
      <c r="E83" s="453"/>
    </row>
    <row r="84" spans="1:5" ht="14.25" x14ac:dyDescent="0.2">
      <c r="A84" s="453"/>
      <c r="B84" s="453"/>
      <c r="C84" s="453"/>
      <c r="D84" s="453"/>
      <c r="E84" s="453"/>
    </row>
    <row r="85" spans="1:5" ht="14.25" x14ac:dyDescent="0.2">
      <c r="A85" s="453"/>
      <c r="B85" s="453"/>
      <c r="C85" s="453"/>
      <c r="D85" s="453"/>
      <c r="E85" s="453"/>
    </row>
    <row r="86" spans="1:5" ht="14.25" x14ac:dyDescent="0.2">
      <c r="A86" s="453"/>
      <c r="B86" s="453"/>
      <c r="C86" s="453"/>
      <c r="D86" s="453"/>
      <c r="E86" s="453"/>
    </row>
    <row r="87" spans="1:5" ht="14.25" x14ac:dyDescent="0.2">
      <c r="A87" s="453"/>
      <c r="B87" s="453"/>
      <c r="C87" s="453"/>
      <c r="D87" s="453"/>
      <c r="E87" s="453"/>
    </row>
    <row r="88" spans="1:5" ht="14.25" x14ac:dyDescent="0.2">
      <c r="A88" s="453"/>
      <c r="B88" s="453"/>
      <c r="C88" s="453"/>
      <c r="D88" s="453"/>
      <c r="E88" s="453"/>
    </row>
    <row r="89" spans="1:5" ht="14.25" x14ac:dyDescent="0.2">
      <c r="A89" s="453"/>
      <c r="B89" s="453"/>
      <c r="C89" s="453"/>
      <c r="D89" s="453"/>
      <c r="E89" s="453"/>
    </row>
    <row r="90" spans="1:5" ht="14.25" x14ac:dyDescent="0.2">
      <c r="A90" s="453"/>
      <c r="B90" s="453"/>
      <c r="C90" s="453"/>
      <c r="D90" s="453"/>
      <c r="E90" s="453"/>
    </row>
    <row r="91" spans="1:5" ht="14.25" x14ac:dyDescent="0.2">
      <c r="A91" s="453"/>
      <c r="B91" s="453"/>
      <c r="C91" s="453"/>
      <c r="D91" s="453"/>
      <c r="E91" s="453"/>
    </row>
    <row r="92" spans="1:5" ht="14.25" x14ac:dyDescent="0.2">
      <c r="A92" s="453"/>
      <c r="B92" s="453"/>
      <c r="C92" s="453"/>
      <c r="D92" s="453"/>
      <c r="E92" s="453"/>
    </row>
    <row r="93" spans="1:5" ht="14.25" x14ac:dyDescent="0.2">
      <c r="A93" s="453"/>
      <c r="B93" s="453"/>
      <c r="C93" s="453"/>
      <c r="D93" s="453"/>
      <c r="E93" s="453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="90" zoomScaleNormal="90" workbookViewId="0"/>
  </sheetViews>
  <sheetFormatPr defaultRowHeight="14.25" x14ac:dyDescent="0.2"/>
  <cols>
    <col min="1" max="1" width="12" style="45" customWidth="1"/>
    <col min="2" max="2" width="21.83203125" style="45" customWidth="1"/>
    <col min="3" max="3" width="15" style="45" customWidth="1"/>
    <col min="4" max="4" width="14.83203125" style="45" customWidth="1"/>
    <col min="5" max="5" width="17.6640625" style="45" customWidth="1"/>
    <col min="6" max="6" width="11.5" style="45" bestFit="1" customWidth="1"/>
    <col min="7" max="7" width="17.33203125" style="45" bestFit="1" customWidth="1"/>
    <col min="8" max="8" width="11.5" style="45" bestFit="1" customWidth="1"/>
    <col min="9" max="16384" width="9.33203125" style="45"/>
  </cols>
  <sheetData>
    <row r="1" spans="1:7" ht="15" x14ac:dyDescent="0.25">
      <c r="A1" s="300" t="s">
        <v>201</v>
      </c>
      <c r="B1" s="301"/>
      <c r="C1" s="301"/>
      <c r="D1" s="301"/>
      <c r="E1" s="301"/>
    </row>
    <row r="2" spans="1:7" ht="37.5" customHeight="1" x14ac:dyDescent="0.2">
      <c r="A2" s="302"/>
      <c r="B2" s="303" t="s">
        <v>71</v>
      </c>
      <c r="C2" s="303" t="s">
        <v>72</v>
      </c>
      <c r="D2" s="303" t="s">
        <v>73</v>
      </c>
      <c r="E2" s="303" t="s">
        <v>74</v>
      </c>
    </row>
    <row r="3" spans="1:7" x14ac:dyDescent="0.2">
      <c r="A3" s="45">
        <v>2005</v>
      </c>
      <c r="B3" s="46">
        <v>1046.1865962955585</v>
      </c>
      <c r="C3" s="47">
        <f>B3/1008.70235903207*100-100</f>
        <v>3.7160850203084266</v>
      </c>
      <c r="D3" s="46">
        <v>53590.241999999998</v>
      </c>
      <c r="E3" s="47">
        <f>B3/D3*100</f>
        <v>1.9521960663949951</v>
      </c>
    </row>
    <row r="4" spans="1:7" x14ac:dyDescent="0.2">
      <c r="A4" s="45">
        <v>2006</v>
      </c>
      <c r="B4" s="46">
        <v>1089.9445962822811</v>
      </c>
      <c r="C4" s="47">
        <f>B4/B3*100-100</f>
        <v>4.1826190606594622</v>
      </c>
      <c r="D4" s="46">
        <v>58120.165000000001</v>
      </c>
      <c r="E4" s="47">
        <f t="shared" ref="E4:E15" si="0">B4/D4*100</f>
        <v>1.8753294941304468</v>
      </c>
    </row>
    <row r="5" spans="1:7" x14ac:dyDescent="0.2">
      <c r="A5" s="45">
        <v>2007</v>
      </c>
      <c r="B5" s="46">
        <v>1117.9429500796653</v>
      </c>
      <c r="C5" s="47">
        <f t="shared" ref="C5:C15" si="1">B5/B4*100-100</f>
        <v>2.5687868808088439</v>
      </c>
      <c r="D5" s="46">
        <v>64396.896999999997</v>
      </c>
      <c r="E5" s="47">
        <f t="shared" si="0"/>
        <v>1.7360199049337193</v>
      </c>
    </row>
    <row r="6" spans="1:7" x14ac:dyDescent="0.2">
      <c r="A6" s="45">
        <v>2008</v>
      </c>
      <c r="B6" s="46">
        <v>1185.457906878444</v>
      </c>
      <c r="C6" s="47">
        <f t="shared" si="1"/>
        <v>6.0392130737948264</v>
      </c>
      <c r="D6" s="46">
        <v>68022.3</v>
      </c>
      <c r="E6" s="47">
        <f t="shared" si="0"/>
        <v>1.7427489321567249</v>
      </c>
    </row>
    <row r="7" spans="1:7" x14ac:dyDescent="0.2">
      <c r="A7" s="45">
        <v>2009</v>
      </c>
      <c r="B7" s="46">
        <v>1046.5000570498401</v>
      </c>
      <c r="C7" s="47">
        <f t="shared" si="1"/>
        <v>-11.721871272047835</v>
      </c>
      <c r="D7" s="46">
        <v>64333.762000000002</v>
      </c>
      <c r="E7" s="47">
        <f t="shared" si="0"/>
        <v>1.62667318763333</v>
      </c>
      <c r="G7" s="48"/>
    </row>
    <row r="8" spans="1:7" x14ac:dyDescent="0.2">
      <c r="A8" s="45">
        <v>2010</v>
      </c>
      <c r="B8" s="46">
        <v>1032.1317799399999</v>
      </c>
      <c r="C8" s="47">
        <f t="shared" si="1"/>
        <v>-1.3729838821361682</v>
      </c>
      <c r="D8" s="46">
        <v>67577.288</v>
      </c>
      <c r="E8" s="47">
        <f t="shared" si="0"/>
        <v>1.5273353081881591</v>
      </c>
      <c r="F8" s="49"/>
      <c r="G8" s="48"/>
    </row>
    <row r="9" spans="1:7" x14ac:dyDescent="0.2">
      <c r="A9" s="45">
        <v>2011</v>
      </c>
      <c r="B9" s="46">
        <v>1071.1608202299999</v>
      </c>
      <c r="C9" s="47">
        <f t="shared" si="1"/>
        <v>3.781400887808033</v>
      </c>
      <c r="D9" s="46">
        <v>69482.358999999997</v>
      </c>
      <c r="E9" s="47">
        <f t="shared" si="0"/>
        <v>1.5416298980724013</v>
      </c>
      <c r="F9" s="49"/>
      <c r="G9" s="48"/>
    </row>
    <row r="10" spans="1:7" x14ac:dyDescent="0.2">
      <c r="A10" s="45">
        <v>2012</v>
      </c>
      <c r="B10" s="46">
        <v>1036.4541300400001</v>
      </c>
      <c r="C10" s="47">
        <f t="shared" si="1"/>
        <v>-3.2401007892117946</v>
      </c>
      <c r="D10" s="46">
        <v>70633.785000000003</v>
      </c>
      <c r="E10" s="47">
        <f t="shared" si="0"/>
        <v>1.4673631464602952</v>
      </c>
      <c r="F10" s="49"/>
      <c r="G10" s="48"/>
    </row>
    <row r="11" spans="1:7" x14ac:dyDescent="0.2">
      <c r="A11" s="45">
        <v>2013</v>
      </c>
      <c r="B11" s="46">
        <v>1045.4064900399999</v>
      </c>
      <c r="C11" s="47">
        <f t="shared" si="1"/>
        <v>0.86374878931248134</v>
      </c>
      <c r="D11" s="46">
        <v>71686.684999999998</v>
      </c>
      <c r="E11" s="47">
        <f t="shared" si="0"/>
        <v>1.458299389963422</v>
      </c>
      <c r="F11" s="49"/>
      <c r="G11" s="48"/>
    </row>
    <row r="12" spans="1:7" x14ac:dyDescent="0.2">
      <c r="A12" s="45">
        <v>2014</v>
      </c>
      <c r="B12" s="46">
        <v>1076.8534510300001</v>
      </c>
      <c r="C12" s="47">
        <f t="shared" si="1"/>
        <v>3.0081084525118058</v>
      </c>
      <c r="D12" s="46">
        <v>73658.308999999994</v>
      </c>
      <c r="E12" s="47">
        <f t="shared" si="0"/>
        <v>1.4619578777324365</v>
      </c>
      <c r="F12" s="49"/>
      <c r="G12" s="48"/>
    </row>
    <row r="13" spans="1:7" x14ac:dyDescent="0.2">
      <c r="A13" s="45">
        <v>2015</v>
      </c>
      <c r="B13" s="50">
        <v>1139.4910876599999</v>
      </c>
      <c r="C13" s="47">
        <f t="shared" si="1"/>
        <v>5.8167280394642091</v>
      </c>
      <c r="D13" s="46">
        <v>76494.228000000003</v>
      </c>
      <c r="E13" s="47">
        <f t="shared" si="0"/>
        <v>1.4896432285845147</v>
      </c>
      <c r="G13" s="48"/>
    </row>
    <row r="14" spans="1:7" x14ac:dyDescent="0.2">
      <c r="A14" s="45">
        <v>2016</v>
      </c>
      <c r="B14" s="50">
        <v>1194.2455690100003</v>
      </c>
      <c r="C14" s="47">
        <f t="shared" si="1"/>
        <v>4.8051697764869061</v>
      </c>
      <c r="D14" s="46">
        <v>79037.428</v>
      </c>
      <c r="E14" s="47">
        <f t="shared" si="0"/>
        <v>1.51098738816501</v>
      </c>
      <c r="G14" s="48"/>
    </row>
    <row r="15" spans="1:7" x14ac:dyDescent="0.2">
      <c r="A15" s="301">
        <v>2017</v>
      </c>
      <c r="B15" s="304">
        <v>1229.5416646399999</v>
      </c>
      <c r="C15" s="305">
        <f t="shared" si="1"/>
        <v>2.9555140538858495</v>
      </c>
      <c r="D15" s="306">
        <v>81724.831999999995</v>
      </c>
      <c r="E15" s="305">
        <f t="shared" si="0"/>
        <v>1.5044896814715996</v>
      </c>
      <c r="G15" s="48"/>
    </row>
    <row r="18" spans="1:2" x14ac:dyDescent="0.2">
      <c r="A18" s="51" t="s">
        <v>75</v>
      </c>
    </row>
    <row r="19" spans="1:2" x14ac:dyDescent="0.2">
      <c r="A19" s="51" t="s">
        <v>76</v>
      </c>
      <c r="B19" s="52"/>
    </row>
    <row r="20" spans="1:2" x14ac:dyDescent="0.2">
      <c r="A20" s="45" t="s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zoomScale="90" zoomScaleNormal="90" workbookViewId="0">
      <selection activeCell="F18" sqref="F18"/>
    </sheetView>
  </sheetViews>
  <sheetFormatPr defaultColWidth="17.1640625" defaultRowHeight="14.25" x14ac:dyDescent="0.2"/>
  <cols>
    <col min="1" max="1" width="7.83203125" style="57" customWidth="1"/>
    <col min="2" max="6" width="19" style="57" customWidth="1"/>
    <col min="7" max="13" width="17.1640625" style="57"/>
    <col min="14" max="14" width="24.33203125" style="57" customWidth="1"/>
    <col min="15" max="16384" width="17.1640625" style="57"/>
  </cols>
  <sheetData>
    <row r="1" spans="1:10" s="55" customFormat="1" ht="16.5" customHeight="1" x14ac:dyDescent="0.25">
      <c r="A1" s="307" t="s">
        <v>263</v>
      </c>
      <c r="B1" s="308"/>
      <c r="C1" s="308"/>
      <c r="D1" s="308"/>
      <c r="E1" s="308"/>
      <c r="F1" s="308"/>
      <c r="G1" s="308"/>
    </row>
    <row r="2" spans="1:10" ht="28.5" x14ac:dyDescent="0.2">
      <c r="A2" s="309"/>
      <c r="B2" s="310" t="s">
        <v>78</v>
      </c>
      <c r="C2" s="310" t="s">
        <v>264</v>
      </c>
      <c r="D2" s="310" t="s">
        <v>265</v>
      </c>
      <c r="E2" s="310" t="s">
        <v>266</v>
      </c>
      <c r="F2" s="310" t="s">
        <v>267</v>
      </c>
      <c r="G2" s="310"/>
    </row>
    <row r="3" spans="1:10" ht="16.5" customHeight="1" x14ac:dyDescent="0.2">
      <c r="A3" s="58">
        <v>2006</v>
      </c>
      <c r="B3" s="59">
        <v>457.2384338</v>
      </c>
      <c r="C3" s="59">
        <v>540.12568283999997</v>
      </c>
      <c r="D3" s="59">
        <v>44.146201859999998</v>
      </c>
      <c r="E3" s="59">
        <v>48.434277782280958</v>
      </c>
      <c r="F3" s="59">
        <f>SUM(B3:E3)</f>
        <v>1089.9445962822811</v>
      </c>
      <c r="G3" s="59"/>
      <c r="H3" s="59"/>
      <c r="I3" s="59"/>
      <c r="J3" s="60"/>
    </row>
    <row r="4" spans="1:10" ht="16.5" customHeight="1" x14ac:dyDescent="0.2">
      <c r="A4" s="58">
        <v>2007</v>
      </c>
      <c r="B4" s="59">
        <v>450.890644806811</v>
      </c>
      <c r="C4" s="59">
        <v>607.86798260738237</v>
      </c>
      <c r="D4" s="59">
        <v>42.595118854145909</v>
      </c>
      <c r="E4" s="59">
        <v>16.589203811325671</v>
      </c>
      <c r="F4" s="59">
        <f t="shared" ref="F4:F14" si="0">SUM(B4:E4)</f>
        <v>1117.942950079665</v>
      </c>
      <c r="G4" s="59">
        <f>F4/F3*100-100</f>
        <v>2.5687868808088439</v>
      </c>
      <c r="H4" s="59"/>
      <c r="I4" s="59"/>
      <c r="J4" s="60"/>
    </row>
    <row r="5" spans="1:10" ht="16.5" customHeight="1" x14ac:dyDescent="0.2">
      <c r="A5" s="58">
        <v>2008</v>
      </c>
      <c r="B5" s="59">
        <v>479.39734784000001</v>
      </c>
      <c r="C5" s="59">
        <v>648.36105203000011</v>
      </c>
      <c r="D5" s="59">
        <v>43.921151960000003</v>
      </c>
      <c r="E5" s="59">
        <v>13.778355048443817</v>
      </c>
      <c r="F5" s="59">
        <f t="shared" si="0"/>
        <v>1185.4579068784442</v>
      </c>
      <c r="G5" s="59">
        <f t="shared" ref="G5:G14" si="1">F5/F4*100-100</f>
        <v>6.039213073794869</v>
      </c>
      <c r="H5" s="59"/>
      <c r="I5" s="59"/>
      <c r="J5" s="60"/>
    </row>
    <row r="6" spans="1:10" ht="16.5" customHeight="1" x14ac:dyDescent="0.2">
      <c r="A6" s="58">
        <v>2009</v>
      </c>
      <c r="B6" s="59">
        <v>426.09229352</v>
      </c>
      <c r="C6" s="59">
        <v>580.70090522984003</v>
      </c>
      <c r="D6" s="59">
        <v>39.7068583</v>
      </c>
      <c r="E6" s="59">
        <v>0</v>
      </c>
      <c r="F6" s="59">
        <f t="shared" si="0"/>
        <v>1046.5000570498401</v>
      </c>
      <c r="G6" s="59">
        <f t="shared" si="1"/>
        <v>-11.721871272047863</v>
      </c>
      <c r="H6" s="59"/>
      <c r="I6" s="59"/>
      <c r="J6" s="60"/>
    </row>
    <row r="7" spans="1:10" ht="16.5" customHeight="1" x14ac:dyDescent="0.2">
      <c r="A7" s="61">
        <v>2010</v>
      </c>
      <c r="B7" s="59">
        <v>416.27616123000001</v>
      </c>
      <c r="C7" s="59">
        <v>573.55624296000008</v>
      </c>
      <c r="D7" s="59">
        <v>41.297163780000005</v>
      </c>
      <c r="E7" s="59">
        <v>1.0022119699997711</v>
      </c>
      <c r="F7" s="59">
        <f t="shared" si="0"/>
        <v>1032.1317799399999</v>
      </c>
      <c r="G7" s="59">
        <f t="shared" si="1"/>
        <v>-1.3729838821361682</v>
      </c>
      <c r="H7" s="59"/>
      <c r="I7" s="59"/>
      <c r="J7" s="60"/>
    </row>
    <row r="8" spans="1:10" ht="16.5" customHeight="1" x14ac:dyDescent="0.2">
      <c r="A8" s="61">
        <v>2011</v>
      </c>
      <c r="B8" s="59">
        <v>397.25105130999998</v>
      </c>
      <c r="C8" s="59">
        <v>666.56142745</v>
      </c>
      <c r="D8" s="59"/>
      <c r="E8" s="59">
        <v>7.3483414699999852</v>
      </c>
      <c r="F8" s="59">
        <f t="shared" si="0"/>
        <v>1071.1608202299999</v>
      </c>
      <c r="G8" s="59">
        <f t="shared" si="1"/>
        <v>3.781400887808033</v>
      </c>
      <c r="H8" s="59"/>
      <c r="I8" s="59"/>
      <c r="J8" s="60"/>
    </row>
    <row r="9" spans="1:10" ht="16.5" customHeight="1" x14ac:dyDescent="0.2">
      <c r="A9" s="61">
        <v>2012</v>
      </c>
      <c r="B9" s="59">
        <v>370.20899300000002</v>
      </c>
      <c r="C9" s="59">
        <v>656.83582799999999</v>
      </c>
      <c r="D9" s="59"/>
      <c r="E9" s="59">
        <v>9.4093090400000801</v>
      </c>
      <c r="F9" s="59">
        <f t="shared" si="0"/>
        <v>1036.4541300400001</v>
      </c>
      <c r="G9" s="59">
        <f t="shared" si="1"/>
        <v>-3.2401007892117946</v>
      </c>
      <c r="H9" s="59"/>
      <c r="I9" s="59"/>
      <c r="J9" s="60"/>
    </row>
    <row r="10" spans="1:10" ht="16.5" customHeight="1" x14ac:dyDescent="0.2">
      <c r="A10" s="61">
        <v>2013</v>
      </c>
      <c r="B10" s="59">
        <v>357.02037589999998</v>
      </c>
      <c r="C10" s="59">
        <v>679.81096162000006</v>
      </c>
      <c r="D10" s="59"/>
      <c r="E10" s="59">
        <v>8.5751525199996532</v>
      </c>
      <c r="F10" s="59">
        <f t="shared" si="0"/>
        <v>1045.4064900399997</v>
      </c>
      <c r="G10" s="59">
        <f t="shared" si="1"/>
        <v>0.86374878931245291</v>
      </c>
      <c r="H10" s="59"/>
      <c r="I10" s="59"/>
      <c r="J10" s="60"/>
    </row>
    <row r="11" spans="1:10" ht="16.5" customHeight="1" x14ac:dyDescent="0.2">
      <c r="A11" s="61">
        <v>2014</v>
      </c>
      <c r="B11" s="59">
        <v>353.85244803000001</v>
      </c>
      <c r="C11" s="59">
        <v>715.76547658999993</v>
      </c>
      <c r="D11" s="59"/>
      <c r="E11" s="59">
        <v>7.2355264100000491</v>
      </c>
      <c r="F11" s="59">
        <f t="shared" si="0"/>
        <v>1076.8534510300001</v>
      </c>
      <c r="G11" s="59">
        <f t="shared" si="1"/>
        <v>3.00810845251182</v>
      </c>
      <c r="H11" s="59"/>
      <c r="I11" s="59"/>
      <c r="J11" s="60"/>
    </row>
    <row r="12" spans="1:10" ht="16.5" customHeight="1" x14ac:dyDescent="0.2">
      <c r="A12" s="61">
        <v>2015</v>
      </c>
      <c r="B12" s="59">
        <v>359.28009209999999</v>
      </c>
      <c r="C12" s="59">
        <v>770.51278376000005</v>
      </c>
      <c r="D12" s="59"/>
      <c r="E12" s="59">
        <v>9.6982117999999318</v>
      </c>
      <c r="F12" s="59">
        <f t="shared" si="0"/>
        <v>1139.4910876599999</v>
      </c>
      <c r="G12" s="59">
        <f t="shared" si="1"/>
        <v>5.8167280394642091</v>
      </c>
      <c r="H12" s="59"/>
      <c r="I12" s="59"/>
      <c r="J12" s="60"/>
    </row>
    <row r="13" spans="1:10" ht="16.5" customHeight="1" x14ac:dyDescent="0.2">
      <c r="A13" s="61">
        <v>2016</v>
      </c>
      <c r="B13" s="59">
        <v>370.92757286</v>
      </c>
      <c r="C13" s="59">
        <v>814.09897714999988</v>
      </c>
      <c r="D13" s="59"/>
      <c r="E13" s="59">
        <v>9.2190190000003209</v>
      </c>
      <c r="F13" s="59">
        <f t="shared" si="0"/>
        <v>1194.2455690100003</v>
      </c>
      <c r="G13" s="59">
        <f t="shared" si="1"/>
        <v>4.8051697764869061</v>
      </c>
      <c r="H13" s="59"/>
      <c r="I13" s="59"/>
      <c r="J13" s="60"/>
    </row>
    <row r="14" spans="1:10" ht="16.5" customHeight="1" x14ac:dyDescent="0.2">
      <c r="A14" s="311">
        <v>2017</v>
      </c>
      <c r="B14" s="312">
        <v>375.69921742000002</v>
      </c>
      <c r="C14" s="312">
        <v>846.39198621999992</v>
      </c>
      <c r="D14" s="312"/>
      <c r="E14" s="312">
        <v>7.4504610000000104</v>
      </c>
      <c r="F14" s="312">
        <f t="shared" si="0"/>
        <v>1229.5416646399999</v>
      </c>
      <c r="G14" s="312">
        <f t="shared" si="1"/>
        <v>2.9555140538858495</v>
      </c>
      <c r="H14" s="59"/>
      <c r="I14" s="59"/>
      <c r="J14" s="60"/>
    </row>
    <row r="15" spans="1:10" ht="16.5" customHeight="1" x14ac:dyDescent="0.2"/>
    <row r="16" spans="1:10" ht="16.5" customHeight="1" x14ac:dyDescent="0.2">
      <c r="A16" s="62"/>
      <c r="H16" s="59"/>
      <c r="I16" s="59"/>
    </row>
    <row r="17" spans="1:9" ht="16.5" customHeight="1" x14ac:dyDescent="0.2">
      <c r="A17" s="63" t="s">
        <v>77</v>
      </c>
      <c r="B17" s="64"/>
      <c r="C17" s="64"/>
      <c r="D17" s="64"/>
      <c r="E17" s="64"/>
      <c r="H17" s="59"/>
      <c r="I17" s="59"/>
    </row>
    <row r="18" spans="1:9" ht="16.5" customHeight="1" x14ac:dyDescent="0.2">
      <c r="A18" s="65" t="s">
        <v>7</v>
      </c>
      <c r="H18" s="59"/>
      <c r="I18" s="59"/>
    </row>
    <row r="19" spans="1:9" ht="16.5" customHeight="1" x14ac:dyDescent="0.2">
      <c r="H19" s="59"/>
      <c r="I19" s="59"/>
    </row>
    <row r="20" spans="1:9" ht="16.5" customHeight="1" x14ac:dyDescent="0.2">
      <c r="H20" s="59"/>
      <c r="I20" s="59"/>
    </row>
    <row r="21" spans="1:9" ht="16.5" customHeight="1" x14ac:dyDescent="0.2">
      <c r="H21" s="59"/>
      <c r="I21" s="59"/>
    </row>
    <row r="22" spans="1:9" ht="16.5" customHeight="1" x14ac:dyDescent="0.2">
      <c r="H22" s="59"/>
      <c r="I22" s="59"/>
    </row>
    <row r="23" spans="1:9" ht="16.5" customHeight="1" x14ac:dyDescent="0.2">
      <c r="H23" s="59"/>
      <c r="I23" s="59"/>
    </row>
    <row r="24" spans="1:9" ht="16.5" customHeight="1" x14ac:dyDescent="0.2">
      <c r="H24" s="59"/>
      <c r="I24" s="59"/>
    </row>
    <row r="25" spans="1:9" ht="16.5" customHeight="1" x14ac:dyDescent="0.2">
      <c r="H25" s="59"/>
      <c r="I25" s="59"/>
    </row>
    <row r="26" spans="1:9" ht="16.5" customHeight="1" x14ac:dyDescent="0.2">
      <c r="H26" s="59"/>
      <c r="I26" s="59"/>
    </row>
    <row r="27" spans="1:9" ht="16.5" customHeight="1" x14ac:dyDescent="0.2">
      <c r="H27" s="59"/>
      <c r="I27" s="59"/>
    </row>
    <row r="28" spans="1:9" ht="16.5" customHeight="1" x14ac:dyDescent="0.2">
      <c r="H28" s="59"/>
      <c r="I28" s="59"/>
    </row>
    <row r="29" spans="1:9" ht="16.5" customHeight="1" x14ac:dyDescent="0.2">
      <c r="B29" s="501"/>
      <c r="C29" s="501"/>
      <c r="D29" s="501"/>
      <c r="E29" s="501"/>
      <c r="H29" s="59"/>
      <c r="I29" s="59"/>
    </row>
    <row r="30" spans="1:9" ht="16.5" customHeight="1" x14ac:dyDescent="0.2">
      <c r="B30" s="66"/>
      <c r="C30" s="66"/>
      <c r="D30" s="66"/>
      <c r="E30" s="66"/>
      <c r="H30" s="59"/>
      <c r="I30" s="59"/>
    </row>
    <row r="31" spans="1:9" ht="16.5" customHeight="1" x14ac:dyDescent="0.2">
      <c r="B31" s="59"/>
      <c r="C31" s="59"/>
      <c r="D31" s="59"/>
      <c r="E31" s="59"/>
    </row>
    <row r="32" spans="1:9" ht="16.5" customHeight="1" x14ac:dyDescent="0.2">
      <c r="B32" s="59"/>
      <c r="C32" s="59"/>
      <c r="D32" s="59"/>
      <c r="E32" s="59"/>
    </row>
    <row r="33" spans="1:10" ht="16.5" customHeight="1" x14ac:dyDescent="0.2">
      <c r="B33" s="59"/>
      <c r="C33" s="59"/>
      <c r="D33" s="59"/>
      <c r="E33" s="59"/>
    </row>
    <row r="34" spans="1:10" ht="16.5" customHeight="1" x14ac:dyDescent="0.2">
      <c r="B34" s="59"/>
      <c r="C34" s="59"/>
      <c r="D34" s="59"/>
      <c r="E34" s="59"/>
    </row>
    <row r="35" spans="1:10" ht="16.5" customHeight="1" x14ac:dyDescent="0.2">
      <c r="A35" s="502"/>
      <c r="B35" s="502"/>
      <c r="C35" s="502"/>
      <c r="D35" s="502"/>
      <c r="E35" s="502"/>
    </row>
    <row r="36" spans="1:10" ht="16.5" customHeight="1" x14ac:dyDescent="0.2">
      <c r="A36" s="503"/>
      <c r="B36" s="503"/>
      <c r="C36" s="503"/>
      <c r="D36" s="503"/>
      <c r="E36" s="503"/>
    </row>
    <row r="37" spans="1:10" ht="16.5" customHeight="1" x14ac:dyDescent="0.2">
      <c r="A37" s="64"/>
      <c r="B37" s="69"/>
      <c r="C37" s="69"/>
      <c r="D37" s="56"/>
      <c r="E37" s="69"/>
    </row>
    <row r="38" spans="1:10" ht="16.5" customHeight="1" x14ac:dyDescent="0.2">
      <c r="A38" s="62"/>
      <c r="B38" s="70"/>
      <c r="C38" s="70"/>
      <c r="D38" s="70"/>
      <c r="E38" s="70"/>
    </row>
    <row r="39" spans="1:10" ht="16.5" customHeight="1" x14ac:dyDescent="0.2">
      <c r="A39" s="62"/>
      <c r="B39" s="69"/>
      <c r="C39" s="69"/>
      <c r="D39" s="69"/>
      <c r="E39" s="69"/>
    </row>
    <row r="40" spans="1:10" ht="16.5" customHeight="1" x14ac:dyDescent="0.2">
      <c r="A40" s="64"/>
      <c r="B40" s="69"/>
      <c r="C40" s="69"/>
      <c r="D40" s="56"/>
      <c r="E40" s="69"/>
    </row>
    <row r="41" spans="1:10" ht="16.5" customHeight="1" x14ac:dyDescent="0.2">
      <c r="A41" s="62"/>
      <c r="B41" s="70"/>
      <c r="C41" s="70"/>
      <c r="D41" s="70"/>
      <c r="E41" s="70"/>
      <c r="H41" s="62"/>
      <c r="I41" s="62"/>
      <c r="J41" s="62"/>
    </row>
    <row r="42" spans="1:10" ht="16.5" customHeight="1" x14ac:dyDescent="0.2">
      <c r="A42" s="62"/>
      <c r="B42" s="62"/>
      <c r="C42" s="62"/>
      <c r="D42" s="62"/>
      <c r="E42" s="62"/>
    </row>
    <row r="43" spans="1:10" ht="16.5" customHeight="1" x14ac:dyDescent="0.2"/>
    <row r="44" spans="1:10" ht="15.75" customHeight="1" x14ac:dyDescent="0.2"/>
    <row r="45" spans="1:10" ht="27.75" customHeight="1" x14ac:dyDescent="0.2"/>
    <row r="46" spans="1:10" ht="18" customHeight="1" x14ac:dyDescent="0.2"/>
    <row r="47" spans="1:10" ht="30" customHeight="1" x14ac:dyDescent="0.2"/>
    <row r="48" spans="1:10" ht="35.25" customHeight="1" x14ac:dyDescent="0.2"/>
    <row r="49" ht="24.75" customHeight="1" x14ac:dyDescent="0.2"/>
    <row r="50" ht="17.25" customHeight="1" x14ac:dyDescent="0.2"/>
    <row r="51" ht="44.25" customHeight="1" x14ac:dyDescent="0.2"/>
  </sheetData>
  <mergeCells count="4">
    <mergeCell ref="B29:C29"/>
    <mergeCell ref="D29:E29"/>
    <mergeCell ref="A35:E35"/>
    <mergeCell ref="A36:E36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zoomScale="90" zoomScaleNormal="90" workbookViewId="0"/>
  </sheetViews>
  <sheetFormatPr defaultColWidth="17.1640625" defaultRowHeight="14.25" x14ac:dyDescent="0.2"/>
  <cols>
    <col min="1" max="1" width="7.83203125" style="57" customWidth="1"/>
    <col min="2" max="6" width="11.1640625" style="57" customWidth="1"/>
    <col min="7" max="13" width="17.1640625" style="57"/>
    <col min="14" max="14" width="24.33203125" style="57" customWidth="1"/>
    <col min="15" max="16384" width="17.1640625" style="57"/>
  </cols>
  <sheetData>
    <row r="1" spans="1:10" s="55" customFormat="1" ht="16.5" customHeight="1" x14ac:dyDescent="0.25">
      <c r="A1" s="307" t="s">
        <v>83</v>
      </c>
      <c r="B1" s="308"/>
      <c r="C1" s="308"/>
      <c r="D1" s="308"/>
      <c r="E1" s="308"/>
      <c r="F1" s="308"/>
    </row>
    <row r="2" spans="1:10" ht="45" customHeight="1" x14ac:dyDescent="0.2">
      <c r="A2" s="313"/>
      <c r="B2" s="310" t="s">
        <v>78</v>
      </c>
      <c r="C2" s="310" t="s">
        <v>79</v>
      </c>
      <c r="D2" s="310" t="s">
        <v>80</v>
      </c>
      <c r="E2" s="310" t="s">
        <v>81</v>
      </c>
      <c r="F2" s="310" t="s">
        <v>82</v>
      </c>
      <c r="G2" s="193"/>
    </row>
    <row r="3" spans="1:10" ht="16.5" customHeight="1" x14ac:dyDescent="0.2">
      <c r="A3" s="58">
        <v>2007</v>
      </c>
      <c r="B3" s="71">
        <f>(Graf_55!B4-Graf_55!B3)/Graf_55!F3*100</f>
        <v>-0.58239556531963454</v>
      </c>
      <c r="C3" s="71">
        <f>(Graf_55!C4-Graf_55!C3)/Graf_55!F3*100</f>
        <v>6.2152058002256521</v>
      </c>
      <c r="D3" s="71">
        <f>(Graf_55!D4-Graf_55!D3)/Graf_55!F3*100</f>
        <v>-0.14230842660670243</v>
      </c>
      <c r="E3" s="71">
        <f>(Graf_55!E4-Graf_55!E3)/Graf_55!F3*100</f>
        <v>-2.9217149274904832</v>
      </c>
      <c r="F3" s="71">
        <f t="shared" ref="F3:F13" si="0">SUM(B3:E3)</f>
        <v>2.5687868808088314</v>
      </c>
      <c r="G3" s="60"/>
      <c r="H3" s="59"/>
      <c r="I3" s="59"/>
      <c r="J3" s="60"/>
    </row>
    <row r="4" spans="1:10" ht="16.5" customHeight="1" x14ac:dyDescent="0.2">
      <c r="A4" s="58">
        <v>2008</v>
      </c>
      <c r="B4" s="71">
        <f>(Graf_55!B5-Graf_55!B4)/Graf_55!F4*100</f>
        <v>2.5499246657584465</v>
      </c>
      <c r="C4" s="71">
        <f>(Graf_55!C5-Graf_55!C4)/Graf_55!F4*100</f>
        <v>3.622105172695278</v>
      </c>
      <c r="D4" s="71">
        <f>(Graf_55!D5-Graf_55!D4)/Graf_55!F4*100</f>
        <v>0.11861366501390797</v>
      </c>
      <c r="E4" s="71">
        <f>(Graf_55!E5-Graf_55!E4)/Graf_55!F4*100</f>
        <v>-0.25143042967277995</v>
      </c>
      <c r="F4" s="71">
        <f t="shared" si="0"/>
        <v>6.0392130737948522</v>
      </c>
      <c r="G4" s="60"/>
      <c r="H4" s="59"/>
      <c r="I4" s="59"/>
      <c r="J4" s="60"/>
    </row>
    <row r="5" spans="1:10" ht="16.5" customHeight="1" x14ac:dyDescent="0.2">
      <c r="A5" s="58">
        <v>2009</v>
      </c>
      <c r="B5" s="71">
        <f>(Graf_55!B6-Graf_55!B5)/Graf_55!F5*100</f>
        <v>-4.4965792552148258</v>
      </c>
      <c r="C5" s="71">
        <f>(Graf_55!C6-Graf_55!C5)/Graf_55!F5*100</f>
        <v>-5.7075115368982807</v>
      </c>
      <c r="D5" s="71">
        <f>(Graf_55!D6-Graf_55!D5)/Graf_55!F5*100</f>
        <v>-0.35549922401691253</v>
      </c>
      <c r="E5" s="71">
        <f>(Graf_55!E6-Graf_55!E5)/Graf_55!F5*100</f>
        <v>-1.1622812559178144</v>
      </c>
      <c r="F5" s="71">
        <f t="shared" si="0"/>
        <v>-11.721871272047833</v>
      </c>
      <c r="G5" s="60"/>
      <c r="H5" s="59"/>
      <c r="I5" s="59"/>
      <c r="J5" s="60"/>
    </row>
    <row r="6" spans="1:10" ht="16.5" customHeight="1" x14ac:dyDescent="0.2">
      <c r="A6" s="61">
        <v>2010</v>
      </c>
      <c r="B6" s="71">
        <f>(Graf_55!B7-Graf_55!B6)/Graf_55!F6*100</f>
        <v>-0.93799634542518584</v>
      </c>
      <c r="C6" s="71">
        <f>(Graf_55!C7-Graf_55!C6)/Graf_55!F6*100</f>
        <v>-0.68271972100806944</v>
      </c>
      <c r="D6" s="71">
        <f>(Graf_55!D7-Graf_55!D6)/Graf_55!F6*100</f>
        <v>0.1519642038513779</v>
      </c>
      <c r="E6" s="71">
        <f>(Graf_55!E7-Graf_55!E6)/Graf_55!F6*100</f>
        <v>9.5767980445703921E-2</v>
      </c>
      <c r="F6" s="71">
        <f t="shared" si="0"/>
        <v>-1.3729838821361733</v>
      </c>
      <c r="G6" s="60"/>
      <c r="H6" s="59"/>
      <c r="I6" s="59"/>
      <c r="J6" s="60"/>
    </row>
    <row r="7" spans="1:10" ht="16.5" customHeight="1" x14ac:dyDescent="0.2">
      <c r="A7" s="61">
        <v>2011</v>
      </c>
      <c r="B7" s="71">
        <f>(Graf_55!B8-Graf_55!B7)/Graf_55!F7*100</f>
        <v>-1.8432830273965604</v>
      </c>
      <c r="C7" s="71">
        <f>(Graf_55!C8-Graf_55!C7)/Graf_55!F7*100</f>
        <v>9.0109796343453858</v>
      </c>
      <c r="D7" s="71">
        <f>(Graf_55!D8-Graf_55!D7)/Graf_55!F7*100</f>
        <v>-4.0011522348823227</v>
      </c>
      <c r="E7" s="71">
        <f>(Graf_55!E8-Graf_55!E7)/Graf_55!F7*100</f>
        <v>0.61485651574153921</v>
      </c>
      <c r="F7" s="71">
        <f t="shared" si="0"/>
        <v>3.7814008878080423</v>
      </c>
      <c r="G7" s="60"/>
      <c r="H7" s="59"/>
      <c r="I7" s="59"/>
      <c r="J7" s="60"/>
    </row>
    <row r="8" spans="1:10" ht="16.5" customHeight="1" x14ac:dyDescent="0.2">
      <c r="A8" s="61">
        <v>2012</v>
      </c>
      <c r="B8" s="71">
        <f>(Graf_55!B9-Graf_55!B8)/Graf_55!F8*100</f>
        <v>-2.5245563317180966</v>
      </c>
      <c r="C8" s="71">
        <f>(Graf_55!C9-Graf_55!C8)/Graf_55!F8*100</f>
        <v>-0.90794951293230852</v>
      </c>
      <c r="D8" s="71">
        <f>(Graf_55!D9-Graf_55!D8)/Graf_55!F8*100</f>
        <v>0</v>
      </c>
      <c r="E8" s="71">
        <f>(Graf_55!E9-Graf_55!E8)/Graf_55!F8*100</f>
        <v>0.19240505543860009</v>
      </c>
      <c r="F8" s="71">
        <f t="shared" si="0"/>
        <v>-3.2401007892118052</v>
      </c>
      <c r="G8" s="60"/>
      <c r="H8" s="59"/>
      <c r="I8" s="59"/>
      <c r="J8" s="60"/>
    </row>
    <row r="9" spans="1:10" ht="16.5" customHeight="1" x14ac:dyDescent="0.2">
      <c r="A9" s="61">
        <v>2013</v>
      </c>
      <c r="B9" s="71">
        <f>(Graf_55!B10-Graf_55!B9)/Graf_55!F9*100</f>
        <v>-1.2724747499912084</v>
      </c>
      <c r="C9" s="71">
        <f>(Graf_55!C10-Graf_55!C9)/Graf_55!F9*100</f>
        <v>2.2167052987779963</v>
      </c>
      <c r="D9" s="71">
        <f>(Graf_55!D10-Graf_55!D9)/Graf_55!F9*100</f>
        <v>0</v>
      </c>
      <c r="E9" s="71">
        <f>(Graf_55!E10-Graf_55!E9)/Graf_55!F9*100</f>
        <v>-8.048175947431789E-2</v>
      </c>
      <c r="F9" s="71">
        <f t="shared" si="0"/>
        <v>0.86374878931247001</v>
      </c>
      <c r="G9" s="60"/>
      <c r="H9" s="59"/>
      <c r="I9" s="59"/>
      <c r="J9" s="60"/>
    </row>
    <row r="10" spans="1:10" ht="16.5" customHeight="1" x14ac:dyDescent="0.2">
      <c r="A10" s="61">
        <v>2014</v>
      </c>
      <c r="B10" s="71">
        <f>(Graf_55!B11-Graf_55!B10)/Graf_55!F10*100</f>
        <v>-0.30303311680021799</v>
      </c>
      <c r="C10" s="71">
        <f>(Graf_55!C11-Graf_55!C10)/Graf_55!F10*100</f>
        <v>3.4392856092393473</v>
      </c>
      <c r="D10" s="71">
        <f>(Graf_55!D11-Graf_55!D10)/Graf_55!F10*100</f>
        <v>0</v>
      </c>
      <c r="E10" s="71">
        <f>(Graf_55!E11-Graf_55!E10)/Graf_55!F10*100</f>
        <v>-0.12814403992731543</v>
      </c>
      <c r="F10" s="71">
        <f t="shared" si="0"/>
        <v>3.0081084525118138</v>
      </c>
      <c r="G10" s="60"/>
      <c r="H10" s="59"/>
      <c r="I10" s="59"/>
      <c r="J10" s="60"/>
    </row>
    <row r="11" spans="1:10" ht="16.5" customHeight="1" x14ac:dyDescent="0.2">
      <c r="A11" s="61">
        <v>2015</v>
      </c>
      <c r="B11" s="71">
        <f>(Graf_55!B12-Graf_55!B11)/Graf_55!F11*100</f>
        <v>0.50402810752089755</v>
      </c>
      <c r="C11" s="71">
        <f>(Graf_55!C12-Graf_55!C11)/Graf_55!F11*100</f>
        <v>5.0840072172898587</v>
      </c>
      <c r="D11" s="71">
        <f>(Graf_55!D12-Graf_55!D11)/Graf_55!F11*100</f>
        <v>0</v>
      </c>
      <c r="E11" s="71">
        <f>(Graf_55!E12-Graf_55!E11)/Graf_55!F11*100</f>
        <v>0.22869271465345142</v>
      </c>
      <c r="F11" s="71">
        <f t="shared" si="0"/>
        <v>5.8167280394642082</v>
      </c>
      <c r="G11" s="60"/>
      <c r="H11" s="59"/>
      <c r="I11" s="59"/>
      <c r="J11" s="60"/>
    </row>
    <row r="12" spans="1:10" ht="16.5" customHeight="1" x14ac:dyDescent="0.2">
      <c r="A12" s="61">
        <v>2016</v>
      </c>
      <c r="B12" s="71">
        <f>(Graf_55!B13-Graf_55!B12)/Graf_55!F12*100</f>
        <v>1.0221651477694902</v>
      </c>
      <c r="C12" s="71">
        <f>(Graf_55!C13-Graf_55!C12)/Graf_55!F12*100</f>
        <v>3.8250578580220571</v>
      </c>
      <c r="D12" s="71">
        <f>(Graf_55!D13-Graf_55!D12)/Graf_55!F12*100</f>
        <v>0</v>
      </c>
      <c r="E12" s="71">
        <f>(Graf_55!E13-Graf_55!E12)/Graf_55!F12*100</f>
        <v>-4.2053229304641289E-2</v>
      </c>
      <c r="F12" s="71">
        <f t="shared" si="0"/>
        <v>4.8051697764869061</v>
      </c>
      <c r="G12" s="60"/>
      <c r="H12" s="59"/>
      <c r="I12" s="59"/>
      <c r="J12" s="60"/>
    </row>
    <row r="13" spans="1:10" ht="16.5" customHeight="1" x14ac:dyDescent="0.2">
      <c r="A13" s="311">
        <v>2017</v>
      </c>
      <c r="B13" s="314">
        <f>(Graf_55!B14-Graf_55!B13)/Graf_55!F13*100</f>
        <v>0.39955304702998407</v>
      </c>
      <c r="C13" s="314">
        <f>(Graf_55!C14-Graf_55!C13)/Graf_55!F13*100</f>
        <v>2.7040509848213325</v>
      </c>
      <c r="D13" s="314">
        <f>(Graf_55!D14-Graf_55!D13)/Graf_55!F13*100</f>
        <v>0</v>
      </c>
      <c r="E13" s="314">
        <f>(Graf_55!E14-Graf_55!E13)/Graf_55!F13*100</f>
        <v>-0.14808997796545317</v>
      </c>
      <c r="F13" s="314">
        <f t="shared" si="0"/>
        <v>2.9555140538858633</v>
      </c>
      <c r="G13" s="60"/>
      <c r="H13" s="59"/>
      <c r="I13" s="59"/>
      <c r="J13" s="60"/>
    </row>
    <row r="14" spans="1:10" ht="16.5" customHeight="1" x14ac:dyDescent="0.2"/>
    <row r="15" spans="1:10" ht="16.5" customHeight="1" x14ac:dyDescent="0.2">
      <c r="A15" s="62"/>
      <c r="H15" s="59"/>
      <c r="I15" s="59"/>
    </row>
    <row r="16" spans="1:10" ht="16.5" customHeight="1" x14ac:dyDescent="0.2">
      <c r="A16" s="63" t="s">
        <v>77</v>
      </c>
      <c r="B16" s="64"/>
      <c r="C16" s="64"/>
      <c r="D16" s="64"/>
      <c r="E16" s="64"/>
      <c r="H16" s="59"/>
      <c r="I16" s="59"/>
    </row>
    <row r="17" spans="1:9" ht="16.5" customHeight="1" x14ac:dyDescent="0.2">
      <c r="A17" s="65" t="s">
        <v>7</v>
      </c>
      <c r="H17" s="59"/>
      <c r="I17" s="59"/>
    </row>
    <row r="18" spans="1:9" ht="16.5" customHeight="1" x14ac:dyDescent="0.2">
      <c r="H18" s="59"/>
      <c r="I18" s="59"/>
    </row>
    <row r="19" spans="1:9" ht="16.5" customHeight="1" x14ac:dyDescent="0.2">
      <c r="H19" s="59"/>
      <c r="I19" s="59"/>
    </row>
    <row r="20" spans="1:9" ht="16.5" customHeight="1" x14ac:dyDescent="0.2">
      <c r="H20" s="59"/>
      <c r="I20" s="59"/>
    </row>
    <row r="21" spans="1:9" ht="16.5" customHeight="1" x14ac:dyDescent="0.2">
      <c r="H21" s="59"/>
      <c r="I21" s="59"/>
    </row>
    <row r="22" spans="1:9" ht="16.5" customHeight="1" x14ac:dyDescent="0.2">
      <c r="H22" s="59"/>
      <c r="I22" s="59"/>
    </row>
    <row r="23" spans="1:9" ht="16.5" customHeight="1" x14ac:dyDescent="0.2">
      <c r="H23" s="59"/>
      <c r="I23" s="59"/>
    </row>
    <row r="24" spans="1:9" ht="16.5" customHeight="1" x14ac:dyDescent="0.2">
      <c r="H24" s="59"/>
      <c r="I24" s="59"/>
    </row>
    <row r="25" spans="1:9" ht="16.5" customHeight="1" x14ac:dyDescent="0.2">
      <c r="H25" s="59"/>
      <c r="I25" s="59"/>
    </row>
    <row r="26" spans="1:9" ht="16.5" customHeight="1" x14ac:dyDescent="0.2">
      <c r="H26" s="59"/>
      <c r="I26" s="59"/>
    </row>
    <row r="27" spans="1:9" ht="16.5" customHeight="1" x14ac:dyDescent="0.2">
      <c r="H27" s="59"/>
      <c r="I27" s="59"/>
    </row>
    <row r="28" spans="1:9" ht="16.5" customHeight="1" x14ac:dyDescent="0.2">
      <c r="B28" s="501"/>
      <c r="C28" s="501"/>
      <c r="D28" s="501"/>
      <c r="E28" s="501"/>
      <c r="H28" s="59"/>
      <c r="I28" s="59"/>
    </row>
    <row r="29" spans="1:9" ht="16.5" customHeight="1" x14ac:dyDescent="0.2">
      <c r="B29" s="66"/>
      <c r="C29" s="66"/>
      <c r="D29" s="66"/>
      <c r="E29" s="66"/>
      <c r="H29" s="59"/>
      <c r="I29" s="59"/>
    </row>
    <row r="30" spans="1:9" ht="16.5" customHeight="1" x14ac:dyDescent="0.2">
      <c r="B30" s="59"/>
      <c r="C30" s="59"/>
      <c r="D30" s="59"/>
      <c r="E30" s="59"/>
    </row>
    <row r="31" spans="1:9" ht="16.5" customHeight="1" x14ac:dyDescent="0.2">
      <c r="B31" s="59"/>
      <c r="C31" s="59"/>
      <c r="D31" s="59"/>
      <c r="E31" s="59"/>
    </row>
    <row r="32" spans="1:9" ht="16.5" customHeight="1" x14ac:dyDescent="0.2">
      <c r="B32" s="59"/>
      <c r="C32" s="59"/>
      <c r="D32" s="59"/>
      <c r="E32" s="59"/>
    </row>
    <row r="33" spans="1:10" ht="16.5" customHeight="1" x14ac:dyDescent="0.2">
      <c r="B33" s="59"/>
      <c r="C33" s="59"/>
      <c r="D33" s="59"/>
      <c r="E33" s="59"/>
    </row>
    <row r="34" spans="1:10" ht="16.5" customHeight="1" x14ac:dyDescent="0.2">
      <c r="A34" s="502"/>
      <c r="B34" s="502"/>
      <c r="C34" s="502"/>
      <c r="D34" s="502"/>
      <c r="E34" s="502"/>
    </row>
    <row r="35" spans="1:10" ht="16.5" customHeight="1" x14ac:dyDescent="0.2">
      <c r="A35" s="503"/>
      <c r="B35" s="503"/>
      <c r="C35" s="503"/>
      <c r="D35" s="503"/>
      <c r="E35" s="503"/>
    </row>
    <row r="36" spans="1:10" ht="16.5" customHeight="1" x14ac:dyDescent="0.2">
      <c r="A36" s="64"/>
      <c r="B36" s="69"/>
      <c r="C36" s="69"/>
      <c r="D36" s="56"/>
      <c r="E36" s="69"/>
    </row>
    <row r="37" spans="1:10" ht="16.5" customHeight="1" x14ac:dyDescent="0.2">
      <c r="A37" s="62"/>
      <c r="B37" s="70"/>
      <c r="C37" s="70"/>
      <c r="D37" s="70"/>
      <c r="E37" s="70"/>
    </row>
    <row r="38" spans="1:10" ht="16.5" customHeight="1" x14ac:dyDescent="0.2">
      <c r="A38" s="62"/>
      <c r="B38" s="69"/>
      <c r="C38" s="69"/>
      <c r="D38" s="69"/>
      <c r="E38" s="69"/>
    </row>
    <row r="39" spans="1:10" ht="16.5" customHeight="1" x14ac:dyDescent="0.2">
      <c r="A39" s="64"/>
      <c r="B39" s="69"/>
      <c r="C39" s="69"/>
      <c r="D39" s="56"/>
      <c r="E39" s="69"/>
    </row>
    <row r="40" spans="1:10" ht="16.5" customHeight="1" x14ac:dyDescent="0.2">
      <c r="A40" s="62"/>
      <c r="B40" s="70"/>
      <c r="C40" s="70"/>
      <c r="D40" s="70"/>
      <c r="E40" s="70"/>
      <c r="H40" s="62"/>
      <c r="I40" s="62"/>
      <c r="J40" s="62"/>
    </row>
    <row r="41" spans="1:10" ht="16.5" customHeight="1" x14ac:dyDescent="0.2">
      <c r="A41" s="62"/>
      <c r="B41" s="62"/>
      <c r="C41" s="62"/>
      <c r="D41" s="62"/>
      <c r="E41" s="62"/>
    </row>
    <row r="42" spans="1:10" ht="16.5" customHeight="1" x14ac:dyDescent="0.2"/>
    <row r="43" spans="1:10" ht="15.75" customHeight="1" x14ac:dyDescent="0.2"/>
    <row r="44" spans="1:10" ht="27.75" customHeight="1" x14ac:dyDescent="0.2"/>
    <row r="45" spans="1:10" ht="18" customHeight="1" x14ac:dyDescent="0.2"/>
    <row r="46" spans="1:10" ht="30" customHeight="1" x14ac:dyDescent="0.2"/>
    <row r="47" spans="1:10" ht="35.25" customHeight="1" x14ac:dyDescent="0.2"/>
    <row r="48" spans="1:10" ht="24.75" customHeight="1" x14ac:dyDescent="0.2"/>
    <row r="49" ht="17.25" customHeight="1" x14ac:dyDescent="0.2"/>
    <row r="50" ht="44.25" customHeight="1" x14ac:dyDescent="0.2"/>
  </sheetData>
  <mergeCells count="4">
    <mergeCell ref="B28:C28"/>
    <mergeCell ref="D28:E28"/>
    <mergeCell ref="A34:E34"/>
    <mergeCell ref="A35:E35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showGridLines="0" zoomScale="90" zoomScaleNormal="90" workbookViewId="0">
      <selection activeCell="A28" sqref="A28"/>
    </sheetView>
  </sheetViews>
  <sheetFormatPr defaultRowHeight="14.25" x14ac:dyDescent="0.2"/>
  <cols>
    <col min="1" max="1" width="31.5" style="72" customWidth="1"/>
    <col min="2" max="3" width="9.5" style="72" bestFit="1" customWidth="1"/>
    <col min="4" max="4" width="9.83203125" style="72" bestFit="1" customWidth="1"/>
    <col min="5" max="5" width="9.5" style="72" bestFit="1" customWidth="1"/>
    <col min="6" max="256" width="9.33203125" style="72"/>
    <col min="257" max="257" width="31.5" style="72" customWidth="1"/>
    <col min="258" max="512" width="9.33203125" style="72"/>
    <col min="513" max="513" width="31.5" style="72" customWidth="1"/>
    <col min="514" max="768" width="9.33203125" style="72"/>
    <col min="769" max="769" width="31.5" style="72" customWidth="1"/>
    <col min="770" max="1024" width="9.33203125" style="72"/>
    <col min="1025" max="1025" width="31.5" style="72" customWidth="1"/>
    <col min="1026" max="1280" width="9.33203125" style="72"/>
    <col min="1281" max="1281" width="31.5" style="72" customWidth="1"/>
    <col min="1282" max="1536" width="9.33203125" style="72"/>
    <col min="1537" max="1537" width="31.5" style="72" customWidth="1"/>
    <col min="1538" max="1792" width="9.33203125" style="72"/>
    <col min="1793" max="1793" width="31.5" style="72" customWidth="1"/>
    <col min="1794" max="2048" width="9.33203125" style="72"/>
    <col min="2049" max="2049" width="31.5" style="72" customWidth="1"/>
    <col min="2050" max="2304" width="9.33203125" style="72"/>
    <col min="2305" max="2305" width="31.5" style="72" customWidth="1"/>
    <col min="2306" max="2560" width="9.33203125" style="72"/>
    <col min="2561" max="2561" width="31.5" style="72" customWidth="1"/>
    <col min="2562" max="2816" width="9.33203125" style="72"/>
    <col min="2817" max="2817" width="31.5" style="72" customWidth="1"/>
    <col min="2818" max="3072" width="9.33203125" style="72"/>
    <col min="3073" max="3073" width="31.5" style="72" customWidth="1"/>
    <col min="3074" max="3328" width="9.33203125" style="72"/>
    <col min="3329" max="3329" width="31.5" style="72" customWidth="1"/>
    <col min="3330" max="3584" width="9.33203125" style="72"/>
    <col min="3585" max="3585" width="31.5" style="72" customWidth="1"/>
    <col min="3586" max="3840" width="9.33203125" style="72"/>
    <col min="3841" max="3841" width="31.5" style="72" customWidth="1"/>
    <col min="3842" max="4096" width="9.33203125" style="72"/>
    <col min="4097" max="4097" width="31.5" style="72" customWidth="1"/>
    <col min="4098" max="4352" width="9.33203125" style="72"/>
    <col min="4353" max="4353" width="31.5" style="72" customWidth="1"/>
    <col min="4354" max="4608" width="9.33203125" style="72"/>
    <col min="4609" max="4609" width="31.5" style="72" customWidth="1"/>
    <col min="4610" max="4864" width="9.33203125" style="72"/>
    <col min="4865" max="4865" width="31.5" style="72" customWidth="1"/>
    <col min="4866" max="5120" width="9.33203125" style="72"/>
    <col min="5121" max="5121" width="31.5" style="72" customWidth="1"/>
    <col min="5122" max="5376" width="9.33203125" style="72"/>
    <col min="5377" max="5377" width="31.5" style="72" customWidth="1"/>
    <col min="5378" max="5632" width="9.33203125" style="72"/>
    <col min="5633" max="5633" width="31.5" style="72" customWidth="1"/>
    <col min="5634" max="5888" width="9.33203125" style="72"/>
    <col min="5889" max="5889" width="31.5" style="72" customWidth="1"/>
    <col min="5890" max="6144" width="9.33203125" style="72"/>
    <col min="6145" max="6145" width="31.5" style="72" customWidth="1"/>
    <col min="6146" max="6400" width="9.33203125" style="72"/>
    <col min="6401" max="6401" width="31.5" style="72" customWidth="1"/>
    <col min="6402" max="6656" width="9.33203125" style="72"/>
    <col min="6657" max="6657" width="31.5" style="72" customWidth="1"/>
    <col min="6658" max="6912" width="9.33203125" style="72"/>
    <col min="6913" max="6913" width="31.5" style="72" customWidth="1"/>
    <col min="6914" max="7168" width="9.33203125" style="72"/>
    <col min="7169" max="7169" width="31.5" style="72" customWidth="1"/>
    <col min="7170" max="7424" width="9.33203125" style="72"/>
    <col min="7425" max="7425" width="31.5" style="72" customWidth="1"/>
    <col min="7426" max="7680" width="9.33203125" style="72"/>
    <col min="7681" max="7681" width="31.5" style="72" customWidth="1"/>
    <col min="7682" max="7936" width="9.33203125" style="72"/>
    <col min="7937" max="7937" width="31.5" style="72" customWidth="1"/>
    <col min="7938" max="8192" width="9.33203125" style="72"/>
    <col min="8193" max="8193" width="31.5" style="72" customWidth="1"/>
    <col min="8194" max="8448" width="9.33203125" style="72"/>
    <col min="8449" max="8449" width="31.5" style="72" customWidth="1"/>
    <col min="8450" max="8704" width="9.33203125" style="72"/>
    <col min="8705" max="8705" width="31.5" style="72" customWidth="1"/>
    <col min="8706" max="8960" width="9.33203125" style="72"/>
    <col min="8961" max="8961" width="31.5" style="72" customWidth="1"/>
    <col min="8962" max="9216" width="9.33203125" style="72"/>
    <col min="9217" max="9217" width="31.5" style="72" customWidth="1"/>
    <col min="9218" max="9472" width="9.33203125" style="72"/>
    <col min="9473" max="9473" width="31.5" style="72" customWidth="1"/>
    <col min="9474" max="9728" width="9.33203125" style="72"/>
    <col min="9729" max="9729" width="31.5" style="72" customWidth="1"/>
    <col min="9730" max="9984" width="9.33203125" style="72"/>
    <col min="9985" max="9985" width="31.5" style="72" customWidth="1"/>
    <col min="9986" max="10240" width="9.33203125" style="72"/>
    <col min="10241" max="10241" width="31.5" style="72" customWidth="1"/>
    <col min="10242" max="10496" width="9.33203125" style="72"/>
    <col min="10497" max="10497" width="31.5" style="72" customWidth="1"/>
    <col min="10498" max="10752" width="9.33203125" style="72"/>
    <col min="10753" max="10753" width="31.5" style="72" customWidth="1"/>
    <col min="10754" max="11008" width="9.33203125" style="72"/>
    <col min="11009" max="11009" width="31.5" style="72" customWidth="1"/>
    <col min="11010" max="11264" width="9.33203125" style="72"/>
    <col min="11265" max="11265" width="31.5" style="72" customWidth="1"/>
    <col min="11266" max="11520" width="9.33203125" style="72"/>
    <col min="11521" max="11521" width="31.5" style="72" customWidth="1"/>
    <col min="11522" max="11776" width="9.33203125" style="72"/>
    <col min="11777" max="11777" width="31.5" style="72" customWidth="1"/>
    <col min="11778" max="12032" width="9.33203125" style="72"/>
    <col min="12033" max="12033" width="31.5" style="72" customWidth="1"/>
    <col min="12034" max="12288" width="9.33203125" style="72"/>
    <col min="12289" max="12289" width="31.5" style="72" customWidth="1"/>
    <col min="12290" max="12544" width="9.33203125" style="72"/>
    <col min="12545" max="12545" width="31.5" style="72" customWidth="1"/>
    <col min="12546" max="12800" width="9.33203125" style="72"/>
    <col min="12801" max="12801" width="31.5" style="72" customWidth="1"/>
    <col min="12802" max="13056" width="9.33203125" style="72"/>
    <col min="13057" max="13057" width="31.5" style="72" customWidth="1"/>
    <col min="13058" max="13312" width="9.33203125" style="72"/>
    <col min="13313" max="13313" width="31.5" style="72" customWidth="1"/>
    <col min="13314" max="13568" width="9.33203125" style="72"/>
    <col min="13569" max="13569" width="31.5" style="72" customWidth="1"/>
    <col min="13570" max="13824" width="9.33203125" style="72"/>
    <col min="13825" max="13825" width="31.5" style="72" customWidth="1"/>
    <col min="13826" max="14080" width="9.33203125" style="72"/>
    <col min="14081" max="14081" width="31.5" style="72" customWidth="1"/>
    <col min="14082" max="14336" width="9.33203125" style="72"/>
    <col min="14337" max="14337" width="31.5" style="72" customWidth="1"/>
    <col min="14338" max="14592" width="9.33203125" style="72"/>
    <col min="14593" max="14593" width="31.5" style="72" customWidth="1"/>
    <col min="14594" max="14848" width="9.33203125" style="72"/>
    <col min="14849" max="14849" width="31.5" style="72" customWidth="1"/>
    <col min="14850" max="15104" width="9.33203125" style="72"/>
    <col min="15105" max="15105" width="31.5" style="72" customWidth="1"/>
    <col min="15106" max="15360" width="9.33203125" style="72"/>
    <col min="15361" max="15361" width="31.5" style="72" customWidth="1"/>
    <col min="15362" max="15616" width="9.33203125" style="72"/>
    <col min="15617" max="15617" width="31.5" style="72" customWidth="1"/>
    <col min="15618" max="15872" width="9.33203125" style="72"/>
    <col min="15873" max="15873" width="31.5" style="72" customWidth="1"/>
    <col min="15874" max="16128" width="9.33203125" style="72"/>
    <col min="16129" max="16129" width="31.5" style="72" customWidth="1"/>
    <col min="16130" max="16384" width="9.33203125" style="72"/>
  </cols>
  <sheetData>
    <row r="1" spans="1:19" ht="15" x14ac:dyDescent="0.25">
      <c r="A1" s="315" t="s">
        <v>125</v>
      </c>
      <c r="B1" s="316"/>
      <c r="C1" s="316"/>
      <c r="D1" s="316"/>
      <c r="E1" s="316"/>
    </row>
    <row r="2" spans="1:19" ht="28.5" x14ac:dyDescent="0.2">
      <c r="B2" s="83" t="s">
        <v>84</v>
      </c>
      <c r="C2" s="83" t="s">
        <v>85</v>
      </c>
      <c r="D2" s="83" t="s">
        <v>86</v>
      </c>
      <c r="E2" s="83" t="s">
        <v>87</v>
      </c>
    </row>
    <row r="3" spans="1:19" x14ac:dyDescent="0.2">
      <c r="B3" s="73" t="s">
        <v>88</v>
      </c>
      <c r="C3" s="73" t="s">
        <v>88</v>
      </c>
      <c r="D3" s="73" t="s">
        <v>88</v>
      </c>
      <c r="E3" s="73" t="s">
        <v>88</v>
      </c>
    </row>
    <row r="4" spans="1:19" x14ac:dyDescent="0.2">
      <c r="A4" s="72" t="s">
        <v>89</v>
      </c>
      <c r="B4" s="74">
        <v>386.4</v>
      </c>
      <c r="C4" s="74">
        <v>550.52</v>
      </c>
      <c r="D4" s="75">
        <f>B4</f>
        <v>386.4</v>
      </c>
      <c r="E4" s="75">
        <f>C4</f>
        <v>550.52</v>
      </c>
    </row>
    <row r="5" spans="1:19" x14ac:dyDescent="0.2">
      <c r="A5" s="72" t="s">
        <v>89</v>
      </c>
      <c r="B5" s="74">
        <v>368</v>
      </c>
      <c r="C5" s="74">
        <v>514.5</v>
      </c>
      <c r="D5" s="75">
        <f>B5</f>
        <v>368</v>
      </c>
      <c r="E5" s="75">
        <f>C5</f>
        <v>514.5</v>
      </c>
      <c r="P5" s="74"/>
      <c r="Q5" s="74"/>
      <c r="R5" s="75"/>
      <c r="S5" s="75"/>
    </row>
    <row r="6" spans="1:19" x14ac:dyDescent="0.2">
      <c r="A6" s="72" t="s">
        <v>90</v>
      </c>
      <c r="B6" s="74">
        <v>405.24040000000002</v>
      </c>
      <c r="C6" s="74">
        <v>475.18599999999998</v>
      </c>
      <c r="D6" s="75">
        <f>B6*C19/C13</f>
        <v>415.93864804375903</v>
      </c>
      <c r="E6" s="75">
        <f>C6*C19/C13</f>
        <v>487.73079487958671</v>
      </c>
      <c r="P6" s="74"/>
      <c r="Q6" s="74"/>
      <c r="R6" s="75"/>
      <c r="S6" s="75"/>
    </row>
    <row r="7" spans="1:19" x14ac:dyDescent="0.2">
      <c r="A7" s="72" t="s">
        <v>91</v>
      </c>
      <c r="B7" s="74">
        <v>358.07</v>
      </c>
      <c r="C7" s="74">
        <v>389.38279999999997</v>
      </c>
      <c r="D7" s="75">
        <f>B7*D19/D13</f>
        <v>356.89686571170762</v>
      </c>
      <c r="E7" s="75">
        <f>C7*D19/D13</f>
        <v>388.10707649914457</v>
      </c>
    </row>
    <row r="8" spans="1:19" x14ac:dyDescent="0.2">
      <c r="A8" s="72" t="s">
        <v>92</v>
      </c>
      <c r="B8" s="74">
        <v>339.84350000000001</v>
      </c>
      <c r="C8" s="74">
        <v>388.8408</v>
      </c>
      <c r="D8" s="75">
        <f>B8*E19/E13</f>
        <v>342.74139031007758</v>
      </c>
      <c r="E8" s="75">
        <f>C8*E19/E13</f>
        <v>392.15649674418609</v>
      </c>
    </row>
    <row r="9" spans="1:19" x14ac:dyDescent="0.2">
      <c r="A9" s="316" t="s">
        <v>92</v>
      </c>
      <c r="B9" s="317"/>
      <c r="C9" s="318">
        <v>424.38220000000001</v>
      </c>
      <c r="D9" s="316"/>
      <c r="E9" s="319">
        <f>C9*E19/E13</f>
        <v>428.00096294573655</v>
      </c>
    </row>
    <row r="12" spans="1:19" x14ac:dyDescent="0.2">
      <c r="A12" s="76" t="s">
        <v>93</v>
      </c>
      <c r="B12" s="77" t="s">
        <v>94</v>
      </c>
      <c r="C12" s="77" t="s">
        <v>95</v>
      </c>
      <c r="D12" s="78" t="s">
        <v>96</v>
      </c>
      <c r="E12" s="77" t="s">
        <v>97</v>
      </c>
    </row>
    <row r="13" spans="1:19" x14ac:dyDescent="0.2">
      <c r="A13" s="79" t="s">
        <v>98</v>
      </c>
      <c r="B13" s="80">
        <v>1.1299999999999999</v>
      </c>
      <c r="C13" s="80">
        <v>26.326000000000001</v>
      </c>
      <c r="D13" s="80">
        <v>309.19299999999998</v>
      </c>
      <c r="E13" s="80">
        <v>4.2569999999999997</v>
      </c>
    </row>
    <row r="14" spans="1:19" ht="18" customHeight="1" x14ac:dyDescent="0.2">
      <c r="A14" s="81"/>
      <c r="B14" s="78"/>
      <c r="C14" s="78"/>
      <c r="D14" s="78"/>
      <c r="E14" s="78"/>
    </row>
    <row r="15" spans="1:19" x14ac:dyDescent="0.2">
      <c r="A15" s="76" t="s">
        <v>99</v>
      </c>
      <c r="B15" s="77" t="s">
        <v>94</v>
      </c>
      <c r="C15" s="77" t="s">
        <v>95</v>
      </c>
      <c r="D15" s="78" t="s">
        <v>96</v>
      </c>
      <c r="E15" s="77" t="s">
        <v>97</v>
      </c>
    </row>
    <row r="16" spans="1:19" x14ac:dyDescent="0.2">
      <c r="A16" s="79" t="s">
        <v>98</v>
      </c>
      <c r="B16" s="80">
        <v>1.107</v>
      </c>
      <c r="C16" s="80">
        <v>27.033999999999999</v>
      </c>
      <c r="D16" s="80">
        <v>311.43799999999999</v>
      </c>
      <c r="E16" s="80">
        <v>4.3630000000000004</v>
      </c>
    </row>
    <row r="18" spans="1:5" s="81" customFormat="1" x14ac:dyDescent="0.2">
      <c r="A18" s="81" t="s">
        <v>100</v>
      </c>
      <c r="C18" s="77" t="s">
        <v>95</v>
      </c>
      <c r="D18" s="78" t="s">
        <v>96</v>
      </c>
      <c r="E18" s="77" t="s">
        <v>97</v>
      </c>
    </row>
    <row r="19" spans="1:5" ht="18" customHeight="1" x14ac:dyDescent="0.2">
      <c r="C19" s="82">
        <v>27.021000000000001</v>
      </c>
      <c r="D19" s="82">
        <v>308.18</v>
      </c>
      <c r="E19" s="82">
        <v>4.2933000000000003</v>
      </c>
    </row>
    <row r="22" spans="1:5" x14ac:dyDescent="0.2">
      <c r="A22" s="72" t="s">
        <v>101</v>
      </c>
    </row>
    <row r="23" spans="1:5" x14ac:dyDescent="0.2">
      <c r="A23" s="72" t="s">
        <v>102</v>
      </c>
    </row>
    <row r="24" spans="1:5" x14ac:dyDescent="0.2">
      <c r="A24" s="72" t="s">
        <v>103</v>
      </c>
    </row>
    <row r="25" spans="1:5" x14ac:dyDescent="0.2">
      <c r="A25" s="72" t="s">
        <v>104</v>
      </c>
    </row>
    <row r="26" spans="1:5" x14ac:dyDescent="0.2">
      <c r="A26" s="72" t="s">
        <v>105</v>
      </c>
    </row>
    <row r="27" spans="1:5" ht="16.5" customHeight="1" x14ac:dyDescent="0.2"/>
  </sheetData>
  <pageMargins left="0.7" right="0.7" top="0.75" bottom="0.75" header="0.3" footer="0.3"/>
  <pageSetup paperSize="9" scale="74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opLeftCell="A31" zoomScale="90" zoomScaleNormal="90" workbookViewId="0">
      <selection activeCell="C24" sqref="C24"/>
    </sheetView>
  </sheetViews>
  <sheetFormatPr defaultRowHeight="14.25" x14ac:dyDescent="0.2"/>
  <cols>
    <col min="1" max="1" width="30.1640625" style="7" customWidth="1"/>
    <col min="2" max="2" width="18.6640625" style="7" bestFit="1" customWidth="1"/>
    <col min="3" max="3" width="14.83203125" style="7" bestFit="1" customWidth="1"/>
    <col min="4" max="4" width="16.5" style="7" bestFit="1" customWidth="1"/>
    <col min="5" max="5" width="19.1640625" style="7" bestFit="1" customWidth="1"/>
    <col min="6" max="6" width="24.6640625" style="7" bestFit="1" customWidth="1"/>
    <col min="7" max="7" width="23.33203125" style="7" bestFit="1" customWidth="1"/>
    <col min="8" max="8" width="32.83203125" style="7" bestFit="1" customWidth="1"/>
    <col min="9" max="9" width="19.1640625" style="7" bestFit="1" customWidth="1"/>
    <col min="10" max="10" width="14.83203125" style="7" bestFit="1" customWidth="1"/>
    <col min="11" max="11" width="18.5" style="7" bestFit="1" customWidth="1"/>
    <col min="12" max="15" width="9.33203125" style="7"/>
    <col min="16" max="16" width="10.5" style="7" bestFit="1" customWidth="1"/>
    <col min="17" max="16384" width="9.33203125" style="7"/>
  </cols>
  <sheetData>
    <row r="1" spans="1:16" ht="15" x14ac:dyDescent="0.25">
      <c r="A1" s="320" t="s">
        <v>126</v>
      </c>
      <c r="B1" s="321"/>
      <c r="C1" s="321"/>
      <c r="D1" s="321"/>
      <c r="E1" s="321"/>
    </row>
    <row r="2" spans="1:16" x14ac:dyDescent="0.2">
      <c r="A2" s="7" t="s">
        <v>106</v>
      </c>
      <c r="B2" s="85" t="s">
        <v>107</v>
      </c>
      <c r="C2" s="85" t="s">
        <v>108</v>
      </c>
      <c r="D2" s="85" t="s">
        <v>109</v>
      </c>
      <c r="E2" s="85" t="s">
        <v>110</v>
      </c>
      <c r="F2" s="85" t="s">
        <v>111</v>
      </c>
      <c r="G2" s="85" t="s">
        <v>112</v>
      </c>
      <c r="H2" s="85" t="s">
        <v>113</v>
      </c>
      <c r="I2" s="85"/>
      <c r="J2" s="85" t="s">
        <v>114</v>
      </c>
      <c r="K2" s="85" t="s">
        <v>115</v>
      </c>
      <c r="L2" s="85"/>
    </row>
    <row r="3" spans="1:16" x14ac:dyDescent="0.2">
      <c r="A3" s="7" t="s">
        <v>116</v>
      </c>
      <c r="B3" s="86">
        <v>1130.58</v>
      </c>
      <c r="C3" s="87">
        <v>0.2</v>
      </c>
      <c r="D3" s="88">
        <f>B3/(1+C3)</f>
        <v>942.15</v>
      </c>
      <c r="E3" s="88">
        <v>386.4</v>
      </c>
      <c r="F3" s="88">
        <f>D3-E3</f>
        <v>555.75</v>
      </c>
      <c r="G3" s="88">
        <v>29.65</v>
      </c>
      <c r="H3" s="86">
        <v>526.30020000000002</v>
      </c>
      <c r="I3" s="86"/>
      <c r="J3" s="86"/>
      <c r="K3" s="86"/>
      <c r="L3" s="89"/>
      <c r="O3" s="192"/>
      <c r="P3" s="88"/>
    </row>
    <row r="4" spans="1:16" x14ac:dyDescent="0.2">
      <c r="A4" s="7" t="s">
        <v>116</v>
      </c>
      <c r="B4" s="86">
        <f>B3</f>
        <v>1130.58</v>
      </c>
      <c r="C4" s="87">
        <v>0.2</v>
      </c>
      <c r="D4" s="88">
        <f>B4/(1+C4)</f>
        <v>942.15</v>
      </c>
      <c r="E4" s="88">
        <v>368</v>
      </c>
      <c r="F4" s="88">
        <f t="shared" ref="F4:F7" si="0">D4-E4</f>
        <v>574.15</v>
      </c>
      <c r="G4" s="88">
        <v>29.65</v>
      </c>
      <c r="H4" s="86">
        <f>H3</f>
        <v>526.30020000000002</v>
      </c>
      <c r="I4" s="86">
        <f>F4-G4</f>
        <v>544.5</v>
      </c>
      <c r="J4" s="86"/>
      <c r="K4" s="86"/>
      <c r="L4" s="89"/>
      <c r="O4" s="192"/>
      <c r="P4" s="88"/>
    </row>
    <row r="5" spans="1:16" x14ac:dyDescent="0.2">
      <c r="A5" s="7" t="s">
        <v>117</v>
      </c>
      <c r="B5" s="86">
        <v>1119.8020000000001</v>
      </c>
      <c r="C5" s="87">
        <v>0.21</v>
      </c>
      <c r="D5" s="88">
        <f t="shared" ref="D5:D7" si="1">B5/(1+C5)</f>
        <v>925.4561983471076</v>
      </c>
      <c r="E5" s="88">
        <f>K5/J5</f>
        <v>415.93861581706295</v>
      </c>
      <c r="F5" s="88">
        <f t="shared" si="0"/>
        <v>509.51758253004465</v>
      </c>
      <c r="G5" s="88">
        <v>0</v>
      </c>
      <c r="H5" s="86">
        <v>509.47480000000019</v>
      </c>
      <c r="I5" s="86">
        <f>F5-G5</f>
        <v>509.51758253004465</v>
      </c>
      <c r="J5" s="86">
        <f>Graf_57!C13</f>
        <v>26.326000000000001</v>
      </c>
      <c r="K5" s="86">
        <v>10950</v>
      </c>
      <c r="L5" s="89"/>
      <c r="O5" s="192"/>
      <c r="P5" s="88"/>
    </row>
    <row r="6" spans="1:16" x14ac:dyDescent="0.2">
      <c r="A6" s="7" t="s">
        <v>118</v>
      </c>
      <c r="B6" s="86">
        <v>1157.5464000000002</v>
      </c>
      <c r="C6" s="87">
        <v>0.27</v>
      </c>
      <c r="D6" s="88">
        <f t="shared" si="1"/>
        <v>911.45385826771667</v>
      </c>
      <c r="E6" s="88">
        <f t="shared" ref="E6" si="2">K6/J6</f>
        <v>356.89682496046163</v>
      </c>
      <c r="F6" s="88">
        <f t="shared" si="0"/>
        <v>554.5570333072551</v>
      </c>
      <c r="G6" s="88">
        <v>0</v>
      </c>
      <c r="H6" s="86">
        <v>540.67900000000009</v>
      </c>
      <c r="I6" s="86">
        <f t="shared" ref="I6:I7" si="3">F6-G6</f>
        <v>554.5570333072551</v>
      </c>
      <c r="J6" s="86">
        <f>Graf_57!D13</f>
        <v>309.19299999999998</v>
      </c>
      <c r="K6" s="86">
        <v>110350</v>
      </c>
      <c r="L6" s="89"/>
      <c r="O6" s="192"/>
      <c r="P6" s="88"/>
    </row>
    <row r="7" spans="1:16" x14ac:dyDescent="0.2">
      <c r="A7" s="7" t="s">
        <v>119</v>
      </c>
      <c r="B7" s="86">
        <v>1040.58</v>
      </c>
      <c r="C7" s="87">
        <v>0.23</v>
      </c>
      <c r="D7" s="88">
        <f t="shared" si="1"/>
        <v>846</v>
      </c>
      <c r="E7" s="88">
        <f>K7/J7</f>
        <v>342.74136715997184</v>
      </c>
      <c r="F7" s="88">
        <f t="shared" si="0"/>
        <v>503.25863284002816</v>
      </c>
      <c r="G7" s="88">
        <v>0</v>
      </c>
      <c r="H7" s="86">
        <v>503.31599999999986</v>
      </c>
      <c r="I7" s="86">
        <f t="shared" si="3"/>
        <v>503.25863284002816</v>
      </c>
      <c r="J7" s="86">
        <f>Graf_57!E13</f>
        <v>4.2569999999999997</v>
      </c>
      <c r="K7" s="86">
        <v>1459.05</v>
      </c>
      <c r="L7" s="89"/>
      <c r="O7" s="192"/>
      <c r="P7" s="88"/>
    </row>
    <row r="8" spans="1:16" x14ac:dyDescent="0.2">
      <c r="B8" s="86"/>
      <c r="C8" s="87"/>
      <c r="D8" s="88"/>
      <c r="E8" s="88"/>
      <c r="F8" s="88"/>
      <c r="G8" s="88"/>
      <c r="H8" s="86"/>
      <c r="I8" s="86"/>
      <c r="J8" s="86"/>
      <c r="K8" s="86"/>
      <c r="L8" s="89"/>
    </row>
    <row r="9" spans="1:16" x14ac:dyDescent="0.2">
      <c r="B9" s="86"/>
      <c r="C9" s="87"/>
      <c r="D9" s="88"/>
      <c r="E9" s="88"/>
      <c r="F9" s="88"/>
      <c r="G9" s="88"/>
      <c r="H9" s="86"/>
      <c r="I9" s="86"/>
      <c r="J9" s="86"/>
      <c r="K9" s="86"/>
      <c r="L9" s="89"/>
    </row>
    <row r="10" spans="1:16" x14ac:dyDescent="0.2">
      <c r="B10" s="86"/>
      <c r="C10" s="87"/>
      <c r="D10" s="88"/>
      <c r="E10" s="88"/>
      <c r="F10" s="88"/>
      <c r="G10" s="88"/>
      <c r="H10" s="86"/>
      <c r="I10" s="86"/>
      <c r="J10" s="86"/>
      <c r="K10" s="86"/>
      <c r="L10" s="89"/>
    </row>
    <row r="11" spans="1:16" x14ac:dyDescent="0.2">
      <c r="B11" s="12"/>
      <c r="H11" s="12"/>
      <c r="I11" s="12"/>
      <c r="J11" s="12"/>
      <c r="K11" s="12"/>
    </row>
    <row r="12" spans="1:16" x14ac:dyDescent="0.2">
      <c r="A12" s="7" t="s">
        <v>120</v>
      </c>
      <c r="B12" s="90" t="s">
        <v>107</v>
      </c>
      <c r="C12" s="85" t="s">
        <v>108</v>
      </c>
      <c r="D12" s="85" t="s">
        <v>109</v>
      </c>
      <c r="E12" s="85" t="s">
        <v>110</v>
      </c>
      <c r="F12" s="85" t="s">
        <v>111</v>
      </c>
      <c r="G12" s="85" t="s">
        <v>112</v>
      </c>
      <c r="H12" s="90" t="s">
        <v>121</v>
      </c>
      <c r="I12" s="90"/>
      <c r="J12" s="90" t="s">
        <v>114</v>
      </c>
      <c r="K12" s="90" t="s">
        <v>115</v>
      </c>
      <c r="L12" s="85"/>
    </row>
    <row r="13" spans="1:16" x14ac:dyDescent="0.2">
      <c r="A13" s="7" t="s">
        <v>116</v>
      </c>
      <c r="B13" s="86">
        <v>1284.96</v>
      </c>
      <c r="C13" s="87">
        <v>0.2</v>
      </c>
      <c r="D13" s="88">
        <f>B13/(1+C13)</f>
        <v>1070.8000000000002</v>
      </c>
      <c r="E13" s="88">
        <v>550.52</v>
      </c>
      <c r="F13" s="88">
        <f>D13-E13</f>
        <v>520.2800000000002</v>
      </c>
      <c r="G13" s="88">
        <v>29.65</v>
      </c>
      <c r="H13" s="86">
        <v>490.83020000000005</v>
      </c>
      <c r="I13" s="86"/>
      <c r="J13" s="86"/>
      <c r="K13" s="86"/>
      <c r="L13" s="89"/>
    </row>
    <row r="14" spans="1:16" x14ac:dyDescent="0.2">
      <c r="A14" s="7" t="s">
        <v>116</v>
      </c>
      <c r="B14" s="86">
        <f>B13</f>
        <v>1284.96</v>
      </c>
      <c r="C14" s="87">
        <v>0.2</v>
      </c>
      <c r="D14" s="88">
        <f>B14/(1+C14)</f>
        <v>1070.8000000000002</v>
      </c>
      <c r="E14" s="88">
        <v>514.5</v>
      </c>
      <c r="F14" s="88">
        <f>D14-E14</f>
        <v>556.30000000000018</v>
      </c>
      <c r="G14" s="88">
        <v>29.65</v>
      </c>
      <c r="H14" s="86">
        <f>H13</f>
        <v>490.83020000000005</v>
      </c>
      <c r="I14" s="86">
        <f>F14-G14</f>
        <v>526.6500000000002</v>
      </c>
      <c r="J14" s="86"/>
      <c r="K14" s="86"/>
      <c r="L14" s="89"/>
    </row>
    <row r="15" spans="1:16" x14ac:dyDescent="0.2">
      <c r="A15" s="7" t="s">
        <v>117</v>
      </c>
      <c r="B15" s="86">
        <v>1150.9199999999998</v>
      </c>
      <c r="C15" s="87">
        <v>0.21</v>
      </c>
      <c r="D15" s="88">
        <f>B15/(1+C15)</f>
        <v>951.17355371900817</v>
      </c>
      <c r="E15" s="88">
        <f>K15/J15</f>
        <v>487.73076046493958</v>
      </c>
      <c r="F15" s="88">
        <f>D15-E15</f>
        <v>463.44279325406859</v>
      </c>
      <c r="G15" s="88">
        <v>0</v>
      </c>
      <c r="H15" s="86">
        <v>463.3923999999999</v>
      </c>
      <c r="I15" s="86">
        <f>F15-G15</f>
        <v>463.44279325406859</v>
      </c>
      <c r="J15" s="86">
        <f>J5</f>
        <v>26.326000000000001</v>
      </c>
      <c r="K15" s="86">
        <v>12840</v>
      </c>
      <c r="L15" s="89"/>
    </row>
    <row r="16" spans="1:16" x14ac:dyDescent="0.2">
      <c r="A16" s="7" t="s">
        <v>118</v>
      </c>
      <c r="B16" s="86">
        <v>1147.3538000000003</v>
      </c>
      <c r="C16" s="87">
        <v>0.27</v>
      </c>
      <c r="D16" s="88">
        <f t="shared" ref="D16:D17" si="4">B16/(1+C16)</f>
        <v>903.42818897637824</v>
      </c>
      <c r="E16" s="88">
        <f t="shared" ref="E16" si="5">K16/J16</f>
        <v>388.10710462397276</v>
      </c>
      <c r="F16" s="88">
        <f t="shared" ref="F16:F17" si="6">D16-E16</f>
        <v>515.32108435240548</v>
      </c>
      <c r="G16" s="88">
        <v>0</v>
      </c>
      <c r="H16" s="86">
        <v>505.27280000000007</v>
      </c>
      <c r="I16" s="86">
        <f t="shared" ref="I16:I17" si="7">F16-G16</f>
        <v>515.32108435240548</v>
      </c>
      <c r="J16" s="86">
        <f>J6</f>
        <v>309.19299999999998</v>
      </c>
      <c r="K16" s="86">
        <v>120000</v>
      </c>
      <c r="L16" s="89"/>
    </row>
    <row r="17" spans="1:12" x14ac:dyDescent="0.2">
      <c r="A17" s="7" t="s">
        <v>119</v>
      </c>
      <c r="B17" s="86">
        <v>1078.9016000000001</v>
      </c>
      <c r="C17" s="87">
        <v>0.23</v>
      </c>
      <c r="D17" s="88">
        <f t="shared" si="4"/>
        <v>877.15577235772366</v>
      </c>
      <c r="E17" s="88">
        <f>K17/J17</f>
        <v>392.15644820295989</v>
      </c>
      <c r="F17" s="88">
        <f t="shared" si="6"/>
        <v>484.99932415476377</v>
      </c>
      <c r="G17" s="88">
        <v>0</v>
      </c>
      <c r="H17" s="86">
        <v>485.06460000000015</v>
      </c>
      <c r="I17" s="86">
        <f t="shared" si="7"/>
        <v>484.99932415476377</v>
      </c>
      <c r="J17" s="86">
        <f>J7</f>
        <v>4.2569999999999997</v>
      </c>
      <c r="K17" s="86">
        <v>1669.41</v>
      </c>
      <c r="L17" s="89"/>
    </row>
    <row r="18" spans="1:12" x14ac:dyDescent="0.2">
      <c r="B18" s="86"/>
      <c r="C18" s="87"/>
      <c r="D18" s="88"/>
      <c r="E18" s="88"/>
      <c r="F18" s="88"/>
      <c r="G18" s="88"/>
      <c r="H18" s="86"/>
      <c r="I18" s="86"/>
      <c r="J18" s="86"/>
      <c r="K18" s="86"/>
      <c r="L18" s="89"/>
    </row>
    <row r="19" spans="1:12" x14ac:dyDescent="0.2">
      <c r="B19" s="86"/>
      <c r="C19" s="87"/>
      <c r="D19" s="88"/>
      <c r="E19" s="88"/>
      <c r="F19" s="88"/>
      <c r="G19" s="88"/>
      <c r="H19" s="86"/>
      <c r="I19" s="86"/>
      <c r="J19" s="86"/>
      <c r="K19" s="86"/>
      <c r="L19" s="89"/>
    </row>
    <row r="20" spans="1:12" x14ac:dyDescent="0.2">
      <c r="B20" s="88"/>
      <c r="C20" s="87"/>
      <c r="D20" s="88"/>
      <c r="E20" s="88"/>
      <c r="F20" s="88"/>
      <c r="G20" s="88"/>
      <c r="H20" s="88"/>
      <c r="I20" s="88"/>
      <c r="J20" s="88"/>
      <c r="K20" s="88"/>
      <c r="L20" s="89"/>
    </row>
    <row r="21" spans="1:12" x14ac:dyDescent="0.2">
      <c r="A21" s="72" t="s">
        <v>104</v>
      </c>
    </row>
    <row r="22" spans="1:12" x14ac:dyDescent="0.2">
      <c r="A22" s="72" t="s">
        <v>103</v>
      </c>
      <c r="E22" s="88"/>
      <c r="H22" s="88"/>
    </row>
    <row r="24" spans="1:12" ht="28.5" x14ac:dyDescent="0.2">
      <c r="A24" s="12"/>
      <c r="B24" s="322" t="s">
        <v>122</v>
      </c>
      <c r="C24" s="322" t="s">
        <v>110</v>
      </c>
      <c r="D24" s="322" t="s">
        <v>123</v>
      </c>
      <c r="E24" s="322" t="s">
        <v>124</v>
      </c>
      <c r="F24" s="323" t="s">
        <v>268</v>
      </c>
    </row>
    <row r="25" spans="1:12" x14ac:dyDescent="0.2">
      <c r="A25" s="7" t="s">
        <v>89</v>
      </c>
      <c r="B25" s="91">
        <f>I14/1000</f>
        <v>0.52665000000000017</v>
      </c>
      <c r="C25" s="91">
        <f>E14/1000</f>
        <v>0.51449999999999996</v>
      </c>
      <c r="D25" s="91">
        <f>G14/1000</f>
        <v>2.9649999999999999E-2</v>
      </c>
      <c r="E25" s="91">
        <f>(B14-D14)/1000</f>
        <v>0.21415999999999985</v>
      </c>
      <c r="F25" s="91">
        <f>B25+C25+D25+E25</f>
        <v>1.2849599999999999</v>
      </c>
    </row>
    <row r="26" spans="1:12" x14ac:dyDescent="0.2">
      <c r="A26" s="7" t="s">
        <v>90</v>
      </c>
      <c r="B26" s="91">
        <f>I15/1000</f>
        <v>0.46344279325406856</v>
      </c>
      <c r="C26" s="91">
        <f>E15/1000</f>
        <v>0.48773076046493957</v>
      </c>
      <c r="D26" s="91">
        <f>G15/1000</f>
        <v>0</v>
      </c>
      <c r="E26" s="91">
        <f>(B15-D15)/1000</f>
        <v>0.19974644628099167</v>
      </c>
      <c r="F26" s="91">
        <f>B26+C26+D26+E26</f>
        <v>1.1509199999999997</v>
      </c>
    </row>
    <row r="27" spans="1:12" x14ac:dyDescent="0.2">
      <c r="A27" s="7" t="s">
        <v>91</v>
      </c>
      <c r="B27" s="91">
        <f>I16/1000</f>
        <v>0.51532108435240542</v>
      </c>
      <c r="C27" s="91">
        <f>E16/1000</f>
        <v>0.38810710462397274</v>
      </c>
      <c r="D27" s="91">
        <f>G16/1000</f>
        <v>0</v>
      </c>
      <c r="E27" s="91">
        <f>(B16-D16)/1000</f>
        <v>0.24392561102362209</v>
      </c>
      <c r="F27" s="91">
        <f>B27+C27+D27+E27</f>
        <v>1.1473538000000003</v>
      </c>
    </row>
    <row r="28" spans="1:12" x14ac:dyDescent="0.2">
      <c r="A28" s="7" t="s">
        <v>92</v>
      </c>
      <c r="B28" s="91">
        <f>I17/1000</f>
        <v>0.48499932415476377</v>
      </c>
      <c r="C28" s="91">
        <f>E17/1000</f>
        <v>0.39215644820295992</v>
      </c>
      <c r="D28" s="91">
        <f>G17/1000</f>
        <v>0</v>
      </c>
      <c r="E28" s="91">
        <f>(B17-D17)/1000</f>
        <v>0.20174582764227647</v>
      </c>
      <c r="F28" s="91">
        <f>B28+C28+D28+E28</f>
        <v>1.0789016000000002</v>
      </c>
    </row>
    <row r="29" spans="1:12" x14ac:dyDescent="0.2">
      <c r="B29" s="91"/>
      <c r="C29" s="91"/>
      <c r="D29" s="91"/>
      <c r="E29" s="91"/>
      <c r="F29" s="91"/>
    </row>
    <row r="30" spans="1:12" x14ac:dyDescent="0.2">
      <c r="A30" s="7" t="s">
        <v>89</v>
      </c>
      <c r="B30" s="91">
        <f>I4/1000</f>
        <v>0.54449999999999998</v>
      </c>
      <c r="C30" s="91">
        <f>E4/1000</f>
        <v>0.36799999999999999</v>
      </c>
      <c r="D30" s="91">
        <f>G4/1000</f>
        <v>2.9649999999999999E-2</v>
      </c>
      <c r="E30" s="91">
        <f>(B4-D4)/1000</f>
        <v>0.18842999999999996</v>
      </c>
      <c r="F30" s="91">
        <f>B30+C30+D30+E30</f>
        <v>1.1305799999999999</v>
      </c>
    </row>
    <row r="31" spans="1:12" x14ac:dyDescent="0.2">
      <c r="A31" s="7" t="s">
        <v>90</v>
      </c>
      <c r="B31" s="91">
        <f>I5/1000</f>
        <v>0.50951758253004464</v>
      </c>
      <c r="C31" s="91">
        <f>E5/1000</f>
        <v>0.41593861581706293</v>
      </c>
      <c r="D31" s="91">
        <f>G5/1000</f>
        <v>0</v>
      </c>
      <c r="E31" s="91">
        <f>(B5-D5)/1000</f>
        <v>0.19434580165289253</v>
      </c>
      <c r="F31" s="91">
        <f>B31+C31+D31+E31</f>
        <v>1.1198020000000002</v>
      </c>
    </row>
    <row r="32" spans="1:12" x14ac:dyDescent="0.2">
      <c r="A32" s="7" t="s">
        <v>91</v>
      </c>
      <c r="B32" s="91">
        <f>I6/1000</f>
        <v>0.55455703330725514</v>
      </c>
      <c r="C32" s="91">
        <f>E6/1000</f>
        <v>0.35689682496046166</v>
      </c>
      <c r="D32" s="91">
        <f>G6/1000</f>
        <v>0</v>
      </c>
      <c r="E32" s="91">
        <f>(B6-D6)/1000</f>
        <v>0.24609254173228351</v>
      </c>
      <c r="F32" s="91">
        <f>B32+C32+D32+E32</f>
        <v>1.1575464000000002</v>
      </c>
    </row>
    <row r="33" spans="1:6" x14ac:dyDescent="0.2">
      <c r="A33" s="7" t="s">
        <v>92</v>
      </c>
      <c r="B33" s="91">
        <f>I7/1000</f>
        <v>0.50325863284002814</v>
      </c>
      <c r="C33" s="91">
        <f>E7/1000</f>
        <v>0.34274136715997183</v>
      </c>
      <c r="D33" s="91">
        <f>G7/1000</f>
        <v>0</v>
      </c>
      <c r="E33" s="91">
        <f>(B7-D7)/1000</f>
        <v>0.19457999999999992</v>
      </c>
      <c r="F33" s="91">
        <f>B33+C33+D33+E33</f>
        <v>1.0405799999999998</v>
      </c>
    </row>
    <row r="34" spans="1:6" x14ac:dyDescent="0.2">
      <c r="B34" s="91"/>
      <c r="C34" s="91"/>
      <c r="D34" s="91"/>
      <c r="E34" s="91"/>
      <c r="F34" s="91"/>
    </row>
    <row r="35" spans="1:6" x14ac:dyDescent="0.2">
      <c r="B35" s="91"/>
      <c r="C35" s="91"/>
      <c r="D35" s="91"/>
      <c r="E35" s="91"/>
      <c r="F35" s="91"/>
    </row>
    <row r="38" spans="1:6" x14ac:dyDescent="0.2">
      <c r="A38" s="72" t="s">
        <v>101</v>
      </c>
    </row>
    <row r="39" spans="1:6" x14ac:dyDescent="0.2">
      <c r="A39" s="72" t="s">
        <v>102</v>
      </c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opLeftCell="A10" zoomScale="90" zoomScaleNormal="90" workbookViewId="0">
      <selection activeCell="C24" sqref="C24"/>
    </sheetView>
  </sheetViews>
  <sheetFormatPr defaultRowHeight="14.25" x14ac:dyDescent="0.2"/>
  <cols>
    <col min="1" max="1" width="8.6640625" style="45" customWidth="1"/>
    <col min="2" max="2" width="27.1640625" style="45" customWidth="1"/>
    <col min="3" max="3" width="19.33203125" style="45" bestFit="1" customWidth="1"/>
    <col min="4" max="4" width="13.83203125" style="45" customWidth="1"/>
    <col min="5" max="5" width="16.1640625" style="45" customWidth="1"/>
    <col min="6" max="6" width="11.5" style="45" bestFit="1" customWidth="1"/>
    <col min="7" max="7" width="17.33203125" style="45" bestFit="1" customWidth="1"/>
    <col min="8" max="8" width="11.5" style="45" bestFit="1" customWidth="1"/>
    <col min="9" max="16384" width="9.33203125" style="45"/>
  </cols>
  <sheetData>
    <row r="1" spans="1:7" ht="15" x14ac:dyDescent="0.25">
      <c r="A1" s="300" t="s">
        <v>221</v>
      </c>
      <c r="B1" s="301"/>
      <c r="C1" s="301"/>
      <c r="D1" s="301"/>
      <c r="E1" s="301"/>
    </row>
    <row r="2" spans="1:7" ht="28.5" x14ac:dyDescent="0.2">
      <c r="A2" s="324"/>
      <c r="B2" s="303" t="s">
        <v>127</v>
      </c>
      <c r="C2" s="303" t="s">
        <v>72</v>
      </c>
      <c r="D2" s="303" t="s">
        <v>128</v>
      </c>
      <c r="E2" s="303" t="s">
        <v>129</v>
      </c>
    </row>
    <row r="3" spans="1:7" x14ac:dyDescent="0.2">
      <c r="A3" s="45">
        <v>2005</v>
      </c>
      <c r="B3" s="46">
        <v>493.06970587200425</v>
      </c>
      <c r="C3" s="47">
        <f>B3/279.215830465379*100-100</f>
        <v>76.590884925896717</v>
      </c>
      <c r="D3" s="46">
        <v>31806.041000000001</v>
      </c>
      <c r="E3" s="92">
        <f>B3/D3*100</f>
        <v>1.5502391695716051</v>
      </c>
    </row>
    <row r="4" spans="1:7" x14ac:dyDescent="0.2">
      <c r="A4" s="45">
        <v>2006</v>
      </c>
      <c r="B4" s="46">
        <v>261.87663020314676</v>
      </c>
      <c r="C4" s="47">
        <f>B4/B3*100-100</f>
        <v>-46.888517569739484</v>
      </c>
      <c r="D4" s="46">
        <v>33691.211000000003</v>
      </c>
      <c r="E4" s="92">
        <f t="shared" ref="E4:E15" si="0">B4/D4*100</f>
        <v>0.77728470550716244</v>
      </c>
    </row>
    <row r="5" spans="1:7" x14ac:dyDescent="0.2">
      <c r="A5" s="45">
        <v>2007</v>
      </c>
      <c r="B5" s="46">
        <v>782.72538765219406</v>
      </c>
      <c r="C5" s="47">
        <f t="shared" ref="C5:C15" si="1">B5/B4*100-100</f>
        <v>198.89088882998334</v>
      </c>
      <c r="D5" s="46">
        <v>36277.970999999998</v>
      </c>
      <c r="E5" s="92">
        <f t="shared" si="0"/>
        <v>2.1575776320351383</v>
      </c>
    </row>
    <row r="6" spans="1:7" x14ac:dyDescent="0.2">
      <c r="A6" s="45">
        <v>2008</v>
      </c>
      <c r="B6" s="46">
        <v>324.63588121323238</v>
      </c>
      <c r="C6" s="47">
        <f t="shared" si="1"/>
        <v>-58.524932711460089</v>
      </c>
      <c r="D6" s="46">
        <v>38457.339</v>
      </c>
      <c r="E6" s="92">
        <f t="shared" si="0"/>
        <v>0.84414546002060198</v>
      </c>
    </row>
    <row r="7" spans="1:7" x14ac:dyDescent="0.2">
      <c r="A7" s="45">
        <v>2009</v>
      </c>
      <c r="B7" s="46">
        <v>436.47231452001</v>
      </c>
      <c r="C7" s="47">
        <f t="shared" si="1"/>
        <v>34.449806622983687</v>
      </c>
      <c r="D7" s="46">
        <v>38238.43</v>
      </c>
      <c r="E7" s="92">
        <f t="shared" si="0"/>
        <v>1.1414493600286675</v>
      </c>
      <c r="G7" s="48"/>
    </row>
    <row r="8" spans="1:7" x14ac:dyDescent="0.2">
      <c r="A8" s="45">
        <v>2010</v>
      </c>
      <c r="B8" s="46">
        <v>601.87268258999995</v>
      </c>
      <c r="C8" s="47">
        <f t="shared" si="1"/>
        <v>37.894813157137179</v>
      </c>
      <c r="D8" s="46">
        <v>38396.385999999999</v>
      </c>
      <c r="E8" s="92">
        <f t="shared" si="0"/>
        <v>1.5675243044749054</v>
      </c>
      <c r="F8" s="49"/>
      <c r="G8" s="48"/>
    </row>
    <row r="9" spans="1:7" x14ac:dyDescent="0.2">
      <c r="A9" s="45">
        <v>2011</v>
      </c>
      <c r="B9" s="46">
        <v>622.91826129000003</v>
      </c>
      <c r="C9" s="47">
        <f t="shared" si="1"/>
        <v>3.496682821595428</v>
      </c>
      <c r="D9" s="46">
        <v>38173.642</v>
      </c>
      <c r="E9" s="92">
        <f t="shared" si="0"/>
        <v>1.6318020200692407</v>
      </c>
      <c r="F9" s="49"/>
      <c r="G9" s="48"/>
    </row>
    <row r="10" spans="1:7" x14ac:dyDescent="0.2">
      <c r="A10" s="45">
        <v>2012</v>
      </c>
      <c r="B10" s="46">
        <v>640.36323972000002</v>
      </c>
      <c r="C10" s="47">
        <f t="shared" si="1"/>
        <v>2.8005244851665196</v>
      </c>
      <c r="D10" s="46">
        <v>38013.546999999999</v>
      </c>
      <c r="E10" s="92">
        <f t="shared" si="0"/>
        <v>1.6845658725822141</v>
      </c>
      <c r="F10" s="49"/>
      <c r="G10" s="48"/>
    </row>
    <row r="11" spans="1:7" x14ac:dyDescent="0.2">
      <c r="A11" s="45">
        <v>2013</v>
      </c>
      <c r="B11" s="46">
        <v>636.34608304999995</v>
      </c>
      <c r="C11" s="47">
        <f t="shared" si="1"/>
        <v>-0.62732468399600805</v>
      </c>
      <c r="D11" s="46">
        <v>37709.421999999999</v>
      </c>
      <c r="E11" s="92">
        <f t="shared" si="0"/>
        <v>1.6874989042526294</v>
      </c>
      <c r="F11" s="49"/>
      <c r="G11" s="48"/>
    </row>
    <row r="12" spans="1:7" x14ac:dyDescent="0.2">
      <c r="A12" s="45">
        <v>2014</v>
      </c>
      <c r="B12" s="46">
        <v>639.96499543000004</v>
      </c>
      <c r="C12" s="47">
        <f t="shared" si="1"/>
        <v>0.56870191809066739</v>
      </c>
      <c r="D12" s="46">
        <v>38223.705999999998</v>
      </c>
      <c r="E12" s="92">
        <f t="shared" si="0"/>
        <v>1.674262028464744</v>
      </c>
      <c r="F12" s="49"/>
      <c r="G12" s="48"/>
    </row>
    <row r="13" spans="1:7" x14ac:dyDescent="0.2">
      <c r="A13" s="45">
        <v>2015</v>
      </c>
      <c r="B13" s="50">
        <v>664.90084133000005</v>
      </c>
      <c r="C13" s="47">
        <f t="shared" si="1"/>
        <v>3.896439036207795</v>
      </c>
      <c r="D13" s="46">
        <v>39090.928</v>
      </c>
      <c r="E13" s="92">
        <f t="shared" si="0"/>
        <v>1.7009083062187729</v>
      </c>
      <c r="G13" s="48"/>
    </row>
    <row r="14" spans="1:7" x14ac:dyDescent="0.2">
      <c r="A14" s="45">
        <v>2016</v>
      </c>
      <c r="B14" s="50">
        <v>672.08069939999996</v>
      </c>
      <c r="C14" s="47">
        <f t="shared" si="1"/>
        <v>1.0798389208890313</v>
      </c>
      <c r="D14" s="46">
        <v>40125.976999999999</v>
      </c>
      <c r="E14" s="92">
        <f t="shared" si="0"/>
        <v>1.6749266925014685</v>
      </c>
      <c r="G14" s="48"/>
    </row>
    <row r="15" spans="1:7" x14ac:dyDescent="0.2">
      <c r="A15" s="45">
        <v>2017</v>
      </c>
      <c r="B15" s="50">
        <v>710.68806852</v>
      </c>
      <c r="C15" s="47">
        <f t="shared" si="1"/>
        <v>5.7444543719923615</v>
      </c>
      <c r="D15" s="46">
        <v>41596.464</v>
      </c>
      <c r="E15" s="92">
        <f t="shared" si="0"/>
        <v>1.7085300051465913</v>
      </c>
      <c r="G15" s="48"/>
    </row>
    <row r="18" spans="1:2" x14ac:dyDescent="0.2">
      <c r="A18" s="51" t="s">
        <v>75</v>
      </c>
    </row>
    <row r="19" spans="1:2" x14ac:dyDescent="0.2">
      <c r="A19" s="51" t="s">
        <v>76</v>
      </c>
      <c r="B19" s="52"/>
    </row>
    <row r="20" spans="1:2" x14ac:dyDescent="0.2">
      <c r="A20" s="45" t="s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="90" zoomScaleNormal="90" workbookViewId="0">
      <selection activeCell="C24" sqref="C24"/>
    </sheetView>
  </sheetViews>
  <sheetFormatPr defaultColWidth="17.1640625" defaultRowHeight="14.25" x14ac:dyDescent="0.2"/>
  <cols>
    <col min="1" max="1" width="7.83203125" style="57" customWidth="1"/>
    <col min="2" max="2" width="31" style="57" bestFit="1" customWidth="1"/>
    <col min="3" max="3" width="20.5" style="57" bestFit="1" customWidth="1"/>
    <col min="4" max="4" width="28.5" style="57" bestFit="1" customWidth="1"/>
    <col min="5" max="5" width="22.6640625" style="57" bestFit="1" customWidth="1"/>
    <col min="6" max="6" width="21" style="57" bestFit="1" customWidth="1"/>
    <col min="7" max="13" width="17.1640625" style="57"/>
    <col min="14" max="14" width="24.33203125" style="57" customWidth="1"/>
    <col min="15" max="16384" width="17.1640625" style="57"/>
  </cols>
  <sheetData>
    <row r="1" spans="1:10" s="55" customFormat="1" ht="16.5" customHeight="1" x14ac:dyDescent="0.25">
      <c r="A1" s="307" t="s">
        <v>136</v>
      </c>
      <c r="B1" s="308"/>
      <c r="C1" s="308"/>
    </row>
    <row r="2" spans="1:10" ht="42.75" x14ac:dyDescent="0.2">
      <c r="A2" s="313"/>
      <c r="B2" s="325" t="s">
        <v>130</v>
      </c>
      <c r="C2" s="325" t="s">
        <v>131</v>
      </c>
    </row>
    <row r="3" spans="1:10" ht="16.5" customHeight="1" x14ac:dyDescent="0.2">
      <c r="A3" s="61">
        <v>2011</v>
      </c>
      <c r="B3" s="326">
        <v>0.13580123921367337</v>
      </c>
      <c r="C3" s="327">
        <v>2.5</v>
      </c>
      <c r="D3" s="93"/>
      <c r="E3" s="93"/>
      <c r="F3" s="71"/>
      <c r="G3" s="60"/>
      <c r="H3" s="59"/>
      <c r="I3" s="59"/>
      <c r="J3" s="60"/>
    </row>
    <row r="4" spans="1:10" ht="16.5" customHeight="1" x14ac:dyDescent="0.2">
      <c r="A4" s="61">
        <v>2012</v>
      </c>
      <c r="B4" s="326">
        <v>0.14358061239768058</v>
      </c>
      <c r="C4" s="327">
        <v>2.6</v>
      </c>
      <c r="D4" s="71"/>
      <c r="E4" s="71"/>
      <c r="F4" s="71"/>
      <c r="G4" s="60"/>
      <c r="H4" s="59"/>
      <c r="I4" s="59"/>
      <c r="J4" s="60"/>
    </row>
    <row r="5" spans="1:10" ht="16.5" customHeight="1" x14ac:dyDescent="0.2">
      <c r="A5" s="61">
        <v>2013</v>
      </c>
      <c r="B5" s="326">
        <v>0.15011475366390009</v>
      </c>
      <c r="C5" s="327">
        <v>2.7</v>
      </c>
      <c r="D5" s="71"/>
      <c r="E5" s="71"/>
      <c r="F5" s="71"/>
      <c r="G5" s="60"/>
      <c r="H5" s="59"/>
      <c r="I5" s="59"/>
      <c r="J5" s="60"/>
    </row>
    <row r="6" spans="1:10" ht="16.5" customHeight="1" x14ac:dyDescent="0.2">
      <c r="A6" s="61">
        <v>2014</v>
      </c>
      <c r="B6" s="326">
        <v>0.15316938086173981</v>
      </c>
      <c r="C6" s="327">
        <v>2.8</v>
      </c>
      <c r="D6" s="71"/>
      <c r="E6" s="71"/>
      <c r="F6" s="71"/>
      <c r="G6" s="60"/>
      <c r="H6" s="59"/>
      <c r="I6" s="59"/>
      <c r="J6" s="60"/>
    </row>
    <row r="7" spans="1:10" ht="16.5" customHeight="1" x14ac:dyDescent="0.2">
      <c r="A7" s="61">
        <v>2015</v>
      </c>
      <c r="B7" s="326">
        <v>0.1561260427282149</v>
      </c>
      <c r="C7" s="327">
        <v>2.9</v>
      </c>
      <c r="D7" s="71"/>
      <c r="E7" s="71"/>
      <c r="F7" s="71"/>
      <c r="G7" s="60"/>
      <c r="H7" s="59"/>
      <c r="I7" s="59"/>
      <c r="J7" s="60"/>
    </row>
    <row r="8" spans="1:10" ht="16.5" customHeight="1" x14ac:dyDescent="0.2">
      <c r="A8" s="61">
        <v>2016</v>
      </c>
      <c r="B8" s="326">
        <v>0.15627917194327243</v>
      </c>
      <c r="C8" s="327">
        <v>3.1</v>
      </c>
      <c r="D8" s="71"/>
      <c r="E8" s="71"/>
      <c r="F8" s="71"/>
      <c r="G8" s="60"/>
      <c r="H8" s="59"/>
      <c r="I8" s="59"/>
      <c r="J8" s="60"/>
    </row>
    <row r="9" spans="1:10" ht="16.5" customHeight="1" x14ac:dyDescent="0.2">
      <c r="A9" s="311">
        <v>2017</v>
      </c>
      <c r="B9" s="328">
        <v>0.1617295283916034</v>
      </c>
      <c r="C9" s="329">
        <v>3.2</v>
      </c>
      <c r="D9" s="71"/>
      <c r="E9" s="71"/>
      <c r="F9" s="71"/>
      <c r="G9" s="60"/>
      <c r="H9" s="59"/>
      <c r="I9" s="59"/>
      <c r="J9" s="60"/>
    </row>
    <row r="10" spans="1:10" ht="16.5" customHeight="1" x14ac:dyDescent="0.2"/>
    <row r="11" spans="1:10" ht="16.5" customHeight="1" x14ac:dyDescent="0.2">
      <c r="A11" s="67"/>
      <c r="H11" s="59"/>
      <c r="I11" s="59"/>
    </row>
    <row r="12" spans="1:10" ht="16.5" customHeight="1" x14ac:dyDescent="0.2">
      <c r="A12" s="63" t="s">
        <v>77</v>
      </c>
      <c r="B12" s="68"/>
      <c r="C12" s="68"/>
      <c r="D12" s="68"/>
      <c r="E12" s="68"/>
      <c r="H12" s="59"/>
      <c r="I12" s="59"/>
    </row>
    <row r="13" spans="1:10" ht="16.5" customHeight="1" x14ac:dyDescent="0.2">
      <c r="A13" s="65" t="s">
        <v>7</v>
      </c>
      <c r="H13" s="59"/>
      <c r="I13" s="59"/>
    </row>
    <row r="14" spans="1:10" ht="16.5" customHeight="1" x14ac:dyDescent="0.2">
      <c r="H14" s="59"/>
      <c r="I14" s="59"/>
    </row>
    <row r="15" spans="1:10" ht="16.5" customHeight="1" x14ac:dyDescent="0.2">
      <c r="H15" s="59"/>
      <c r="I15" s="59"/>
    </row>
    <row r="16" spans="1:10" ht="16.5" customHeight="1" x14ac:dyDescent="0.2">
      <c r="H16" s="59"/>
      <c r="I16" s="59"/>
    </row>
    <row r="17" spans="1:9" ht="16.5" customHeight="1" x14ac:dyDescent="0.2">
      <c r="H17" s="59"/>
      <c r="I17" s="59"/>
    </row>
    <row r="18" spans="1:9" ht="16.5" customHeight="1" x14ac:dyDescent="0.2">
      <c r="H18" s="59"/>
      <c r="I18" s="59"/>
    </row>
    <row r="19" spans="1:9" ht="16.5" customHeight="1" x14ac:dyDescent="0.2">
      <c r="H19" s="59"/>
      <c r="I19" s="59"/>
    </row>
    <row r="20" spans="1:9" ht="16.5" customHeight="1" x14ac:dyDescent="0.2">
      <c r="H20" s="59"/>
      <c r="I20" s="59"/>
    </row>
    <row r="21" spans="1:9" ht="16.5" customHeight="1" x14ac:dyDescent="0.2">
      <c r="H21" s="59"/>
      <c r="I21" s="59"/>
    </row>
    <row r="22" spans="1:9" ht="16.5" customHeight="1" x14ac:dyDescent="0.2">
      <c r="H22" s="59"/>
      <c r="I22" s="59"/>
    </row>
    <row r="23" spans="1:9" ht="16.5" customHeight="1" x14ac:dyDescent="0.2">
      <c r="H23" s="59"/>
      <c r="I23" s="59"/>
    </row>
    <row r="24" spans="1:9" ht="16.5" customHeight="1" x14ac:dyDescent="0.2">
      <c r="B24" s="501"/>
      <c r="C24" s="501"/>
      <c r="D24" s="501"/>
      <c r="E24" s="501"/>
      <c r="H24" s="59"/>
      <c r="I24" s="59"/>
    </row>
    <row r="25" spans="1:9" ht="16.5" customHeight="1" x14ac:dyDescent="0.2">
      <c r="B25" s="66"/>
      <c r="C25" s="66"/>
      <c r="D25" s="66"/>
      <c r="E25" s="66"/>
      <c r="H25" s="59"/>
      <c r="I25" s="59"/>
    </row>
    <row r="26" spans="1:9" ht="16.5" customHeight="1" x14ac:dyDescent="0.2">
      <c r="B26" s="59"/>
      <c r="C26" s="59"/>
      <c r="D26" s="59"/>
      <c r="E26" s="59"/>
    </row>
    <row r="27" spans="1:9" ht="16.5" customHeight="1" x14ac:dyDescent="0.2">
      <c r="B27" s="59"/>
      <c r="C27" s="59"/>
      <c r="D27" s="59"/>
      <c r="E27" s="59"/>
    </row>
    <row r="28" spans="1:9" ht="16.5" customHeight="1" x14ac:dyDescent="0.2">
      <c r="B28" s="59"/>
      <c r="C28" s="59"/>
      <c r="D28" s="59"/>
      <c r="E28" s="59"/>
    </row>
    <row r="29" spans="1:9" ht="16.5" customHeight="1" x14ac:dyDescent="0.2">
      <c r="B29" s="59"/>
      <c r="C29" s="59"/>
      <c r="D29" s="59"/>
      <c r="E29" s="59"/>
    </row>
    <row r="30" spans="1:9" ht="16.5" customHeight="1" x14ac:dyDescent="0.2">
      <c r="A30" s="502"/>
      <c r="B30" s="502"/>
      <c r="C30" s="502"/>
      <c r="D30" s="502"/>
      <c r="E30" s="502"/>
    </row>
    <row r="31" spans="1:9" ht="16.5" customHeight="1" x14ac:dyDescent="0.2">
      <c r="A31" s="503"/>
      <c r="B31" s="503"/>
      <c r="C31" s="503"/>
      <c r="D31" s="503"/>
      <c r="E31" s="503"/>
    </row>
    <row r="32" spans="1:9" ht="16.5" customHeight="1" x14ac:dyDescent="0.2">
      <c r="A32" s="68"/>
      <c r="B32" s="69"/>
      <c r="C32" s="69"/>
      <c r="D32" s="56"/>
      <c r="E32" s="69"/>
    </row>
    <row r="33" spans="1:10" ht="16.5" customHeight="1" x14ac:dyDescent="0.2">
      <c r="A33" s="67"/>
      <c r="B33" s="70"/>
      <c r="C33" s="70"/>
      <c r="D33" s="70"/>
      <c r="E33" s="70"/>
    </row>
    <row r="34" spans="1:10" ht="16.5" customHeight="1" x14ac:dyDescent="0.2">
      <c r="A34" s="67"/>
      <c r="B34" s="69"/>
      <c r="C34" s="69"/>
      <c r="D34" s="69"/>
      <c r="E34" s="69"/>
    </row>
    <row r="35" spans="1:10" ht="16.5" customHeight="1" x14ac:dyDescent="0.2">
      <c r="A35" s="68"/>
      <c r="B35" s="69"/>
      <c r="C35" s="69"/>
      <c r="D35" s="56"/>
      <c r="E35" s="69"/>
    </row>
    <row r="36" spans="1:10" ht="16.5" customHeight="1" x14ac:dyDescent="0.2">
      <c r="A36" s="67"/>
      <c r="B36" s="70"/>
      <c r="C36" s="70"/>
      <c r="D36" s="70"/>
      <c r="E36" s="70"/>
      <c r="H36" s="67"/>
      <c r="I36" s="67"/>
      <c r="J36" s="67"/>
    </row>
    <row r="37" spans="1:10" ht="16.5" customHeight="1" x14ac:dyDescent="0.2">
      <c r="A37" s="67"/>
      <c r="B37" s="67"/>
      <c r="C37" s="67"/>
      <c r="D37" s="67"/>
      <c r="E37" s="67"/>
    </row>
    <row r="38" spans="1:10" ht="16.5" customHeight="1" x14ac:dyDescent="0.2"/>
    <row r="39" spans="1:10" ht="15.75" customHeight="1" x14ac:dyDescent="0.2"/>
    <row r="40" spans="1:10" ht="27.75" customHeight="1" x14ac:dyDescent="0.2"/>
    <row r="41" spans="1:10" ht="18" customHeight="1" x14ac:dyDescent="0.2"/>
    <row r="42" spans="1:10" ht="30" customHeight="1" x14ac:dyDescent="0.2"/>
    <row r="43" spans="1:10" ht="35.25" customHeight="1" x14ac:dyDescent="0.2"/>
    <row r="44" spans="1:10" ht="24.75" customHeight="1" x14ac:dyDescent="0.2"/>
    <row r="45" spans="1:10" ht="17.25" customHeight="1" x14ac:dyDescent="0.2"/>
    <row r="46" spans="1:10" ht="44.25" customHeight="1" x14ac:dyDescent="0.2"/>
  </sheetData>
  <mergeCells count="4">
    <mergeCell ref="B24:C24"/>
    <mergeCell ref="D24:E24"/>
    <mergeCell ref="A30:E30"/>
    <mergeCell ref="A31:E31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opLeftCell="A7" zoomScale="90" zoomScaleNormal="90" workbookViewId="0">
      <selection activeCell="C24" sqref="C24"/>
    </sheetView>
  </sheetViews>
  <sheetFormatPr defaultColWidth="17.1640625" defaultRowHeight="14.25" x14ac:dyDescent="0.2"/>
  <cols>
    <col min="1" max="1" width="7.83203125" style="57" customWidth="1"/>
    <col min="2" max="2" width="20.5" style="57" customWidth="1"/>
    <col min="3" max="3" width="20.33203125" style="57" customWidth="1"/>
    <col min="4" max="4" width="16" style="57" customWidth="1"/>
    <col min="5" max="5" width="19.1640625" style="57" customWidth="1"/>
    <col min="6" max="6" width="21" style="57" bestFit="1" customWidth="1"/>
    <col min="7" max="13" width="17.1640625" style="57"/>
    <col min="14" max="14" width="24.33203125" style="57" customWidth="1"/>
    <col min="15" max="16384" width="17.1640625" style="57"/>
  </cols>
  <sheetData>
    <row r="1" spans="1:10" s="55" customFormat="1" ht="16.5" customHeight="1" x14ac:dyDescent="0.25">
      <c r="A1" s="307" t="s">
        <v>137</v>
      </c>
      <c r="B1" s="308"/>
      <c r="C1" s="308"/>
      <c r="D1" s="308"/>
      <c r="E1" s="308"/>
      <c r="G1" s="307" t="s">
        <v>269</v>
      </c>
      <c r="H1" s="307"/>
      <c r="I1" s="307"/>
    </row>
    <row r="2" spans="1:10" ht="42.75" x14ac:dyDescent="0.2">
      <c r="A2" s="330"/>
      <c r="B2" s="331" t="s">
        <v>132</v>
      </c>
      <c r="C2" s="331" t="s">
        <v>133</v>
      </c>
      <c r="D2" s="331" t="s">
        <v>134</v>
      </c>
      <c r="E2" s="331" t="s">
        <v>135</v>
      </c>
      <c r="G2" s="331" t="s">
        <v>132</v>
      </c>
      <c r="H2" s="331" t="s">
        <v>133</v>
      </c>
      <c r="I2" s="331" t="s">
        <v>134</v>
      </c>
    </row>
    <row r="3" spans="1:10" ht="16.5" customHeight="1" x14ac:dyDescent="0.2">
      <c r="A3" s="61">
        <v>2011</v>
      </c>
      <c r="B3" s="59">
        <v>2497.4903189999995</v>
      </c>
      <c r="C3" s="59">
        <v>2355.6716799999999</v>
      </c>
      <c r="D3" s="59">
        <v>2359.1770769999998</v>
      </c>
      <c r="E3" s="59">
        <f>SUM(B3:D3)</f>
        <v>7212.3390760000002</v>
      </c>
      <c r="F3" s="59"/>
      <c r="G3" s="71">
        <f>B3/$E$3*100</f>
        <v>34.62802140446675</v>
      </c>
      <c r="H3" s="71">
        <f t="shared" ref="H3:I3" si="0">C3/$E$3*100</f>
        <v>32.661687909804535</v>
      </c>
      <c r="I3" s="71">
        <f t="shared" si="0"/>
        <v>32.710290685728708</v>
      </c>
      <c r="J3" s="60"/>
    </row>
    <row r="4" spans="1:10" ht="16.5" customHeight="1" x14ac:dyDescent="0.2">
      <c r="A4" s="61">
        <v>2012</v>
      </c>
      <c r="B4" s="59">
        <v>1530.9009709999998</v>
      </c>
      <c r="C4" s="59">
        <v>2475.2903409999999</v>
      </c>
      <c r="D4" s="59">
        <v>3070.4222799999998</v>
      </c>
      <c r="E4" s="59">
        <f t="shared" ref="E4:E9" si="1">SUM(B4:D4)</f>
        <v>7076.6135919999997</v>
      </c>
      <c r="F4" s="59"/>
      <c r="G4" s="71">
        <f>B4/$E$4*100</f>
        <v>21.633242384898043</v>
      </c>
      <c r="H4" s="71">
        <f t="shared" ref="H4:I4" si="2">C4/$E$4*100</f>
        <v>34.978458394256215</v>
      </c>
      <c r="I4" s="71">
        <f t="shared" si="2"/>
        <v>43.388299220845745</v>
      </c>
      <c r="J4" s="60"/>
    </row>
    <row r="5" spans="1:10" ht="16.5" customHeight="1" x14ac:dyDescent="0.2">
      <c r="A5" s="61">
        <v>2013</v>
      </c>
      <c r="B5" s="59">
        <v>404.94243800000004</v>
      </c>
      <c r="C5" s="59">
        <v>2702.7944029999999</v>
      </c>
      <c r="D5" s="59">
        <v>3589.2198600000006</v>
      </c>
      <c r="E5" s="59">
        <f t="shared" si="1"/>
        <v>6696.956701000001</v>
      </c>
      <c r="F5" s="59"/>
      <c r="G5" s="71">
        <f>B5/$E$5*100</f>
        <v>6.0466635231422856</v>
      </c>
      <c r="H5" s="71">
        <f t="shared" ref="H5:I5" si="3">C5/$E$5*100</f>
        <v>40.358546779859182</v>
      </c>
      <c r="I5" s="71">
        <f t="shared" si="3"/>
        <v>53.594789696998525</v>
      </c>
      <c r="J5" s="60"/>
    </row>
    <row r="6" spans="1:10" ht="16.5" customHeight="1" x14ac:dyDescent="0.2">
      <c r="A6" s="61">
        <v>2014</v>
      </c>
      <c r="B6" s="59">
        <v>1179.2091740000001</v>
      </c>
      <c r="C6" s="59">
        <v>2306.78449</v>
      </c>
      <c r="D6" s="59">
        <v>3215.7877099999996</v>
      </c>
      <c r="E6" s="59">
        <f t="shared" si="1"/>
        <v>6701.7813740000001</v>
      </c>
      <c r="F6" s="59"/>
      <c r="G6" s="71">
        <f>B6/$E$6*100</f>
        <v>17.595458702589422</v>
      </c>
      <c r="H6" s="71">
        <f t="shared" ref="H6:I6" si="4">C6/$E$6*100</f>
        <v>34.420467652814246</v>
      </c>
      <c r="I6" s="71">
        <f t="shared" si="4"/>
        <v>47.984073644596329</v>
      </c>
      <c r="J6" s="60"/>
    </row>
    <row r="7" spans="1:10" ht="16.5" customHeight="1" x14ac:dyDescent="0.2">
      <c r="A7" s="61">
        <v>2015</v>
      </c>
      <c r="B7" s="59">
        <v>1690.701466</v>
      </c>
      <c r="C7" s="59">
        <v>3580.6594399999999</v>
      </c>
      <c r="D7" s="59">
        <v>1566.6810960000003</v>
      </c>
      <c r="E7" s="59">
        <f t="shared" si="1"/>
        <v>6838.0420020000001</v>
      </c>
      <c r="F7" s="59"/>
      <c r="G7" s="71">
        <f>B7/$E$7*100</f>
        <v>24.724935376318268</v>
      </c>
      <c r="H7" s="71">
        <f t="shared" ref="H7:I7" si="5">C7/$E$7*100</f>
        <v>52.363811730795504</v>
      </c>
      <c r="I7" s="71">
        <f t="shared" si="5"/>
        <v>22.911252892886228</v>
      </c>
      <c r="J7" s="60"/>
    </row>
    <row r="8" spans="1:10" ht="16.5" customHeight="1" x14ac:dyDescent="0.2">
      <c r="A8" s="61">
        <v>2016</v>
      </c>
      <c r="B8" s="59">
        <v>2857.8189080000002</v>
      </c>
      <c r="C8" s="59">
        <v>2720.5194000000001</v>
      </c>
      <c r="D8" s="59">
        <v>1369.7709799999998</v>
      </c>
      <c r="E8" s="59">
        <f t="shared" si="1"/>
        <v>6948.1092879999997</v>
      </c>
      <c r="F8" s="59"/>
      <c r="G8" s="71">
        <f>B8/$E$8*100</f>
        <v>41.130885965419495</v>
      </c>
      <c r="H8" s="71">
        <f t="shared" ref="H8:I8" si="6">C8/$E$8*100</f>
        <v>39.154815896442194</v>
      </c>
      <c r="I8" s="71">
        <f t="shared" si="6"/>
        <v>19.714298138138322</v>
      </c>
      <c r="J8" s="60"/>
    </row>
    <row r="9" spans="1:10" ht="16.5" customHeight="1" x14ac:dyDescent="0.2">
      <c r="A9" s="311">
        <v>2017</v>
      </c>
      <c r="B9" s="312">
        <v>2886.8037999999997</v>
      </c>
      <c r="C9" s="312">
        <v>2743.23056</v>
      </c>
      <c r="D9" s="312">
        <v>1480.5319999999999</v>
      </c>
      <c r="E9" s="312">
        <f t="shared" si="1"/>
        <v>7110.5663599999998</v>
      </c>
      <c r="F9" s="59"/>
      <c r="G9" s="314">
        <f>B9/$E$9*100</f>
        <v>40.598788533069815</v>
      </c>
      <c r="H9" s="314">
        <f t="shared" ref="H9:I9" si="7">C9/$E$9*100</f>
        <v>38.579635167064247</v>
      </c>
      <c r="I9" s="314">
        <f t="shared" si="7"/>
        <v>20.821576299865935</v>
      </c>
      <c r="J9" s="60"/>
    </row>
    <row r="10" spans="1:10" ht="16.5" customHeight="1" x14ac:dyDescent="0.2">
      <c r="H10" s="59"/>
    </row>
    <row r="11" spans="1:10" ht="16.5" customHeight="1" x14ac:dyDescent="0.2">
      <c r="A11" s="67"/>
      <c r="H11" s="59"/>
      <c r="I11" s="59"/>
    </row>
    <row r="12" spans="1:10" ht="16.5" customHeight="1" x14ac:dyDescent="0.2">
      <c r="A12" s="63" t="s">
        <v>77</v>
      </c>
      <c r="B12" s="68"/>
      <c r="C12" s="68"/>
      <c r="D12" s="68"/>
      <c r="E12" s="68"/>
      <c r="H12" s="59"/>
      <c r="I12" s="59"/>
    </row>
    <row r="13" spans="1:10" ht="16.5" customHeight="1" x14ac:dyDescent="0.2">
      <c r="A13" s="65" t="s">
        <v>7</v>
      </c>
      <c r="H13" s="59"/>
      <c r="I13" s="59"/>
    </row>
    <row r="14" spans="1:10" ht="16.5" customHeight="1" x14ac:dyDescent="0.2">
      <c r="H14" s="59"/>
      <c r="I14" s="59"/>
    </row>
    <row r="15" spans="1:10" ht="16.5" customHeight="1" x14ac:dyDescent="0.2">
      <c r="H15" s="59"/>
      <c r="I15" s="59"/>
    </row>
    <row r="16" spans="1:10" ht="16.5" customHeight="1" x14ac:dyDescent="0.2">
      <c r="H16" s="59"/>
      <c r="I16" s="59"/>
    </row>
    <row r="17" spans="1:9" ht="16.5" customHeight="1" x14ac:dyDescent="0.2">
      <c r="H17" s="59"/>
      <c r="I17" s="59"/>
    </row>
    <row r="18" spans="1:9" ht="16.5" customHeight="1" x14ac:dyDescent="0.2">
      <c r="H18" s="59"/>
      <c r="I18" s="59"/>
    </row>
    <row r="19" spans="1:9" ht="16.5" customHeight="1" x14ac:dyDescent="0.2">
      <c r="H19" s="59"/>
      <c r="I19" s="59"/>
    </row>
    <row r="20" spans="1:9" ht="16.5" customHeight="1" x14ac:dyDescent="0.2">
      <c r="H20" s="59"/>
      <c r="I20" s="59"/>
    </row>
    <row r="21" spans="1:9" ht="16.5" customHeight="1" x14ac:dyDescent="0.2">
      <c r="H21" s="59"/>
      <c r="I21" s="59"/>
    </row>
    <row r="22" spans="1:9" ht="16.5" customHeight="1" x14ac:dyDescent="0.2">
      <c r="H22" s="59"/>
      <c r="I22" s="59"/>
    </row>
    <row r="23" spans="1:9" ht="16.5" customHeight="1" x14ac:dyDescent="0.2">
      <c r="H23" s="59"/>
      <c r="I23" s="59"/>
    </row>
    <row r="24" spans="1:9" ht="16.5" customHeight="1" x14ac:dyDescent="0.2">
      <c r="B24" s="501"/>
      <c r="C24" s="501"/>
      <c r="D24" s="501"/>
      <c r="E24" s="501"/>
      <c r="H24" s="59"/>
      <c r="I24" s="59"/>
    </row>
    <row r="25" spans="1:9" ht="16.5" customHeight="1" x14ac:dyDescent="0.2">
      <c r="B25" s="66"/>
      <c r="C25" s="66"/>
      <c r="D25" s="66"/>
      <c r="E25" s="66"/>
      <c r="H25" s="59"/>
      <c r="I25" s="59"/>
    </row>
    <row r="26" spans="1:9" ht="16.5" customHeight="1" x14ac:dyDescent="0.2">
      <c r="B26" s="59"/>
      <c r="C26" s="59"/>
      <c r="D26" s="59"/>
      <c r="E26" s="59"/>
    </row>
    <row r="27" spans="1:9" ht="16.5" customHeight="1" x14ac:dyDescent="0.2">
      <c r="B27" s="59"/>
      <c r="C27" s="59"/>
      <c r="D27" s="59"/>
      <c r="E27" s="59"/>
    </row>
    <row r="28" spans="1:9" ht="16.5" customHeight="1" x14ac:dyDescent="0.2">
      <c r="B28" s="59"/>
      <c r="C28" s="59"/>
      <c r="D28" s="59"/>
      <c r="E28" s="59"/>
    </row>
    <row r="29" spans="1:9" ht="16.5" customHeight="1" x14ac:dyDescent="0.2">
      <c r="B29" s="59"/>
      <c r="C29" s="59"/>
      <c r="D29" s="59"/>
      <c r="E29" s="59"/>
    </row>
    <row r="30" spans="1:9" ht="16.5" customHeight="1" x14ac:dyDescent="0.2">
      <c r="A30" s="502"/>
      <c r="B30" s="502"/>
      <c r="C30" s="502"/>
      <c r="D30" s="502"/>
      <c r="E30" s="502"/>
    </row>
    <row r="31" spans="1:9" ht="16.5" customHeight="1" x14ac:dyDescent="0.2">
      <c r="A31" s="503"/>
      <c r="B31" s="503"/>
      <c r="C31" s="503"/>
      <c r="D31" s="503"/>
      <c r="E31" s="503"/>
    </row>
    <row r="32" spans="1:9" ht="16.5" customHeight="1" x14ac:dyDescent="0.2">
      <c r="A32" s="68"/>
      <c r="B32" s="69"/>
      <c r="C32" s="69"/>
      <c r="D32" s="56"/>
      <c r="E32" s="69"/>
    </row>
    <row r="33" spans="1:10" ht="16.5" customHeight="1" x14ac:dyDescent="0.2">
      <c r="A33" s="67"/>
      <c r="B33" s="70"/>
      <c r="C33" s="70"/>
      <c r="D33" s="70"/>
      <c r="E33" s="70"/>
    </row>
    <row r="34" spans="1:10" ht="16.5" customHeight="1" x14ac:dyDescent="0.2">
      <c r="A34" s="67"/>
      <c r="B34" s="69"/>
      <c r="C34" s="69"/>
      <c r="D34" s="69"/>
      <c r="E34" s="69"/>
    </row>
    <row r="35" spans="1:10" ht="16.5" customHeight="1" x14ac:dyDescent="0.2">
      <c r="A35" s="68"/>
      <c r="B35" s="69"/>
      <c r="C35" s="69"/>
      <c r="D35" s="56"/>
      <c r="E35" s="69"/>
    </row>
    <row r="36" spans="1:10" ht="16.5" customHeight="1" x14ac:dyDescent="0.2">
      <c r="A36" s="67"/>
      <c r="B36" s="70"/>
      <c r="C36" s="70"/>
      <c r="D36" s="70"/>
      <c r="E36" s="70"/>
      <c r="H36" s="67"/>
      <c r="I36" s="67"/>
      <c r="J36" s="67"/>
    </row>
    <row r="37" spans="1:10" ht="16.5" customHeight="1" x14ac:dyDescent="0.2">
      <c r="A37" s="67"/>
      <c r="B37" s="67"/>
      <c r="C37" s="67"/>
      <c r="D37" s="67"/>
      <c r="E37" s="67"/>
    </row>
    <row r="38" spans="1:10" ht="16.5" customHeight="1" x14ac:dyDescent="0.2"/>
    <row r="39" spans="1:10" ht="15.75" customHeight="1" x14ac:dyDescent="0.2"/>
    <row r="40" spans="1:10" ht="27.75" customHeight="1" x14ac:dyDescent="0.2"/>
    <row r="41" spans="1:10" ht="18" customHeight="1" x14ac:dyDescent="0.2"/>
    <row r="42" spans="1:10" ht="30" customHeight="1" x14ac:dyDescent="0.2"/>
    <row r="43" spans="1:10" ht="35.25" customHeight="1" x14ac:dyDescent="0.2"/>
    <row r="44" spans="1:10" ht="24.75" customHeight="1" x14ac:dyDescent="0.2"/>
    <row r="45" spans="1:10" ht="17.25" customHeight="1" x14ac:dyDescent="0.2"/>
    <row r="46" spans="1:10" ht="44.25" customHeight="1" x14ac:dyDescent="0.2"/>
  </sheetData>
  <mergeCells count="4">
    <mergeCell ref="B24:C24"/>
    <mergeCell ref="D24:E24"/>
    <mergeCell ref="A30:E30"/>
    <mergeCell ref="A31:E31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="90" zoomScaleNormal="90" workbookViewId="0">
      <selection activeCell="C24" sqref="C24"/>
    </sheetView>
  </sheetViews>
  <sheetFormatPr defaultRowHeight="14.25" x14ac:dyDescent="0.2"/>
  <cols>
    <col min="1" max="1" width="24" style="94" customWidth="1"/>
    <col min="2" max="2" width="19.83203125" style="94" bestFit="1" customWidth="1"/>
    <col min="3" max="3" width="9.33203125" style="94"/>
    <col min="4" max="4" width="15" style="94" bestFit="1" customWidth="1"/>
    <col min="5" max="5" width="12.5" style="94" customWidth="1"/>
    <col min="6" max="6" width="15.1640625" style="94" customWidth="1"/>
    <col min="7" max="7" width="16" style="94" customWidth="1"/>
    <col min="8" max="8" width="13.5" style="94" bestFit="1" customWidth="1"/>
    <col min="9" max="9" width="17" style="94" bestFit="1" customWidth="1"/>
    <col min="10" max="10" width="10.83203125" style="94" bestFit="1" customWidth="1"/>
    <col min="11" max="11" width="18.5" style="94" customWidth="1"/>
    <col min="12" max="12" width="10.83203125" style="94" customWidth="1"/>
    <col min="13" max="13" width="14.5" style="94" customWidth="1"/>
    <col min="14" max="14" width="6.33203125" style="94" bestFit="1" customWidth="1"/>
    <col min="15" max="15" width="18" style="94" bestFit="1" customWidth="1"/>
    <col min="16" max="16384" width="9.33203125" style="94"/>
  </cols>
  <sheetData>
    <row r="1" spans="1:11" ht="15" x14ac:dyDescent="0.25">
      <c r="A1" s="332" t="s">
        <v>140</v>
      </c>
      <c r="B1" s="333"/>
      <c r="C1" s="333"/>
      <c r="D1" s="333"/>
      <c r="E1" s="333"/>
    </row>
    <row r="2" spans="1:11" ht="28.5" x14ac:dyDescent="0.2">
      <c r="A2" s="334"/>
      <c r="B2" s="338" t="s">
        <v>110</v>
      </c>
      <c r="C2" s="338" t="s">
        <v>124</v>
      </c>
      <c r="D2" s="338" t="s">
        <v>138</v>
      </c>
      <c r="E2" s="338"/>
    </row>
    <row r="3" spans="1:11" x14ac:dyDescent="0.2">
      <c r="A3" s="95" t="s">
        <v>89</v>
      </c>
      <c r="B3" s="339">
        <f t="shared" ref="B3:D6" si="0">I10/$E$9</f>
        <v>0.47720000000000001</v>
      </c>
      <c r="C3" s="339">
        <f t="shared" si="0"/>
        <v>0.16666666666666669</v>
      </c>
      <c r="D3" s="339">
        <f t="shared" si="0"/>
        <v>0.35613333333333319</v>
      </c>
      <c r="E3" s="340"/>
    </row>
    <row r="4" spans="1:11" x14ac:dyDescent="0.2">
      <c r="A4" s="95" t="s">
        <v>90</v>
      </c>
      <c r="B4" s="339">
        <f t="shared" si="0"/>
        <v>0.48575628656081449</v>
      </c>
      <c r="C4" s="339">
        <f t="shared" si="0"/>
        <v>0.1735537190082645</v>
      </c>
      <c r="D4" s="339">
        <f t="shared" si="0"/>
        <v>0.34068999443092096</v>
      </c>
      <c r="E4" s="340"/>
    </row>
    <row r="5" spans="1:11" x14ac:dyDescent="0.2">
      <c r="A5" s="95" t="s">
        <v>91</v>
      </c>
      <c r="B5" s="339">
        <f t="shared" si="0"/>
        <v>0.45957783649694528</v>
      </c>
      <c r="C5" s="339">
        <f t="shared" si="0"/>
        <v>0.2125984251968504</v>
      </c>
      <c r="D5" s="339">
        <f t="shared" si="0"/>
        <v>0.32782373830620432</v>
      </c>
      <c r="E5" s="340"/>
    </row>
    <row r="6" spans="1:11" x14ac:dyDescent="0.2">
      <c r="A6" s="335" t="s">
        <v>92</v>
      </c>
      <c r="B6" s="347">
        <f t="shared" si="0"/>
        <v>0.50837766032417198</v>
      </c>
      <c r="C6" s="347">
        <f t="shared" si="0"/>
        <v>0.18699186991869921</v>
      </c>
      <c r="D6" s="347">
        <f t="shared" si="0"/>
        <v>0.30463046975712871</v>
      </c>
      <c r="E6" s="348"/>
    </row>
    <row r="7" spans="1:11" x14ac:dyDescent="0.2">
      <c r="F7" s="96"/>
      <c r="G7" s="96"/>
      <c r="H7" s="96"/>
    </row>
    <row r="8" spans="1:11" x14ac:dyDescent="0.2">
      <c r="B8" s="173"/>
      <c r="C8" s="173"/>
      <c r="D8" s="174"/>
      <c r="E8" s="174" t="s">
        <v>202</v>
      </c>
      <c r="F8" s="174" t="s">
        <v>203</v>
      </c>
      <c r="G8" s="174"/>
      <c r="H8" s="174"/>
      <c r="I8" s="174"/>
      <c r="J8" s="174"/>
      <c r="K8" s="174"/>
    </row>
    <row r="9" spans="1:11" ht="42.75" x14ac:dyDescent="0.2">
      <c r="A9" s="334"/>
      <c r="B9" s="336" t="s">
        <v>204</v>
      </c>
      <c r="C9" s="336" t="s">
        <v>205</v>
      </c>
      <c r="D9" s="337" t="s">
        <v>206</v>
      </c>
      <c r="E9" s="337">
        <v>5</v>
      </c>
      <c r="F9" s="337">
        <v>20</v>
      </c>
      <c r="G9" s="337" t="s">
        <v>207</v>
      </c>
      <c r="H9" s="337"/>
      <c r="I9" s="337" t="s">
        <v>110</v>
      </c>
      <c r="J9" s="337" t="s">
        <v>124</v>
      </c>
      <c r="K9" s="337" t="s">
        <v>138</v>
      </c>
    </row>
    <row r="10" spans="1:11" x14ac:dyDescent="0.2">
      <c r="A10" s="95" t="s">
        <v>89</v>
      </c>
      <c r="B10" s="341">
        <v>61.8</v>
      </c>
      <c r="C10" s="341">
        <v>96.5</v>
      </c>
      <c r="D10" s="342">
        <v>0.23</v>
      </c>
      <c r="E10" s="343">
        <f>D10*$E$9</f>
        <v>1.1500000000000001</v>
      </c>
      <c r="F10" s="343">
        <f>B10/1000*$F$9</f>
        <v>1.2359999999999998</v>
      </c>
      <c r="G10" s="343">
        <f>F10+E10</f>
        <v>2.3860000000000001</v>
      </c>
      <c r="H10" s="344">
        <f>G10/20</f>
        <v>0.1193</v>
      </c>
      <c r="I10" s="343">
        <f>IF(H10*1000&lt;C10,#REF!*C10/1000,G10)</f>
        <v>2.3860000000000001</v>
      </c>
      <c r="J10" s="345">
        <f>E9/1.2*0.2</f>
        <v>0.83333333333333348</v>
      </c>
      <c r="K10" s="343">
        <f>$E$9-J10-I10</f>
        <v>1.780666666666666</v>
      </c>
    </row>
    <row r="11" spans="1:11" x14ac:dyDescent="0.2">
      <c r="A11" s="95" t="s">
        <v>90</v>
      </c>
      <c r="B11" s="341">
        <v>53.939071640203601</v>
      </c>
      <c r="C11" s="341">
        <v>97.622112557927522</v>
      </c>
      <c r="D11" s="346">
        <v>0.27</v>
      </c>
      <c r="E11" s="343">
        <f>D11*$E$9</f>
        <v>1.35</v>
      </c>
      <c r="F11" s="343">
        <f>B11/1000*$F$9</f>
        <v>1.0787814328040721</v>
      </c>
      <c r="G11" s="343">
        <f>F11+E11</f>
        <v>2.4287814328040724</v>
      </c>
      <c r="H11" s="344">
        <f>G11/20</f>
        <v>0.12143907164020362</v>
      </c>
      <c r="I11" s="343">
        <f>IF(H11*1000&lt;C11,#REF!*C11/1000,G11)</f>
        <v>2.4287814328040724</v>
      </c>
      <c r="J11" s="343">
        <f>E9/1.21*0.21</f>
        <v>0.86776859504132242</v>
      </c>
      <c r="K11" s="343">
        <f>$E$9-J11-I11</f>
        <v>1.7034499721546048</v>
      </c>
    </row>
    <row r="12" spans="1:11" x14ac:dyDescent="0.2">
      <c r="A12" s="95" t="s">
        <v>91</v>
      </c>
      <c r="B12" s="341">
        <v>52.39445912423632</v>
      </c>
      <c r="C12" s="341">
        <v>94.439373996177139</v>
      </c>
      <c r="D12" s="346">
        <v>0.25</v>
      </c>
      <c r="E12" s="343">
        <f>D12*$E$9</f>
        <v>1.25</v>
      </c>
      <c r="F12" s="343">
        <f>B12/1000*$F$9</f>
        <v>1.0478891824847265</v>
      </c>
      <c r="G12" s="343">
        <f>F12+E12</f>
        <v>2.2978891824847265</v>
      </c>
      <c r="H12" s="344">
        <f>G12/20</f>
        <v>0.11489445912423632</v>
      </c>
      <c r="I12" s="343">
        <f>IF(H12*1000&lt;C12,#REF!*C12/1000,G12)</f>
        <v>2.2978891824847265</v>
      </c>
      <c r="J12" s="343">
        <f>E9/1.27*0.27</f>
        <v>1.0629921259842521</v>
      </c>
      <c r="K12" s="343">
        <f>$E$9-J12-I12</f>
        <v>1.6391186915310216</v>
      </c>
    </row>
    <row r="13" spans="1:11" x14ac:dyDescent="0.2">
      <c r="A13" s="335" t="s">
        <v>92</v>
      </c>
      <c r="B13" s="349">
        <v>48.56941508104299</v>
      </c>
      <c r="C13" s="349">
        <v>98.860670387596912</v>
      </c>
      <c r="D13" s="350">
        <v>0.31409999999999999</v>
      </c>
      <c r="E13" s="351">
        <f>D13*$E$9</f>
        <v>1.5705</v>
      </c>
      <c r="F13" s="351">
        <f>B13/1000*$F$9</f>
        <v>0.97138830162085976</v>
      </c>
      <c r="G13" s="351">
        <f>F13+E13</f>
        <v>2.54188830162086</v>
      </c>
      <c r="H13" s="352">
        <f>G13/20</f>
        <v>0.12709441508104299</v>
      </c>
      <c r="I13" s="351">
        <f>IF(H13*1000&lt;C13,#REF!*C13/1000,G13)</f>
        <v>2.54188830162086</v>
      </c>
      <c r="J13" s="351">
        <f>E9/1.23*0.23</f>
        <v>0.93495934959349603</v>
      </c>
      <c r="K13" s="351">
        <f>$E$9-J13-I13</f>
        <v>1.5231523487856435</v>
      </c>
    </row>
    <row r="17" spans="1:1" x14ac:dyDescent="0.2">
      <c r="A17" s="63" t="s">
        <v>139</v>
      </c>
    </row>
    <row r="18" spans="1:1" x14ac:dyDescent="0.2">
      <c r="A18" s="65" t="s">
        <v>102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Q9" sqref="Q9"/>
    </sheetView>
  </sheetViews>
  <sheetFormatPr defaultRowHeight="14.25" x14ac:dyDescent="0.2"/>
  <cols>
    <col min="1" max="1" width="9.33203125" style="192"/>
    <col min="2" max="2" width="18.6640625" style="192" customWidth="1"/>
    <col min="3" max="3" width="15.1640625" style="192" customWidth="1"/>
    <col min="4" max="4" width="11.1640625" style="192" customWidth="1"/>
    <col min="5" max="5" width="15" style="192" customWidth="1"/>
    <col min="6" max="16384" width="9.33203125" style="192"/>
  </cols>
  <sheetData>
    <row r="1" spans="1:5" ht="15.75" thickBot="1" x14ac:dyDescent="0.3">
      <c r="A1" s="233" t="s">
        <v>37</v>
      </c>
      <c r="B1" s="201"/>
      <c r="C1" s="201"/>
      <c r="D1" s="201"/>
      <c r="E1" s="201"/>
    </row>
    <row r="2" spans="1:5" ht="29.25" thickBot="1" x14ac:dyDescent="0.25">
      <c r="A2" s="194" t="s">
        <v>0</v>
      </c>
      <c r="B2" s="195" t="s">
        <v>186</v>
      </c>
      <c r="C2" s="195" t="s">
        <v>2</v>
      </c>
      <c r="D2" s="232" t="s">
        <v>23</v>
      </c>
      <c r="E2" s="232" t="s">
        <v>4</v>
      </c>
    </row>
    <row r="3" spans="1:5" x14ac:dyDescent="0.2">
      <c r="A3" s="196">
        <v>2005</v>
      </c>
      <c r="B3" s="229">
        <v>207.62471563134835</v>
      </c>
      <c r="C3" s="234">
        <v>-1.8340833348493901</v>
      </c>
      <c r="D3" s="198">
        <v>50415.091999999997</v>
      </c>
      <c r="E3" s="236">
        <f>+B3/D3*100</f>
        <v>0.41183048050640941</v>
      </c>
    </row>
    <row r="4" spans="1:5" x14ac:dyDescent="0.2">
      <c r="A4" s="196">
        <v>2006</v>
      </c>
      <c r="B4" s="229">
        <v>215.72284305649646</v>
      </c>
      <c r="C4" s="234">
        <v>3.9003677382642987</v>
      </c>
      <c r="D4" s="198">
        <v>56272.653000000006</v>
      </c>
      <c r="E4" s="236">
        <f t="shared" ref="E4:E15" si="0">+B4/D4*100</f>
        <v>0.38335289266794731</v>
      </c>
    </row>
    <row r="5" spans="1:5" x14ac:dyDescent="0.2">
      <c r="A5" s="196">
        <v>2007</v>
      </c>
      <c r="B5" s="229">
        <v>229.85198990340569</v>
      </c>
      <c r="C5" s="234">
        <v>6.549675800076904</v>
      </c>
      <c r="D5" s="198">
        <v>63053.882000000005</v>
      </c>
      <c r="E5" s="236">
        <f t="shared" si="0"/>
        <v>0.36453265463243911</v>
      </c>
    </row>
    <row r="6" spans="1:5" x14ac:dyDescent="0.2">
      <c r="A6" s="196">
        <v>2008</v>
      </c>
      <c r="B6" s="229">
        <v>232.76939558158</v>
      </c>
      <c r="C6" s="234">
        <v>1.2692540444832812</v>
      </c>
      <c r="D6" s="198">
        <v>68491.622999999992</v>
      </c>
      <c r="E6" s="236">
        <f t="shared" si="0"/>
        <v>0.33985089765149823</v>
      </c>
    </row>
    <row r="7" spans="1:5" x14ac:dyDescent="0.2">
      <c r="A7" s="196">
        <v>2009</v>
      </c>
      <c r="B7" s="229">
        <v>106.04682197</v>
      </c>
      <c r="C7" s="234">
        <v>-54.44125216502821</v>
      </c>
      <c r="D7" s="198">
        <v>64023.061000000002</v>
      </c>
      <c r="E7" s="236">
        <f t="shared" si="0"/>
        <v>0.16563847512695462</v>
      </c>
    </row>
    <row r="8" spans="1:5" x14ac:dyDescent="0.2">
      <c r="A8" s="196">
        <v>2010</v>
      </c>
      <c r="B8" s="229">
        <v>109.55484541</v>
      </c>
      <c r="C8" s="234">
        <v>3.3079948788964142</v>
      </c>
      <c r="D8" s="198">
        <v>67577.287999999986</v>
      </c>
      <c r="E8" s="236">
        <f t="shared" si="0"/>
        <v>0.16211784854402567</v>
      </c>
    </row>
    <row r="9" spans="1:5" x14ac:dyDescent="0.2">
      <c r="A9" s="196">
        <v>2011</v>
      </c>
      <c r="B9" s="229">
        <v>131.88695810999997</v>
      </c>
      <c r="C9" s="234">
        <v>20.384413502135736</v>
      </c>
      <c r="D9" s="198">
        <v>70627.205000000002</v>
      </c>
      <c r="E9" s="236">
        <f t="shared" si="0"/>
        <v>0.18673676540081116</v>
      </c>
    </row>
    <row r="10" spans="1:5" x14ac:dyDescent="0.2">
      <c r="A10" s="196">
        <v>2012</v>
      </c>
      <c r="B10" s="229">
        <v>121.94054386000001</v>
      </c>
      <c r="C10" s="234">
        <v>-7.5416207883907571</v>
      </c>
      <c r="D10" s="198">
        <v>72703.513000000006</v>
      </c>
      <c r="E10" s="236">
        <f t="shared" si="0"/>
        <v>0.16772304229645685</v>
      </c>
    </row>
    <row r="11" spans="1:5" x14ac:dyDescent="0.2">
      <c r="A11" s="196">
        <v>2013</v>
      </c>
      <c r="B11" s="229">
        <v>134.23862109000004</v>
      </c>
      <c r="C11" s="234">
        <v>10.085306199814447</v>
      </c>
      <c r="D11" s="198">
        <v>74169.873000000021</v>
      </c>
      <c r="E11" s="236">
        <f t="shared" si="0"/>
        <v>0.18098806922589716</v>
      </c>
    </row>
    <row r="12" spans="1:5" x14ac:dyDescent="0.2">
      <c r="A12" s="196">
        <v>2014</v>
      </c>
      <c r="B12" s="229">
        <v>141.1660054733</v>
      </c>
      <c r="C12" s="234">
        <v>5.1605002547333356</v>
      </c>
      <c r="D12" s="198">
        <v>76087.78899999999</v>
      </c>
      <c r="E12" s="236">
        <f t="shared" si="0"/>
        <v>0.18553043442134984</v>
      </c>
    </row>
    <row r="13" spans="1:5" x14ac:dyDescent="0.2">
      <c r="A13" s="196">
        <v>2015</v>
      </c>
      <c r="B13" s="229">
        <v>144.50608258669996</v>
      </c>
      <c r="C13" s="234">
        <v>2.3660633466261016</v>
      </c>
      <c r="D13" s="198">
        <v>78896.442999999999</v>
      </c>
      <c r="E13" s="236">
        <f t="shared" si="0"/>
        <v>0.1831591857527721</v>
      </c>
    </row>
    <row r="14" spans="1:5" x14ac:dyDescent="0.2">
      <c r="A14" s="196">
        <v>2016</v>
      </c>
      <c r="B14" s="230">
        <v>138.167</v>
      </c>
      <c r="C14" s="234">
        <v>-4.3867237096380851</v>
      </c>
      <c r="D14" s="198">
        <v>81153.966</v>
      </c>
      <c r="E14" s="236">
        <f t="shared" si="0"/>
        <v>0.17025292392980523</v>
      </c>
    </row>
    <row r="15" spans="1:5" ht="15" thickBot="1" x14ac:dyDescent="0.25">
      <c r="A15" s="194">
        <v>2017</v>
      </c>
      <c r="B15" s="231">
        <v>130.06600113914033</v>
      </c>
      <c r="C15" s="235">
        <v>-5.8631937154745124</v>
      </c>
      <c r="D15" s="200">
        <v>85166.104884601751</v>
      </c>
      <c r="E15" s="237">
        <f t="shared" si="0"/>
        <v>0.15272038249885558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opLeftCell="A7" zoomScale="90" zoomScaleNormal="90" workbookViewId="0">
      <selection activeCell="C24" sqref="C24"/>
    </sheetView>
  </sheetViews>
  <sheetFormatPr defaultRowHeight="14.25" x14ac:dyDescent="0.2"/>
  <cols>
    <col min="1" max="1" width="24.33203125" style="97" customWidth="1"/>
    <col min="2" max="2" width="19.83203125" style="97" bestFit="1" customWidth="1"/>
    <col min="3" max="3" width="9.33203125" style="97"/>
    <col min="4" max="4" width="15" style="97" bestFit="1" customWidth="1"/>
    <col min="5" max="5" width="12.33203125" style="97" customWidth="1"/>
    <col min="6" max="6" width="12.5" style="97" customWidth="1"/>
    <col min="7" max="7" width="13" style="97" customWidth="1"/>
    <col min="8" max="12" width="9.33203125" style="97"/>
    <col min="13" max="13" width="18.33203125" style="97" bestFit="1" customWidth="1"/>
    <col min="14" max="14" width="21.33203125" style="97" bestFit="1" customWidth="1"/>
    <col min="15" max="15" width="13.5" style="97" bestFit="1" customWidth="1"/>
    <col min="16" max="16" width="14.5" style="97" bestFit="1" customWidth="1"/>
    <col min="17" max="17" width="9.1640625" style="97" bestFit="1" customWidth="1"/>
    <col min="18" max="18" width="25.1640625" style="97" bestFit="1" customWidth="1"/>
    <col min="19" max="19" width="7.1640625" style="97" bestFit="1" customWidth="1"/>
    <col min="20" max="20" width="15" style="97" bestFit="1" customWidth="1"/>
    <col min="21" max="21" width="6.33203125" style="97" bestFit="1" customWidth="1"/>
    <col min="22" max="22" width="18" style="97" bestFit="1" customWidth="1"/>
    <col min="23" max="16384" width="9.33203125" style="97"/>
  </cols>
  <sheetData>
    <row r="1" spans="1:14" ht="15" x14ac:dyDescent="0.25">
      <c r="A1" s="353" t="s">
        <v>141</v>
      </c>
      <c r="B1" s="354"/>
      <c r="C1" s="354"/>
      <c r="D1" s="354"/>
    </row>
    <row r="2" spans="1:14" ht="28.5" x14ac:dyDescent="0.2">
      <c r="A2" s="355"/>
      <c r="B2" s="355" t="s">
        <v>110</v>
      </c>
      <c r="C2" s="355" t="s">
        <v>124</v>
      </c>
      <c r="D2" s="355" t="s">
        <v>138</v>
      </c>
    </row>
    <row r="3" spans="1:14" x14ac:dyDescent="0.2">
      <c r="A3" s="95" t="s">
        <v>89</v>
      </c>
      <c r="B3" s="339">
        <f t="shared" ref="B3:D6" si="0">I10/$E$9</f>
        <v>0.64333333333333331</v>
      </c>
      <c r="C3" s="339">
        <f t="shared" si="0"/>
        <v>0.16666666666666666</v>
      </c>
      <c r="D3" s="339">
        <f t="shared" si="0"/>
        <v>0.19000000000000003</v>
      </c>
    </row>
    <row r="4" spans="1:14" x14ac:dyDescent="0.2">
      <c r="A4" s="95" t="s">
        <v>90</v>
      </c>
      <c r="B4" s="339">
        <f t="shared" si="0"/>
        <v>0.65081408371951677</v>
      </c>
      <c r="C4" s="339">
        <f t="shared" si="0"/>
        <v>0.17355371900826447</v>
      </c>
      <c r="D4" s="339">
        <f t="shared" si="0"/>
        <v>0.17563219727221865</v>
      </c>
    </row>
    <row r="5" spans="1:14" ht="15" x14ac:dyDescent="0.25">
      <c r="A5" s="95" t="s">
        <v>91</v>
      </c>
      <c r="B5" s="339">
        <f t="shared" si="0"/>
        <v>0.62959582664118097</v>
      </c>
      <c r="C5" s="339">
        <f t="shared" si="0"/>
        <v>0.21259842519685038</v>
      </c>
      <c r="D5" s="339">
        <f t="shared" si="0"/>
        <v>0.15780574816196871</v>
      </c>
      <c r="K5" s="100"/>
    </row>
    <row r="6" spans="1:14" x14ac:dyDescent="0.2">
      <c r="A6" s="335" t="s">
        <v>92</v>
      </c>
      <c r="B6" s="347">
        <f t="shared" si="0"/>
        <v>0.6590711359173127</v>
      </c>
      <c r="C6" s="347">
        <f t="shared" si="0"/>
        <v>0.18699186991869921</v>
      </c>
      <c r="D6" s="347">
        <f t="shared" si="0"/>
        <v>0.15393699416398809</v>
      </c>
    </row>
    <row r="7" spans="1:14" x14ac:dyDescent="0.2">
      <c r="K7" s="95"/>
      <c r="L7" s="96"/>
      <c r="M7" s="96"/>
      <c r="N7" s="96"/>
    </row>
    <row r="8" spans="1:14" x14ac:dyDescent="0.2">
      <c r="B8" s="173"/>
      <c r="C8" s="173"/>
      <c r="D8" s="174"/>
      <c r="E8" s="174" t="s">
        <v>202</v>
      </c>
      <c r="F8" s="174" t="s">
        <v>203</v>
      </c>
      <c r="G8" s="174"/>
      <c r="H8" s="174"/>
      <c r="I8" s="174"/>
      <c r="J8" s="174"/>
      <c r="K8" s="174"/>
    </row>
    <row r="9" spans="1:14" ht="42.75" x14ac:dyDescent="0.2">
      <c r="A9" s="355"/>
      <c r="B9" s="336" t="s">
        <v>204</v>
      </c>
      <c r="C9" s="336" t="s">
        <v>205</v>
      </c>
      <c r="D9" s="356" t="s">
        <v>206</v>
      </c>
      <c r="E9" s="356">
        <v>3</v>
      </c>
      <c r="F9" s="356">
        <v>20</v>
      </c>
      <c r="G9" s="356" t="s">
        <v>207</v>
      </c>
      <c r="H9" s="356"/>
      <c r="I9" s="356" t="s">
        <v>110</v>
      </c>
      <c r="J9" s="356" t="s">
        <v>124</v>
      </c>
      <c r="K9" s="356" t="s">
        <v>138</v>
      </c>
    </row>
    <row r="10" spans="1:14" x14ac:dyDescent="0.2">
      <c r="A10" s="95" t="s">
        <v>89</v>
      </c>
      <c r="B10" s="341">
        <v>61.8</v>
      </c>
      <c r="C10" s="341">
        <v>96.5</v>
      </c>
      <c r="D10" s="342">
        <v>0.23</v>
      </c>
      <c r="E10" s="343">
        <f>D10*$E$9</f>
        <v>0.69000000000000006</v>
      </c>
      <c r="F10" s="343">
        <f>B10/1000*$F$9</f>
        <v>1.2359999999999998</v>
      </c>
      <c r="G10" s="343">
        <f>F10+E10</f>
        <v>1.9259999999999997</v>
      </c>
      <c r="H10" s="344">
        <f>G10/20</f>
        <v>9.6299999999999983E-2</v>
      </c>
      <c r="I10" s="343">
        <f>IF(H10*1000&lt;C10,$F$9*C10/1000,G10)</f>
        <v>1.93</v>
      </c>
      <c r="J10" s="345">
        <f>E9/1.2*0.2</f>
        <v>0.5</v>
      </c>
      <c r="K10" s="343">
        <f>$E$9-J10-I10</f>
        <v>0.57000000000000006</v>
      </c>
    </row>
    <row r="11" spans="1:14" x14ac:dyDescent="0.2">
      <c r="A11" s="95" t="s">
        <v>90</v>
      </c>
      <c r="B11" s="341">
        <v>53.939071640203601</v>
      </c>
      <c r="C11" s="341">
        <v>97.622112557927522</v>
      </c>
      <c r="D11" s="346">
        <v>0.27</v>
      </c>
      <c r="E11" s="343">
        <f>D11*$E$9</f>
        <v>0.81</v>
      </c>
      <c r="F11" s="343">
        <f>B11/1000*$F$9</f>
        <v>1.0787814328040721</v>
      </c>
      <c r="G11" s="343">
        <f>F11+E11</f>
        <v>1.8887814328040722</v>
      </c>
      <c r="H11" s="344">
        <f>G11/20</f>
        <v>9.4439071640203612E-2</v>
      </c>
      <c r="I11" s="343">
        <f>IF(H11*1000&lt;C11,$F$9*C11/1000,G11)</f>
        <v>1.9524422511585504</v>
      </c>
      <c r="J11" s="343">
        <f>E9/1.21*0.21</f>
        <v>0.52066115702479343</v>
      </c>
      <c r="K11" s="343">
        <f>$E$9-J11-I11</f>
        <v>0.52689659181665593</v>
      </c>
    </row>
    <row r="12" spans="1:14" x14ac:dyDescent="0.2">
      <c r="A12" s="95" t="s">
        <v>91</v>
      </c>
      <c r="B12" s="341">
        <v>52.39445912423632</v>
      </c>
      <c r="C12" s="341">
        <v>94.439373996177139</v>
      </c>
      <c r="D12" s="346">
        <v>0.25</v>
      </c>
      <c r="E12" s="343">
        <f>D12*$E$9</f>
        <v>0.75</v>
      </c>
      <c r="F12" s="343">
        <f>B12/1000*$F$9</f>
        <v>1.0478891824847265</v>
      </c>
      <c r="G12" s="343">
        <f>F12+E12</f>
        <v>1.7978891824847265</v>
      </c>
      <c r="H12" s="344">
        <f>G12/20</f>
        <v>8.9894459124236326E-2</v>
      </c>
      <c r="I12" s="343">
        <f>IF(H12*1000&lt;C12,$F$9*C12/1000,G12)</f>
        <v>1.8887874799235429</v>
      </c>
      <c r="J12" s="343">
        <f>E9/1.27*0.27</f>
        <v>0.63779527559055116</v>
      </c>
      <c r="K12" s="343">
        <f>$E$9-J12-I12</f>
        <v>0.47341724448590616</v>
      </c>
    </row>
    <row r="13" spans="1:14" x14ac:dyDescent="0.2">
      <c r="A13" s="335" t="s">
        <v>92</v>
      </c>
      <c r="B13" s="349">
        <v>48.56941508104299</v>
      </c>
      <c r="C13" s="349">
        <v>98.860670387596912</v>
      </c>
      <c r="D13" s="350">
        <v>0.31409999999999999</v>
      </c>
      <c r="E13" s="351">
        <f>D13*$E$9</f>
        <v>0.94229999999999992</v>
      </c>
      <c r="F13" s="351">
        <f>B13/1000*$F$9</f>
        <v>0.97138830162085976</v>
      </c>
      <c r="G13" s="351">
        <f>F13+E13</f>
        <v>1.9136883016208597</v>
      </c>
      <c r="H13" s="352">
        <f>G13/20</f>
        <v>9.5684415081042987E-2</v>
      </c>
      <c r="I13" s="351">
        <f>IF(H13*1000&lt;C13,$F$9*C13/1000,G13)</f>
        <v>1.9772134077519381</v>
      </c>
      <c r="J13" s="351">
        <f>E9/1.23*0.23</f>
        <v>0.56097560975609762</v>
      </c>
      <c r="K13" s="351">
        <f>$E$9-J13-I13</f>
        <v>0.46181098249196428</v>
      </c>
    </row>
    <row r="16" spans="1:14" x14ac:dyDescent="0.2">
      <c r="A16" s="98" t="s">
        <v>139</v>
      </c>
    </row>
    <row r="17" spans="1:1" x14ac:dyDescent="0.2">
      <c r="A17" s="99" t="s">
        <v>102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workbookViewId="0">
      <selection activeCell="D15" sqref="D15"/>
    </sheetView>
  </sheetViews>
  <sheetFormatPr defaultRowHeight="14.25" x14ac:dyDescent="0.2"/>
  <cols>
    <col min="1" max="1" width="21.83203125" style="175" customWidth="1"/>
    <col min="2" max="3" width="12.6640625" style="175" bestFit="1" customWidth="1"/>
    <col min="4" max="16384" width="9.33203125" style="175"/>
  </cols>
  <sheetData>
    <row r="1" spans="1:4" ht="15" x14ac:dyDescent="0.25">
      <c r="A1" s="357" t="s">
        <v>142</v>
      </c>
      <c r="B1" s="358"/>
      <c r="C1" s="358"/>
      <c r="D1" s="358"/>
    </row>
    <row r="2" spans="1:4" x14ac:dyDescent="0.2">
      <c r="A2" s="360" t="s">
        <v>217</v>
      </c>
      <c r="B2" s="337" t="s">
        <v>208</v>
      </c>
      <c r="C2" s="337" t="s">
        <v>209</v>
      </c>
      <c r="D2" s="359"/>
    </row>
    <row r="3" spans="1:4" x14ac:dyDescent="0.2">
      <c r="A3" s="175" t="s">
        <v>210</v>
      </c>
      <c r="B3" s="361">
        <v>15.896346096414375</v>
      </c>
      <c r="C3" s="361">
        <v>18.230649412464555</v>
      </c>
    </row>
    <row r="4" spans="1:4" x14ac:dyDescent="0.2">
      <c r="A4" s="175" t="s">
        <v>211</v>
      </c>
      <c r="B4" s="361">
        <v>23.126873692377941</v>
      </c>
      <c r="C4" s="361">
        <v>28.798207267876062</v>
      </c>
    </row>
    <row r="5" spans="1:4" x14ac:dyDescent="0.2">
      <c r="A5" s="175" t="s">
        <v>212</v>
      </c>
      <c r="B5" s="361">
        <v>22.582248504538654</v>
      </c>
      <c r="C5" s="361">
        <v>28.088059748565492</v>
      </c>
    </row>
    <row r="6" spans="1:4" x14ac:dyDescent="0.2">
      <c r="A6" s="175" t="s">
        <v>213</v>
      </c>
      <c r="B6" s="361">
        <v>25.738690930825353</v>
      </c>
      <c r="C6" s="361">
        <v>25.935788970409551</v>
      </c>
    </row>
    <row r="7" spans="1:4" x14ac:dyDescent="0.2">
      <c r="A7" s="175" t="s">
        <v>214</v>
      </c>
      <c r="B7" s="361">
        <v>20.225344516360057</v>
      </c>
      <c r="C7" s="361">
        <v>24.030938502016124</v>
      </c>
    </row>
    <row r="8" spans="1:4" x14ac:dyDescent="0.2">
      <c r="A8" s="175" t="s">
        <v>215</v>
      </c>
      <c r="B8" s="361">
        <v>5.2468053765689726</v>
      </c>
      <c r="C8" s="361">
        <v>8.1906987052607239</v>
      </c>
    </row>
    <row r="9" spans="1:4" x14ac:dyDescent="0.2">
      <c r="A9" s="175" t="s">
        <v>216</v>
      </c>
      <c r="B9" s="361">
        <v>19.240764083632335</v>
      </c>
      <c r="C9" s="361">
        <v>22.535010421218107</v>
      </c>
    </row>
    <row r="10" spans="1:4" x14ac:dyDescent="0.2">
      <c r="B10" s="362"/>
      <c r="C10" s="362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workbookViewId="0">
      <selection activeCell="C24" sqref="C24"/>
    </sheetView>
  </sheetViews>
  <sheetFormatPr defaultRowHeight="12.75" x14ac:dyDescent="0.2"/>
  <cols>
    <col min="2" max="4" width="16" customWidth="1"/>
    <col min="5" max="5" width="21.83203125" customWidth="1"/>
  </cols>
  <sheetData>
    <row r="1" spans="1:5" ht="15" x14ac:dyDescent="0.25">
      <c r="A1" s="357" t="s">
        <v>143</v>
      </c>
      <c r="B1" s="363"/>
      <c r="C1" s="363"/>
      <c r="D1" s="363"/>
      <c r="E1" s="363"/>
    </row>
    <row r="2" spans="1:5" ht="32.25" customHeight="1" x14ac:dyDescent="0.2">
      <c r="A2" s="364"/>
      <c r="B2" s="364" t="s">
        <v>144</v>
      </c>
      <c r="C2" s="364" t="s">
        <v>145</v>
      </c>
      <c r="D2" s="364" t="s">
        <v>146</v>
      </c>
      <c r="E2" s="336" t="s">
        <v>147</v>
      </c>
    </row>
    <row r="3" spans="1:5" ht="14.25" x14ac:dyDescent="0.2">
      <c r="A3" s="105">
        <v>2005</v>
      </c>
      <c r="B3" s="365">
        <v>195.20318886476795</v>
      </c>
      <c r="C3" s="365">
        <v>65.871294584080189</v>
      </c>
      <c r="D3" s="365">
        <v>4.1033292455022243</v>
      </c>
      <c r="E3" s="365">
        <f>SUM(B3:D3)</f>
        <v>265.17781269435034</v>
      </c>
    </row>
    <row r="4" spans="1:5" ht="14.25" x14ac:dyDescent="0.2">
      <c r="A4" s="105">
        <v>2006</v>
      </c>
      <c r="B4" s="365">
        <v>168.96801149638185</v>
      </c>
      <c r="C4" s="365">
        <v>64.702795804288641</v>
      </c>
      <c r="D4" s="365">
        <v>3.7132027418176983</v>
      </c>
      <c r="E4" s="365">
        <f t="shared" ref="E4:E15" si="0">SUM(B4:D4)</f>
        <v>237.3840100424882</v>
      </c>
    </row>
    <row r="5" spans="1:5" ht="14.25" x14ac:dyDescent="0.2">
      <c r="A5" s="105">
        <v>2007</v>
      </c>
      <c r="B5" s="365">
        <v>200.57134364668394</v>
      </c>
      <c r="C5" s="365">
        <v>66.332941742680745</v>
      </c>
      <c r="D5" s="365">
        <v>3.7018368777799906</v>
      </c>
      <c r="E5" s="365">
        <f t="shared" si="0"/>
        <v>270.60612226714471</v>
      </c>
    </row>
    <row r="6" spans="1:5" ht="14.25" x14ac:dyDescent="0.2">
      <c r="A6" s="105">
        <v>2008</v>
      </c>
      <c r="B6" s="365">
        <v>219.79069078045674</v>
      </c>
      <c r="C6" s="365">
        <v>63.885525204033051</v>
      </c>
      <c r="D6" s="365">
        <v>3.9310692624311221</v>
      </c>
      <c r="E6" s="365">
        <f t="shared" si="0"/>
        <v>287.60728524692087</v>
      </c>
    </row>
    <row r="7" spans="1:5" ht="14.25" x14ac:dyDescent="0.2">
      <c r="A7" s="105">
        <v>2009</v>
      </c>
      <c r="B7" s="365">
        <v>197.02389064987699</v>
      </c>
      <c r="C7" s="365">
        <v>58.144879920005302</v>
      </c>
      <c r="D7" s="365">
        <v>3.68001808008697</v>
      </c>
      <c r="E7" s="365">
        <f t="shared" si="0"/>
        <v>258.84878864996926</v>
      </c>
    </row>
    <row r="8" spans="1:5" ht="14.25" x14ac:dyDescent="0.2">
      <c r="A8" s="105">
        <v>2010</v>
      </c>
      <c r="B8" s="365">
        <v>196.88056087000001</v>
      </c>
      <c r="C8" s="365">
        <v>55.832481420000001</v>
      </c>
      <c r="D8" s="365">
        <v>4.2995607800000002</v>
      </c>
      <c r="E8" s="365">
        <f t="shared" si="0"/>
        <v>257.01260307000001</v>
      </c>
    </row>
    <row r="9" spans="1:5" ht="14.25" x14ac:dyDescent="0.2">
      <c r="A9" s="105">
        <v>2011</v>
      </c>
      <c r="B9" s="365">
        <v>204.79770148</v>
      </c>
      <c r="C9" s="365">
        <v>57.65318559</v>
      </c>
      <c r="D9" s="365">
        <v>4.0426554699999997</v>
      </c>
      <c r="E9" s="365">
        <f t="shared" si="0"/>
        <v>266.49354254000002</v>
      </c>
    </row>
    <row r="10" spans="1:5" ht="14.25" x14ac:dyDescent="0.2">
      <c r="A10" s="105">
        <v>2012</v>
      </c>
      <c r="B10" s="365">
        <v>195.04623681999999</v>
      </c>
      <c r="C10" s="365">
        <v>56.081596949999998</v>
      </c>
      <c r="D10" s="365">
        <v>4.1505493199999997</v>
      </c>
      <c r="E10" s="365">
        <f t="shared" si="0"/>
        <v>255.27838309000001</v>
      </c>
    </row>
    <row r="11" spans="1:5" ht="14.25" x14ac:dyDescent="0.2">
      <c r="A11" s="105">
        <v>2013</v>
      </c>
      <c r="B11" s="365">
        <v>201.31689564999999</v>
      </c>
      <c r="C11" s="365">
        <v>55.727989770000001</v>
      </c>
      <c r="D11" s="365">
        <v>4.0332267100000001</v>
      </c>
      <c r="E11" s="365">
        <f t="shared" si="0"/>
        <v>261.07811213000002</v>
      </c>
    </row>
    <row r="12" spans="1:5" ht="14.25" x14ac:dyDescent="0.2">
      <c r="A12" s="105">
        <v>2014</v>
      </c>
      <c r="B12" s="365">
        <v>201.830851</v>
      </c>
      <c r="C12" s="365">
        <v>55.430689880000003</v>
      </c>
      <c r="D12" s="365">
        <v>4.2336714100000004</v>
      </c>
      <c r="E12" s="365">
        <f t="shared" si="0"/>
        <v>261.49521228999998</v>
      </c>
    </row>
    <row r="13" spans="1:5" ht="14.25" x14ac:dyDescent="0.2">
      <c r="A13" s="105">
        <v>2015</v>
      </c>
      <c r="B13" s="365">
        <v>205.24202817</v>
      </c>
      <c r="C13" s="365">
        <v>57.247321390000003</v>
      </c>
      <c r="D13" s="365">
        <v>4.42814832</v>
      </c>
      <c r="E13" s="365">
        <f t="shared" si="0"/>
        <v>266.91749787999998</v>
      </c>
    </row>
    <row r="14" spans="1:5" ht="14.25" x14ac:dyDescent="0.2">
      <c r="A14" s="105">
        <v>2016</v>
      </c>
      <c r="B14" s="365">
        <v>209.46108855</v>
      </c>
      <c r="C14" s="365">
        <v>56.718196939999999</v>
      </c>
      <c r="D14" s="365">
        <v>4.5947001600000004</v>
      </c>
      <c r="E14" s="365">
        <f>SUM(B14:D14)</f>
        <v>270.77398564999999</v>
      </c>
    </row>
    <row r="15" spans="1:5" ht="14.25" x14ac:dyDescent="0.2">
      <c r="A15" s="366">
        <v>2017</v>
      </c>
      <c r="B15" s="367">
        <v>212.30054623000001</v>
      </c>
      <c r="C15" s="367">
        <v>57.291294819999997</v>
      </c>
      <c r="D15" s="367">
        <v>4.1482353099999996</v>
      </c>
      <c r="E15" s="367">
        <f t="shared" si="0"/>
        <v>273.74007636000005</v>
      </c>
    </row>
    <row r="16" spans="1:5" ht="14.25" x14ac:dyDescent="0.2">
      <c r="A16" s="105"/>
      <c r="B16" s="106"/>
      <c r="C16" s="106"/>
      <c r="D16" s="106"/>
      <c r="E16" s="106"/>
    </row>
    <row r="17" spans="1:5" ht="14.25" x14ac:dyDescent="0.2">
      <c r="A17" s="105"/>
      <c r="B17" s="106"/>
      <c r="C17" s="106"/>
      <c r="D17" s="106"/>
      <c r="E17" s="106"/>
    </row>
    <row r="18" spans="1:5" ht="14.25" x14ac:dyDescent="0.2">
      <c r="A18" s="105"/>
      <c r="B18" s="106"/>
      <c r="C18" s="106"/>
      <c r="D18" s="106"/>
      <c r="E18" s="106"/>
    </row>
    <row r="19" spans="1:5" ht="14.25" x14ac:dyDescent="0.2">
      <c r="A19" s="105"/>
      <c r="B19" s="106"/>
      <c r="C19" s="104"/>
      <c r="D19" s="104"/>
      <c r="E19" s="104"/>
    </row>
    <row r="20" spans="1:5" ht="14.25" x14ac:dyDescent="0.2">
      <c r="A20" s="106"/>
      <c r="B20" s="106"/>
      <c r="C20" s="104"/>
      <c r="D20" s="104"/>
      <c r="E20" s="104"/>
    </row>
    <row r="21" spans="1:5" ht="14.25" x14ac:dyDescent="0.2">
      <c r="A21" s="106"/>
      <c r="B21" s="106"/>
      <c r="C21" s="104"/>
      <c r="D21" s="104"/>
      <c r="E21" s="104"/>
    </row>
    <row r="22" spans="1:5" ht="14.25" x14ac:dyDescent="0.2">
      <c r="A22" s="106"/>
      <c r="B22" s="106"/>
      <c r="C22" s="104"/>
      <c r="D22" s="104"/>
      <c r="E22" s="104"/>
    </row>
    <row r="23" spans="1:5" ht="14.25" x14ac:dyDescent="0.2">
      <c r="A23" s="106"/>
      <c r="B23" s="106"/>
      <c r="C23" s="104"/>
      <c r="D23" s="104"/>
      <c r="E23" s="104"/>
    </row>
    <row r="24" spans="1:5" ht="14.25" x14ac:dyDescent="0.2">
      <c r="A24" s="106"/>
      <c r="B24" s="106"/>
      <c r="C24" s="104"/>
      <c r="D24" s="104"/>
      <c r="E24" s="104"/>
    </row>
    <row r="25" spans="1:5" ht="14.25" x14ac:dyDescent="0.2">
      <c r="A25" s="106"/>
      <c r="B25" s="106"/>
      <c r="C25" s="104"/>
      <c r="D25" s="104"/>
      <c r="E25" s="104"/>
    </row>
    <row r="26" spans="1:5" ht="14.25" x14ac:dyDescent="0.2">
      <c r="A26" s="106"/>
      <c r="B26" s="106"/>
      <c r="C26" s="104"/>
      <c r="D26" s="104"/>
      <c r="E26" s="104"/>
    </row>
    <row r="27" spans="1:5" ht="14.25" x14ac:dyDescent="0.2">
      <c r="A27" s="106"/>
      <c r="B27" s="106"/>
      <c r="C27" s="104"/>
      <c r="D27" s="104"/>
      <c r="E27" s="104"/>
    </row>
    <row r="28" spans="1:5" ht="14.25" x14ac:dyDescent="0.2">
      <c r="A28" s="106"/>
      <c r="B28" s="106"/>
      <c r="C28" s="104"/>
      <c r="D28" s="104"/>
      <c r="E28" s="104"/>
    </row>
    <row r="29" spans="1:5" ht="14.25" x14ac:dyDescent="0.2">
      <c r="A29" s="106"/>
      <c r="B29" s="106"/>
      <c r="C29" s="104"/>
      <c r="D29" s="104"/>
      <c r="E29" s="104"/>
    </row>
    <row r="30" spans="1:5" ht="14.25" x14ac:dyDescent="0.2">
      <c r="A30" s="104"/>
      <c r="B30" s="104"/>
      <c r="C30" s="104"/>
      <c r="D30" s="104"/>
      <c r="E30" s="104"/>
    </row>
    <row r="31" spans="1:5" ht="14.25" x14ac:dyDescent="0.2">
      <c r="A31" s="104"/>
      <c r="B31" s="104"/>
      <c r="C31" s="104"/>
      <c r="D31" s="104"/>
      <c r="E31" s="104"/>
    </row>
    <row r="32" spans="1:5" ht="14.25" x14ac:dyDescent="0.2">
      <c r="A32" s="104"/>
      <c r="B32" s="104"/>
      <c r="C32" s="104"/>
      <c r="D32" s="104"/>
      <c r="E32" s="104"/>
    </row>
    <row r="33" spans="1:5" ht="14.25" x14ac:dyDescent="0.2">
      <c r="A33" s="104"/>
      <c r="B33" s="104"/>
      <c r="C33" s="104"/>
      <c r="D33" s="104"/>
      <c r="E33" s="104"/>
    </row>
    <row r="34" spans="1:5" ht="14.25" x14ac:dyDescent="0.2">
      <c r="A34" s="104"/>
      <c r="B34" s="104"/>
      <c r="C34" s="104"/>
      <c r="D34" s="104"/>
      <c r="E34" s="104"/>
    </row>
    <row r="35" spans="1:5" ht="14.25" x14ac:dyDescent="0.2">
      <c r="A35" s="104"/>
      <c r="B35" s="104"/>
      <c r="C35" s="104"/>
      <c r="D35" s="104"/>
      <c r="E35" s="104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workbookViewId="0">
      <selection activeCell="C24" sqref="C24"/>
    </sheetView>
  </sheetViews>
  <sheetFormatPr defaultRowHeight="12.75" x14ac:dyDescent="0.2"/>
  <cols>
    <col min="5" max="5" width="16.33203125" customWidth="1"/>
  </cols>
  <sheetData>
    <row r="1" spans="1:7" ht="16.5" x14ac:dyDescent="0.3">
      <c r="A1" s="357" t="s">
        <v>148</v>
      </c>
      <c r="B1" s="368"/>
      <c r="C1" s="368"/>
      <c r="D1" s="368"/>
      <c r="E1" s="368"/>
      <c r="F1" s="107"/>
    </row>
    <row r="2" spans="1:7" ht="32.25" customHeight="1" x14ac:dyDescent="0.3">
      <c r="A2" s="369"/>
      <c r="B2" s="336" t="s">
        <v>144</v>
      </c>
      <c r="C2" s="336" t="s">
        <v>145</v>
      </c>
      <c r="D2" s="336" t="s">
        <v>146</v>
      </c>
      <c r="E2" s="369" t="s">
        <v>82</v>
      </c>
      <c r="F2" s="101"/>
    </row>
    <row r="3" spans="1:7" ht="16.5" x14ac:dyDescent="0.3">
      <c r="A3" s="101">
        <v>2006</v>
      </c>
      <c r="B3" s="108">
        <v>-9.89342852700325</v>
      </c>
      <c r="C3" s="108">
        <v>-0.44064726528926651</v>
      </c>
      <c r="D3" s="108">
        <v>-0.1471188331032032</v>
      </c>
      <c r="E3" s="108">
        <v>-10.48119462539572</v>
      </c>
      <c r="F3" s="101"/>
      <c r="G3" s="114"/>
    </row>
    <row r="4" spans="1:7" ht="16.5" x14ac:dyDescent="0.3">
      <c r="A4" s="102">
        <v>2007</v>
      </c>
      <c r="B4" s="108">
        <v>13.313168037158682</v>
      </c>
      <c r="C4" s="108">
        <v>0.68671261307799647</v>
      </c>
      <c r="D4" s="108">
        <v>-4.7879653038439083E-3</v>
      </c>
      <c r="E4" s="108">
        <v>13.995092684932835</v>
      </c>
      <c r="F4" s="101"/>
      <c r="G4" s="114"/>
    </row>
    <row r="5" spans="1:7" ht="16.5" x14ac:dyDescent="0.3">
      <c r="A5" s="102">
        <v>2008</v>
      </c>
      <c r="B5" s="108">
        <v>7.1023327087918915</v>
      </c>
      <c r="C5" s="108">
        <v>-0.9044202393290951</v>
      </c>
      <c r="D5" s="108">
        <v>8.4710716346924064E-2</v>
      </c>
      <c r="E5" s="108">
        <v>6.2826231858097206</v>
      </c>
      <c r="F5" s="101"/>
      <c r="G5" s="114"/>
    </row>
    <row r="6" spans="1:7" ht="16.5" x14ac:dyDescent="0.3">
      <c r="A6" s="102">
        <v>2009</v>
      </c>
      <c r="B6" s="108">
        <v>-7.9159330442668248</v>
      </c>
      <c r="C6" s="108">
        <v>-1.9960013457584032</v>
      </c>
      <c r="D6" s="108">
        <v>-8.7289576871676239E-2</v>
      </c>
      <c r="E6" s="108">
        <v>-9.9992239668969045</v>
      </c>
      <c r="F6" s="101"/>
      <c r="G6" s="114"/>
    </row>
    <row r="7" spans="1:7" ht="16.5" x14ac:dyDescent="0.3">
      <c r="A7" s="109">
        <v>2010</v>
      </c>
      <c r="B7" s="108">
        <v>-5.5372011058857092E-2</v>
      </c>
      <c r="C7" s="108">
        <v>-0.89333950993769717</v>
      </c>
      <c r="D7" s="108">
        <v>0.23934541210112159</v>
      </c>
      <c r="E7" s="108">
        <v>-0.70936610889543272</v>
      </c>
      <c r="F7" s="101"/>
      <c r="G7" s="114"/>
    </row>
    <row r="8" spans="1:7" ht="16.5" x14ac:dyDescent="0.3">
      <c r="A8" s="109">
        <v>2011</v>
      </c>
      <c r="B8" s="108">
        <v>3.0804483964717</v>
      </c>
      <c r="C8" s="108">
        <v>0.70841046246440753</v>
      </c>
      <c r="D8" s="108">
        <v>-9.9958253770936575E-2</v>
      </c>
      <c r="E8" s="108">
        <v>3.6889006051651707</v>
      </c>
      <c r="F8" s="101"/>
      <c r="G8" s="114"/>
    </row>
    <row r="9" spans="1:7" ht="16.5" x14ac:dyDescent="0.3">
      <c r="A9" s="109">
        <v>2012</v>
      </c>
      <c r="B9" s="108">
        <v>-3.6591748404321431</v>
      </c>
      <c r="C9" s="108">
        <v>-0.58972860093377688</v>
      </c>
      <c r="D9" s="108">
        <v>4.048647819817449E-2</v>
      </c>
      <c r="E9" s="108">
        <v>-4.2084169631677453</v>
      </c>
      <c r="F9" s="101"/>
      <c r="G9" s="114"/>
    </row>
    <row r="10" spans="1:7" ht="16.5" x14ac:dyDescent="0.3">
      <c r="A10" s="109">
        <v>2013</v>
      </c>
      <c r="B10" s="108">
        <v>2.4564002459186844</v>
      </c>
      <c r="C10" s="108">
        <v>-0.13851826218882424</v>
      </c>
      <c r="D10" s="108">
        <v>-4.5958693634719834E-2</v>
      </c>
      <c r="E10" s="108">
        <v>2.27192329009514</v>
      </c>
      <c r="F10" s="101"/>
      <c r="G10" s="114"/>
    </row>
    <row r="11" spans="1:7" ht="16.5" x14ac:dyDescent="0.3">
      <c r="A11" s="109">
        <v>2014</v>
      </c>
      <c r="B11" s="108">
        <v>0.19685884266854467</v>
      </c>
      <c r="C11" s="108">
        <v>-0.11387392362174037</v>
      </c>
      <c r="D11" s="108">
        <v>7.6775758168571309E-2</v>
      </c>
      <c r="E11" s="108">
        <v>0.15976067721537562</v>
      </c>
      <c r="F11" s="101"/>
      <c r="G11" s="114"/>
    </row>
    <row r="12" spans="1:7" ht="16.5" x14ac:dyDescent="0.3">
      <c r="A12" s="109">
        <v>2015</v>
      </c>
      <c r="B12" s="108">
        <v>1.3044893404078783</v>
      </c>
      <c r="C12" s="108">
        <v>0.69470928132532839</v>
      </c>
      <c r="D12" s="108">
        <v>7.4371116892313668E-2</v>
      </c>
      <c r="E12" s="108">
        <v>2.0735697386255203</v>
      </c>
      <c r="F12" s="101"/>
      <c r="G12" s="114"/>
    </row>
    <row r="13" spans="1:7" ht="16.5" x14ac:dyDescent="0.3">
      <c r="A13" s="109">
        <v>2016</v>
      </c>
      <c r="B13" s="108">
        <v>1.5806608459580251</v>
      </c>
      <c r="C13" s="108">
        <v>-0.19823520533595254</v>
      </c>
      <c r="D13" s="108">
        <v>6.239824714484557E-2</v>
      </c>
      <c r="E13" s="108">
        <v>1.4448238877669182</v>
      </c>
      <c r="F13" s="101"/>
      <c r="G13" s="114"/>
    </row>
    <row r="14" spans="1:7" ht="16.5" x14ac:dyDescent="0.3">
      <c r="A14" s="370">
        <v>2017</v>
      </c>
      <c r="B14" s="371">
        <v>1.0486449328519567</v>
      </c>
      <c r="C14" s="371">
        <v>0.21165175030543001</v>
      </c>
      <c r="D14" s="371">
        <v>-0.16488469116715565</v>
      </c>
      <c r="E14" s="371">
        <v>1.0954119919902312</v>
      </c>
      <c r="F14" s="101"/>
      <c r="G14" s="114"/>
    </row>
    <row r="15" spans="1:7" ht="16.5" x14ac:dyDescent="0.3">
      <c r="F15" s="101"/>
    </row>
    <row r="16" spans="1:7" ht="16.5" x14ac:dyDescent="0.3">
      <c r="A16" s="110" t="s">
        <v>77</v>
      </c>
      <c r="B16" s="111"/>
      <c r="C16" s="111"/>
      <c r="D16" s="111"/>
      <c r="E16" s="111"/>
      <c r="F16" s="101"/>
    </row>
    <row r="17" spans="1:6" ht="16.5" x14ac:dyDescent="0.3">
      <c r="A17" s="112" t="s">
        <v>7</v>
      </c>
      <c r="B17" s="101"/>
      <c r="C17" s="101"/>
      <c r="D17" s="101"/>
      <c r="E17" s="101"/>
      <c r="F17" s="101"/>
    </row>
    <row r="18" spans="1:6" ht="16.5" x14ac:dyDescent="0.3">
      <c r="A18" s="101"/>
      <c r="B18" s="101"/>
      <c r="C18" s="101"/>
      <c r="D18" s="101"/>
      <c r="E18" s="101"/>
      <c r="F18" s="101"/>
    </row>
    <row r="19" spans="1:6" ht="16.5" x14ac:dyDescent="0.3">
      <c r="A19" s="101"/>
      <c r="B19" s="101"/>
      <c r="C19" s="101"/>
      <c r="D19" s="101"/>
      <c r="E19" s="101"/>
      <c r="F19" s="101"/>
    </row>
    <row r="20" spans="1:6" ht="16.5" x14ac:dyDescent="0.3">
      <c r="A20" s="101"/>
      <c r="B20" s="101"/>
      <c r="C20" s="101"/>
      <c r="D20" s="101"/>
      <c r="E20" s="101"/>
      <c r="F20" s="101"/>
    </row>
    <row r="21" spans="1:6" ht="16.5" x14ac:dyDescent="0.3">
      <c r="A21" s="101"/>
      <c r="B21" s="101"/>
      <c r="C21" s="101"/>
      <c r="D21" s="101"/>
      <c r="E21" s="101"/>
      <c r="F21" s="101"/>
    </row>
    <row r="22" spans="1:6" ht="16.5" x14ac:dyDescent="0.3">
      <c r="A22" s="101"/>
      <c r="B22" s="101"/>
      <c r="C22" s="101"/>
      <c r="D22" s="101"/>
      <c r="E22" s="101"/>
      <c r="F22" s="101"/>
    </row>
    <row r="23" spans="1:6" ht="16.5" x14ac:dyDescent="0.3">
      <c r="A23" s="101"/>
      <c r="B23" s="101"/>
      <c r="C23" s="101"/>
      <c r="D23" s="101"/>
      <c r="E23" s="101"/>
      <c r="F23" s="101"/>
    </row>
    <row r="24" spans="1:6" ht="16.5" x14ac:dyDescent="0.3">
      <c r="A24" s="101"/>
      <c r="B24" s="101"/>
      <c r="C24" s="101"/>
      <c r="D24" s="101"/>
      <c r="E24" s="101"/>
      <c r="F24" s="101"/>
    </row>
    <row r="25" spans="1:6" ht="16.5" x14ac:dyDescent="0.3">
      <c r="A25" s="101"/>
      <c r="B25" s="101"/>
      <c r="C25" s="101"/>
      <c r="D25" s="101"/>
      <c r="E25" s="101"/>
      <c r="F25" s="101"/>
    </row>
    <row r="26" spans="1:6" ht="16.5" x14ac:dyDescent="0.3">
      <c r="A26" s="101"/>
      <c r="B26" s="101"/>
      <c r="C26" s="101"/>
      <c r="D26" s="101"/>
      <c r="E26" s="101"/>
      <c r="F26" s="101"/>
    </row>
    <row r="27" spans="1:6" ht="16.5" x14ac:dyDescent="0.3">
      <c r="A27" s="101"/>
      <c r="B27" s="504"/>
      <c r="C27" s="504"/>
      <c r="D27" s="504"/>
      <c r="E27" s="504"/>
      <c r="F27" s="101"/>
    </row>
    <row r="28" spans="1:6" ht="16.5" x14ac:dyDescent="0.3">
      <c r="A28" s="101"/>
      <c r="B28" s="113"/>
      <c r="C28" s="113"/>
      <c r="D28" s="113"/>
      <c r="E28" s="113"/>
      <c r="F28" s="101"/>
    </row>
    <row r="29" spans="1:6" ht="16.5" x14ac:dyDescent="0.3">
      <c r="A29" s="101"/>
      <c r="B29" s="103"/>
      <c r="C29" s="103"/>
      <c r="D29" s="103"/>
      <c r="E29" s="103"/>
      <c r="F29" s="101"/>
    </row>
    <row r="30" spans="1:6" ht="16.5" x14ac:dyDescent="0.3">
      <c r="A30" s="101"/>
      <c r="B30" s="103"/>
      <c r="C30" s="103"/>
      <c r="D30" s="103"/>
      <c r="E30" s="103"/>
      <c r="F30" s="101"/>
    </row>
    <row r="31" spans="1:6" ht="16.5" x14ac:dyDescent="0.3">
      <c r="A31" s="101"/>
      <c r="B31" s="103"/>
      <c r="C31" s="103"/>
      <c r="D31" s="103"/>
      <c r="E31" s="103"/>
      <c r="F31" s="101"/>
    </row>
    <row r="32" spans="1:6" ht="16.5" x14ac:dyDescent="0.3">
      <c r="A32" s="101"/>
      <c r="B32" s="103"/>
      <c r="C32" s="103"/>
      <c r="D32" s="103"/>
      <c r="E32" s="103"/>
      <c r="F32" s="101"/>
    </row>
    <row r="33" spans="1:6" ht="16.5" x14ac:dyDescent="0.3">
      <c r="A33" s="505"/>
      <c r="B33" s="505"/>
      <c r="C33" s="505"/>
      <c r="D33" s="505"/>
      <c r="E33" s="505"/>
      <c r="F33" s="101"/>
    </row>
    <row r="34" spans="1:6" ht="16.5" x14ac:dyDescent="0.3">
      <c r="A34" s="506"/>
      <c r="B34" s="506"/>
      <c r="C34" s="506"/>
      <c r="D34" s="506"/>
      <c r="E34" s="506"/>
      <c r="F34" s="101"/>
    </row>
  </sheetData>
  <mergeCells count="4">
    <mergeCell ref="B27:C27"/>
    <mergeCell ref="D27:E27"/>
    <mergeCell ref="A33:E33"/>
    <mergeCell ref="A34:E34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showGridLines="0" zoomScale="90" zoomScaleNormal="90" workbookViewId="0">
      <selection activeCell="C24" sqref="C24"/>
    </sheetView>
  </sheetViews>
  <sheetFormatPr defaultColWidth="17.1640625" defaultRowHeight="14.25" x14ac:dyDescent="0.2"/>
  <cols>
    <col min="1" max="1" width="7.83203125" style="95" customWidth="1"/>
    <col min="2" max="4" width="17.1640625" style="95" customWidth="1"/>
    <col min="5" max="5" width="21.6640625" style="95" bestFit="1" customWidth="1"/>
    <col min="6" max="6" width="21" style="95" bestFit="1" customWidth="1"/>
    <col min="7" max="8" width="17.1640625" style="95"/>
    <col min="9" max="9" width="19.1640625" style="95" bestFit="1" customWidth="1"/>
    <col min="10" max="11" width="19.6640625" style="95" bestFit="1" customWidth="1"/>
    <col min="12" max="12" width="21" style="95" bestFit="1" customWidth="1"/>
    <col min="13" max="13" width="21.6640625" style="95" bestFit="1" customWidth="1"/>
    <col min="14" max="14" width="24.33203125" style="95" customWidth="1"/>
    <col min="15" max="16384" width="17.1640625" style="95"/>
  </cols>
  <sheetData>
    <row r="1" spans="1:17" s="115" customFormat="1" ht="16.5" customHeight="1" x14ac:dyDescent="0.25">
      <c r="A1" s="372" t="s">
        <v>151</v>
      </c>
      <c r="B1" s="373"/>
      <c r="C1" s="373"/>
      <c r="D1" s="373"/>
      <c r="E1" s="373"/>
    </row>
    <row r="2" spans="1:17" ht="28.5" x14ac:dyDescent="0.2">
      <c r="A2" s="374"/>
      <c r="B2" s="374" t="s">
        <v>144</v>
      </c>
      <c r="C2" s="374" t="s">
        <v>145</v>
      </c>
      <c r="D2" s="374" t="s">
        <v>149</v>
      </c>
      <c r="E2" s="374" t="s">
        <v>150</v>
      </c>
    </row>
    <row r="3" spans="1:17" ht="16.5" customHeight="1" x14ac:dyDescent="0.2">
      <c r="A3" s="116">
        <v>2005</v>
      </c>
      <c r="B3" s="117">
        <v>249.01708820000002</v>
      </c>
      <c r="C3" s="117">
        <v>4286.7495003999993</v>
      </c>
      <c r="D3" s="117">
        <v>53.231323000000003</v>
      </c>
      <c r="E3" s="117">
        <v>98.969335000000001</v>
      </c>
      <c r="F3" s="118"/>
      <c r="G3" s="118"/>
      <c r="H3" s="118"/>
      <c r="I3" s="118"/>
      <c r="J3" s="118"/>
    </row>
    <row r="4" spans="1:17" ht="16.5" customHeight="1" x14ac:dyDescent="0.2">
      <c r="A4" s="95">
        <v>2006</v>
      </c>
      <c r="B4" s="118">
        <v>181.41561613946007</v>
      </c>
      <c r="C4" s="118">
        <v>4263.9291903399999</v>
      </c>
      <c r="D4" s="118">
        <v>49.093330000000002</v>
      </c>
      <c r="E4" s="118">
        <v>155.85490900000002</v>
      </c>
      <c r="F4" s="118"/>
      <c r="G4" s="118"/>
      <c r="H4" s="118"/>
      <c r="I4" s="118"/>
      <c r="J4" s="118"/>
      <c r="K4" s="118"/>
      <c r="L4" s="118"/>
      <c r="M4" s="118"/>
      <c r="N4" s="119"/>
      <c r="O4" s="119"/>
      <c r="P4" s="119"/>
      <c r="Q4" s="118"/>
    </row>
    <row r="5" spans="1:17" ht="16.5" customHeight="1" x14ac:dyDescent="0.2">
      <c r="A5" s="120">
        <v>2007</v>
      </c>
      <c r="B5" s="118">
        <v>217.23094620854394</v>
      </c>
      <c r="C5" s="118">
        <v>4273.2298476700007</v>
      </c>
      <c r="D5" s="118">
        <v>48.789704999999998</v>
      </c>
      <c r="E5" s="118">
        <v>203.52942400000001</v>
      </c>
      <c r="F5" s="118"/>
      <c r="G5" s="118"/>
      <c r="H5" s="118"/>
      <c r="I5" s="118"/>
      <c r="J5" s="118"/>
      <c r="K5" s="118"/>
      <c r="L5" s="118"/>
      <c r="M5" s="121"/>
      <c r="N5" s="119"/>
      <c r="O5" s="119"/>
      <c r="P5" s="119"/>
      <c r="Q5" s="118"/>
    </row>
    <row r="6" spans="1:17" ht="16.5" customHeight="1" x14ac:dyDescent="0.2">
      <c r="A6" s="120">
        <v>2008</v>
      </c>
      <c r="B6" s="118">
        <v>237.75712431804385</v>
      </c>
      <c r="C6" s="118">
        <v>4187.8394084000001</v>
      </c>
      <c r="D6" s="118">
        <v>54.046493000000005</v>
      </c>
      <c r="E6" s="118">
        <v>215.37295899999998</v>
      </c>
      <c r="F6" s="118"/>
      <c r="G6" s="118"/>
      <c r="H6" s="118"/>
      <c r="I6" s="118"/>
      <c r="J6" s="118"/>
      <c r="K6" s="118"/>
      <c r="L6" s="118"/>
      <c r="M6" s="121"/>
      <c r="N6" s="119"/>
      <c r="O6" s="119"/>
      <c r="P6" s="119"/>
      <c r="Q6" s="118"/>
    </row>
    <row r="7" spans="1:17" ht="16.5" customHeight="1" x14ac:dyDescent="0.2">
      <c r="A7" s="120">
        <v>2009</v>
      </c>
      <c r="B7" s="118">
        <v>217.061953832</v>
      </c>
      <c r="C7" s="118">
        <v>3842.2564805000006</v>
      </c>
      <c r="D7" s="118">
        <v>50.775643000000002</v>
      </c>
      <c r="E7" s="118">
        <v>307.31891899999999</v>
      </c>
      <c r="F7" s="118"/>
      <c r="G7" s="118"/>
      <c r="H7" s="118"/>
      <c r="I7" s="118"/>
      <c r="J7" s="118"/>
      <c r="K7" s="118"/>
      <c r="L7" s="118"/>
      <c r="M7" s="121"/>
      <c r="N7" s="119"/>
      <c r="O7" s="119"/>
      <c r="P7" s="119"/>
      <c r="Q7" s="118"/>
    </row>
    <row r="8" spans="1:17" ht="16.5" customHeight="1" x14ac:dyDescent="0.2">
      <c r="A8" s="122">
        <v>2010</v>
      </c>
      <c r="B8" s="118">
        <v>198.54436629999998</v>
      </c>
      <c r="C8" s="118">
        <v>3672.5384799999997</v>
      </c>
      <c r="D8" s="118">
        <v>59.28128199999999</v>
      </c>
      <c r="E8" s="118">
        <v>366.59211100000005</v>
      </c>
      <c r="F8" s="118"/>
      <c r="G8" s="118"/>
      <c r="H8" s="118"/>
      <c r="I8" s="118"/>
      <c r="J8" s="118"/>
      <c r="K8" s="118"/>
      <c r="L8" s="118"/>
      <c r="M8" s="121"/>
      <c r="N8" s="119"/>
      <c r="O8" s="119"/>
      <c r="P8" s="119"/>
      <c r="Q8" s="118"/>
    </row>
    <row r="9" spans="1:17" ht="16.5" customHeight="1" x14ac:dyDescent="0.2">
      <c r="A9" s="122">
        <v>2011</v>
      </c>
      <c r="B9" s="118">
        <v>189.27615619999997</v>
      </c>
      <c r="C9" s="118">
        <v>3863.2839893599999</v>
      </c>
      <c r="D9" s="118">
        <v>59.193082000000011</v>
      </c>
      <c r="E9" s="118">
        <v>412.54380500000002</v>
      </c>
      <c r="F9" s="118"/>
      <c r="G9" s="118"/>
      <c r="H9" s="118"/>
      <c r="I9" s="118"/>
      <c r="J9" s="118"/>
      <c r="K9" s="118"/>
      <c r="L9" s="118"/>
      <c r="M9" s="121"/>
      <c r="N9" s="119"/>
      <c r="O9" s="119"/>
      <c r="P9" s="119"/>
      <c r="Q9" s="118"/>
    </row>
    <row r="10" spans="1:17" ht="16.5" customHeight="1" x14ac:dyDescent="0.2">
      <c r="A10" s="122">
        <v>2012</v>
      </c>
      <c r="B10" s="118">
        <v>184.07262610000001</v>
      </c>
      <c r="C10" s="118">
        <v>3922.0765505599998</v>
      </c>
      <c r="D10" s="118">
        <v>59.600435000000004</v>
      </c>
      <c r="E10" s="118">
        <v>303.94815499999999</v>
      </c>
      <c r="F10" s="118"/>
      <c r="G10" s="118"/>
      <c r="H10" s="118"/>
      <c r="I10" s="118"/>
      <c r="J10" s="118"/>
      <c r="K10" s="118"/>
      <c r="L10" s="118"/>
      <c r="M10" s="121"/>
      <c r="N10" s="119"/>
      <c r="O10" s="119"/>
      <c r="P10" s="119"/>
      <c r="Q10" s="118"/>
    </row>
    <row r="11" spans="1:17" ht="16.5" customHeight="1" x14ac:dyDescent="0.2">
      <c r="A11" s="122">
        <v>2013</v>
      </c>
      <c r="B11" s="118">
        <v>194.54150339999998</v>
      </c>
      <c r="C11" s="118">
        <v>3817.0480710700031</v>
      </c>
      <c r="D11" s="118">
        <v>58.514717999999995</v>
      </c>
      <c r="E11" s="118">
        <v>245.54946100000001</v>
      </c>
      <c r="F11" s="118"/>
      <c r="G11" s="118"/>
      <c r="H11" s="118"/>
      <c r="I11" s="118"/>
      <c r="J11" s="118"/>
      <c r="K11" s="118"/>
      <c r="L11" s="118"/>
      <c r="M11" s="121"/>
      <c r="N11" s="119"/>
      <c r="O11" s="119"/>
      <c r="P11" s="119"/>
      <c r="Q11" s="118"/>
    </row>
    <row r="12" spans="1:17" ht="16.5" customHeight="1" x14ac:dyDescent="0.2">
      <c r="A12" s="122">
        <v>2014</v>
      </c>
      <c r="B12" s="118">
        <v>190.82391430000001</v>
      </c>
      <c r="C12" s="118">
        <v>3660.9598850000007</v>
      </c>
      <c r="D12" s="118">
        <v>62.267360000000004</v>
      </c>
      <c r="E12" s="118">
        <v>288.81743</v>
      </c>
      <c r="F12" s="118"/>
      <c r="G12" s="118"/>
      <c r="H12" s="118"/>
      <c r="I12" s="118"/>
      <c r="J12" s="118"/>
      <c r="K12" s="118"/>
      <c r="L12" s="118"/>
      <c r="M12" s="121"/>
      <c r="N12" s="119"/>
      <c r="O12" s="119"/>
      <c r="P12" s="119"/>
      <c r="Q12" s="118"/>
    </row>
    <row r="13" spans="1:17" ht="16.5" customHeight="1" x14ac:dyDescent="0.2">
      <c r="A13" s="122">
        <v>2015</v>
      </c>
      <c r="B13" s="118">
        <v>195.86566239999996</v>
      </c>
      <c r="C13" s="118">
        <v>3881.9651869999993</v>
      </c>
      <c r="D13" s="118">
        <v>65.127380000000002</v>
      </c>
      <c r="E13" s="118">
        <v>404.89128000000005</v>
      </c>
      <c r="F13" s="118"/>
      <c r="G13" s="118"/>
      <c r="H13" s="118"/>
      <c r="I13" s="118"/>
      <c r="J13" s="118"/>
      <c r="K13" s="118"/>
      <c r="L13" s="118"/>
      <c r="M13" s="121"/>
      <c r="N13" s="119"/>
      <c r="O13" s="119"/>
      <c r="P13" s="119"/>
      <c r="Q13" s="118"/>
    </row>
    <row r="14" spans="1:17" ht="16.5" customHeight="1" x14ac:dyDescent="0.2">
      <c r="A14" s="122">
        <v>2016</v>
      </c>
      <c r="B14" s="118">
        <v>200.81219690000003</v>
      </c>
      <c r="C14" s="118">
        <v>3823.3429175000001</v>
      </c>
      <c r="D14" s="118">
        <v>67.164640000000006</v>
      </c>
      <c r="E14" s="118">
        <v>382.13825000000003</v>
      </c>
      <c r="F14" s="118"/>
      <c r="G14" s="118"/>
      <c r="H14" s="118"/>
      <c r="I14" s="118"/>
      <c r="J14" s="118"/>
      <c r="K14" s="118"/>
      <c r="L14" s="118"/>
      <c r="M14" s="121"/>
      <c r="N14" s="119"/>
      <c r="O14" s="119"/>
      <c r="P14" s="119"/>
      <c r="Q14" s="118"/>
    </row>
    <row r="15" spans="1:17" ht="16.5" customHeight="1" x14ac:dyDescent="0.2">
      <c r="A15" s="375">
        <v>2017</v>
      </c>
      <c r="B15" s="376">
        <v>201.79950830000001</v>
      </c>
      <c r="C15" s="376">
        <v>3874.1736171000002</v>
      </c>
      <c r="D15" s="376">
        <v>61.093669999999996</v>
      </c>
      <c r="E15" s="376">
        <v>388.10403000000002</v>
      </c>
      <c r="F15" s="118"/>
      <c r="G15" s="118"/>
      <c r="H15" s="118"/>
      <c r="I15" s="118"/>
      <c r="J15" s="118"/>
      <c r="K15" s="118"/>
      <c r="L15" s="118"/>
      <c r="M15" s="121"/>
      <c r="N15" s="119"/>
      <c r="O15" s="119"/>
      <c r="P15" s="119"/>
      <c r="Q15" s="118"/>
    </row>
    <row r="16" spans="1:17" ht="16.5" customHeight="1" x14ac:dyDescent="0.2">
      <c r="A16" s="123"/>
      <c r="H16" s="120"/>
      <c r="I16" s="118"/>
      <c r="J16" s="118"/>
      <c r="K16" s="118"/>
      <c r="L16" s="118"/>
      <c r="M16" s="121"/>
      <c r="N16" s="119"/>
      <c r="O16" s="119"/>
      <c r="P16" s="119"/>
      <c r="Q16" s="118"/>
    </row>
    <row r="17" spans="1:17" ht="16.5" customHeight="1" x14ac:dyDescent="0.2">
      <c r="A17" s="98" t="s">
        <v>77</v>
      </c>
      <c r="B17" s="124"/>
      <c r="C17" s="124"/>
      <c r="D17" s="124"/>
      <c r="E17" s="124"/>
      <c r="H17" s="120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ht="16.5" customHeight="1" x14ac:dyDescent="0.2">
      <c r="A18" s="99" t="s">
        <v>7</v>
      </c>
      <c r="H18" s="120"/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 ht="16.5" customHeight="1" x14ac:dyDescent="0.2">
      <c r="H19" s="120"/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7" ht="16.5" customHeight="1" x14ac:dyDescent="0.2">
      <c r="H20" s="120"/>
      <c r="I20" s="118"/>
    </row>
    <row r="21" spans="1:17" ht="16.5" customHeight="1" x14ac:dyDescent="0.2">
      <c r="H21" s="118"/>
      <c r="I21" s="118"/>
    </row>
    <row r="22" spans="1:17" ht="16.5" customHeight="1" x14ac:dyDescent="0.2">
      <c r="H22" s="118"/>
      <c r="I22" s="118"/>
    </row>
    <row r="23" spans="1:17" ht="16.5" customHeight="1" x14ac:dyDescent="0.2">
      <c r="H23" s="118"/>
      <c r="I23" s="118"/>
    </row>
    <row r="24" spans="1:17" ht="16.5" customHeight="1" x14ac:dyDescent="0.2">
      <c r="H24" s="118"/>
      <c r="I24" s="118"/>
    </row>
    <row r="25" spans="1:17" ht="16.5" customHeight="1" x14ac:dyDescent="0.2">
      <c r="H25" s="118"/>
      <c r="I25" s="118"/>
    </row>
    <row r="26" spans="1:17" ht="16.5" customHeight="1" x14ac:dyDescent="0.2">
      <c r="H26" s="118"/>
      <c r="I26" s="118"/>
    </row>
    <row r="27" spans="1:17" ht="16.5" customHeight="1" x14ac:dyDescent="0.2">
      <c r="H27" s="118"/>
      <c r="I27" s="118"/>
    </row>
    <row r="28" spans="1:17" ht="16.5" customHeight="1" x14ac:dyDescent="0.2">
      <c r="H28" s="118"/>
      <c r="I28" s="118"/>
    </row>
    <row r="29" spans="1:17" ht="16.5" customHeight="1" x14ac:dyDescent="0.2">
      <c r="B29" s="507"/>
      <c r="C29" s="507"/>
      <c r="D29" s="507"/>
      <c r="E29" s="507"/>
      <c r="H29" s="118"/>
      <c r="I29" s="118"/>
    </row>
    <row r="30" spans="1:17" ht="16.5" customHeight="1" x14ac:dyDescent="0.2">
      <c r="B30" s="125"/>
      <c r="C30" s="125"/>
      <c r="D30" s="125"/>
      <c r="E30" s="125"/>
      <c r="H30" s="118"/>
      <c r="I30" s="118"/>
    </row>
    <row r="31" spans="1:17" ht="16.5" customHeight="1" x14ac:dyDescent="0.2">
      <c r="B31" s="118"/>
      <c r="C31" s="118"/>
      <c r="D31" s="118"/>
      <c r="E31" s="118"/>
    </row>
    <row r="32" spans="1:17" ht="16.5" customHeight="1" x14ac:dyDescent="0.2">
      <c r="B32" s="118"/>
      <c r="C32" s="118"/>
      <c r="D32" s="118"/>
      <c r="E32" s="118"/>
    </row>
    <row r="33" spans="1:10" ht="16.5" customHeight="1" x14ac:dyDescent="0.2">
      <c r="B33" s="118"/>
      <c r="C33" s="118"/>
      <c r="D33" s="118"/>
      <c r="E33" s="118"/>
    </row>
    <row r="34" spans="1:10" ht="16.5" customHeight="1" x14ac:dyDescent="0.2">
      <c r="B34" s="118"/>
      <c r="C34" s="118"/>
      <c r="D34" s="118"/>
      <c r="E34" s="118"/>
    </row>
    <row r="35" spans="1:10" ht="16.5" customHeight="1" x14ac:dyDescent="0.2">
      <c r="A35" s="508"/>
      <c r="B35" s="508"/>
      <c r="C35" s="508"/>
      <c r="D35" s="508"/>
      <c r="E35" s="508"/>
    </row>
    <row r="36" spans="1:10" ht="16.5" customHeight="1" x14ac:dyDescent="0.2">
      <c r="A36" s="509"/>
      <c r="B36" s="509"/>
      <c r="C36" s="509"/>
      <c r="D36" s="509"/>
      <c r="E36" s="509"/>
    </row>
    <row r="37" spans="1:10" ht="16.5" customHeight="1" x14ac:dyDescent="0.2">
      <c r="A37" s="124"/>
      <c r="B37" s="128"/>
      <c r="C37" s="128"/>
      <c r="D37" s="116"/>
      <c r="E37" s="128"/>
    </row>
    <row r="38" spans="1:10" ht="16.5" customHeight="1" x14ac:dyDescent="0.2">
      <c r="A38" s="123"/>
      <c r="B38" s="129"/>
      <c r="C38" s="129"/>
      <c r="D38" s="129"/>
      <c r="E38" s="129"/>
    </row>
    <row r="39" spans="1:10" ht="16.5" customHeight="1" x14ac:dyDescent="0.2">
      <c r="A39" s="123"/>
      <c r="B39" s="128"/>
      <c r="C39" s="128"/>
      <c r="D39" s="128"/>
      <c r="E39" s="128"/>
    </row>
    <row r="40" spans="1:10" ht="16.5" customHeight="1" x14ac:dyDescent="0.2">
      <c r="A40" s="124"/>
      <c r="B40" s="128"/>
      <c r="C40" s="128"/>
      <c r="D40" s="116"/>
      <c r="E40" s="128"/>
    </row>
    <row r="41" spans="1:10" ht="16.5" customHeight="1" x14ac:dyDescent="0.2">
      <c r="A41" s="123"/>
      <c r="B41" s="129"/>
      <c r="C41" s="129"/>
      <c r="D41" s="129"/>
      <c r="E41" s="129"/>
      <c r="H41" s="123"/>
      <c r="I41" s="123"/>
      <c r="J41" s="123"/>
    </row>
    <row r="42" spans="1:10" ht="16.5" customHeight="1" x14ac:dyDescent="0.2">
      <c r="A42" s="123"/>
      <c r="B42" s="123"/>
      <c r="C42" s="123"/>
      <c r="D42" s="123"/>
      <c r="E42" s="123"/>
    </row>
    <row r="43" spans="1:10" ht="16.5" customHeight="1" x14ac:dyDescent="0.2"/>
    <row r="44" spans="1:10" ht="15.75" customHeight="1" x14ac:dyDescent="0.2"/>
    <row r="45" spans="1:10" ht="27.75" customHeight="1" x14ac:dyDescent="0.2"/>
    <row r="46" spans="1:10" ht="18" customHeight="1" x14ac:dyDescent="0.2"/>
    <row r="47" spans="1:10" ht="30" customHeight="1" x14ac:dyDescent="0.2"/>
    <row r="48" spans="1:10" ht="35.25" customHeight="1" x14ac:dyDescent="0.2"/>
    <row r="49" ht="24.75" customHeight="1" x14ac:dyDescent="0.2"/>
    <row r="50" ht="17.25" customHeight="1" x14ac:dyDescent="0.2"/>
    <row r="51" ht="44.25" customHeight="1" x14ac:dyDescent="0.2"/>
  </sheetData>
  <mergeCells count="4">
    <mergeCell ref="B29:C29"/>
    <mergeCell ref="D29:E29"/>
    <mergeCell ref="A35:E35"/>
    <mergeCell ref="A36:E36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="90" zoomScaleNormal="90" workbookViewId="0">
      <selection activeCell="C24" sqref="C24"/>
    </sheetView>
  </sheetViews>
  <sheetFormatPr defaultRowHeight="14.25" x14ac:dyDescent="0.2"/>
  <cols>
    <col min="1" max="1" width="8.6640625" style="45" customWidth="1"/>
    <col min="2" max="2" width="18.6640625" style="45" customWidth="1"/>
    <col min="3" max="4" width="19.33203125" style="45" bestFit="1" customWidth="1"/>
    <col min="5" max="5" width="19.5" style="45" bestFit="1" customWidth="1"/>
    <col min="6" max="6" width="11.5" style="45" bestFit="1" customWidth="1"/>
    <col min="7" max="7" width="17.33203125" style="45" bestFit="1" customWidth="1"/>
    <col min="8" max="8" width="11.5" style="45" bestFit="1" customWidth="1"/>
    <col min="9" max="16384" width="9.33203125" style="45"/>
  </cols>
  <sheetData>
    <row r="1" spans="1:7" ht="15" x14ac:dyDescent="0.25">
      <c r="A1" s="300" t="s">
        <v>220</v>
      </c>
      <c r="B1" s="301"/>
      <c r="C1" s="301"/>
      <c r="D1" s="301"/>
      <c r="E1" s="301"/>
    </row>
    <row r="2" spans="1:7" ht="28.5" x14ac:dyDescent="0.2">
      <c r="A2" s="302"/>
      <c r="B2" s="377" t="s">
        <v>152</v>
      </c>
      <c r="C2" s="377" t="s">
        <v>72</v>
      </c>
      <c r="D2" s="377" t="s">
        <v>128</v>
      </c>
      <c r="E2" s="377" t="s">
        <v>129</v>
      </c>
    </row>
    <row r="3" spans="1:7" x14ac:dyDescent="0.2">
      <c r="A3" s="45">
        <v>2005</v>
      </c>
      <c r="B3" s="46">
        <v>195.20318886476795</v>
      </c>
      <c r="C3" s="47">
        <f>B3/139.657053047534*100-100</f>
        <v>39.773240667142062</v>
      </c>
      <c r="D3" s="46">
        <v>31806.041000000001</v>
      </c>
      <c r="E3" s="47">
        <f>B3/D3*100</f>
        <v>0.61372991647960196</v>
      </c>
    </row>
    <row r="4" spans="1:7" x14ac:dyDescent="0.2">
      <c r="A4" s="45">
        <v>2006</v>
      </c>
      <c r="B4" s="46">
        <v>168.96801149638185</v>
      </c>
      <c r="C4" s="47">
        <f>B4/B3*100-100</f>
        <v>-13.439932780279122</v>
      </c>
      <c r="D4" s="46">
        <v>33691.211000000003</v>
      </c>
      <c r="E4" s="47">
        <f t="shared" ref="E4:E15" si="0">B4/D4*100</f>
        <v>0.50151955504473211</v>
      </c>
    </row>
    <row r="5" spans="1:7" x14ac:dyDescent="0.2">
      <c r="A5" s="45">
        <v>2007</v>
      </c>
      <c r="B5" s="46">
        <v>200.57134364668394</v>
      </c>
      <c r="C5" s="47">
        <f t="shared" ref="C5:C15" si="1">B5/B4*100-100</f>
        <v>18.703736802263805</v>
      </c>
      <c r="D5" s="46">
        <v>36277.970999999998</v>
      </c>
      <c r="E5" s="47">
        <f t="shared" si="0"/>
        <v>0.55287365339887384</v>
      </c>
    </row>
    <row r="6" spans="1:7" x14ac:dyDescent="0.2">
      <c r="A6" s="45">
        <v>2008</v>
      </c>
      <c r="B6" s="46">
        <v>219.79069078045674</v>
      </c>
      <c r="C6" s="47">
        <f t="shared" si="1"/>
        <v>9.5822996367958666</v>
      </c>
      <c r="D6" s="46">
        <v>38457.339</v>
      </c>
      <c r="E6" s="47">
        <f t="shared" si="0"/>
        <v>0.57151819781513413</v>
      </c>
    </row>
    <row r="7" spans="1:7" x14ac:dyDescent="0.2">
      <c r="A7" s="45">
        <v>2009</v>
      </c>
      <c r="B7" s="46">
        <v>197.02389064987699</v>
      </c>
      <c r="C7" s="47">
        <f t="shared" si="1"/>
        <v>-10.358400553607126</v>
      </c>
      <c r="D7" s="46">
        <v>38238.43</v>
      </c>
      <c r="E7" s="47">
        <f t="shared" si="0"/>
        <v>0.51525099396046592</v>
      </c>
      <c r="G7" s="48"/>
    </row>
    <row r="8" spans="1:7" x14ac:dyDescent="0.2">
      <c r="A8" s="45">
        <v>2010</v>
      </c>
      <c r="B8" s="46">
        <v>196.88056087000001</v>
      </c>
      <c r="C8" s="47">
        <f t="shared" si="1"/>
        <v>-7.274741119171324E-2</v>
      </c>
      <c r="D8" s="46">
        <v>38396.385999999999</v>
      </c>
      <c r="E8" s="47">
        <f t="shared" si="0"/>
        <v>0.51275805194270119</v>
      </c>
      <c r="F8" s="49"/>
      <c r="G8" s="48"/>
    </row>
    <row r="9" spans="1:7" x14ac:dyDescent="0.2">
      <c r="A9" s="45">
        <v>2011</v>
      </c>
      <c r="B9" s="46">
        <v>204.79770148</v>
      </c>
      <c r="C9" s="47">
        <f t="shared" si="1"/>
        <v>4.0212911701463838</v>
      </c>
      <c r="D9" s="46">
        <v>38173.642</v>
      </c>
      <c r="E9" s="47">
        <f t="shared" si="0"/>
        <v>0.53648981535479368</v>
      </c>
      <c r="F9" s="49"/>
      <c r="G9" s="48"/>
    </row>
    <row r="10" spans="1:7" x14ac:dyDescent="0.2">
      <c r="A10" s="45">
        <v>2012</v>
      </c>
      <c r="B10" s="46">
        <v>195.04623681999999</v>
      </c>
      <c r="C10" s="47">
        <f t="shared" si="1"/>
        <v>-4.7615107931044349</v>
      </c>
      <c r="D10" s="46">
        <v>38013.546999999999</v>
      </c>
      <c r="E10" s="47">
        <f t="shared" si="0"/>
        <v>0.51309665162264395</v>
      </c>
      <c r="F10" s="49"/>
      <c r="G10" s="48"/>
    </row>
    <row r="11" spans="1:7" x14ac:dyDescent="0.2">
      <c r="A11" s="45">
        <v>2013</v>
      </c>
      <c r="B11" s="46">
        <v>201.31689564999999</v>
      </c>
      <c r="C11" s="47">
        <f t="shared" si="1"/>
        <v>3.2149601716165961</v>
      </c>
      <c r="D11" s="46">
        <v>37709.421999999999</v>
      </c>
      <c r="E11" s="47">
        <f t="shared" si="0"/>
        <v>0.53386364726035851</v>
      </c>
      <c r="F11" s="49"/>
      <c r="G11" s="48"/>
    </row>
    <row r="12" spans="1:7" x14ac:dyDescent="0.2">
      <c r="A12" s="45">
        <v>2014</v>
      </c>
      <c r="B12" s="46">
        <v>201.830851</v>
      </c>
      <c r="C12" s="47">
        <f t="shared" si="1"/>
        <v>0.25529667956610069</v>
      </c>
      <c r="D12" s="46">
        <v>38223.705999999998</v>
      </c>
      <c r="E12" s="47">
        <f t="shared" si="0"/>
        <v>0.52802533328400969</v>
      </c>
      <c r="F12" s="49"/>
      <c r="G12" s="48"/>
    </row>
    <row r="13" spans="1:7" x14ac:dyDescent="0.2">
      <c r="A13" s="45">
        <v>2015</v>
      </c>
      <c r="B13" s="50">
        <v>205.24202817</v>
      </c>
      <c r="C13" s="47">
        <f t="shared" si="1"/>
        <v>1.690116824607756</v>
      </c>
      <c r="D13" s="46">
        <v>39090.928</v>
      </c>
      <c r="E13" s="47">
        <f t="shared" si="0"/>
        <v>0.52503749250977105</v>
      </c>
      <c r="G13" s="48"/>
    </row>
    <row r="14" spans="1:7" x14ac:dyDescent="0.2">
      <c r="A14" s="45">
        <v>2016</v>
      </c>
      <c r="B14" s="50">
        <v>209.46108855</v>
      </c>
      <c r="C14" s="47">
        <f t="shared" si="1"/>
        <v>2.0556512804021736</v>
      </c>
      <c r="D14" s="46">
        <v>40125.976999999999</v>
      </c>
      <c r="E14" s="47">
        <f t="shared" si="0"/>
        <v>0.5220086941434473</v>
      </c>
      <c r="G14" s="48"/>
    </row>
    <row r="15" spans="1:7" x14ac:dyDescent="0.2">
      <c r="A15" s="301">
        <v>2017</v>
      </c>
      <c r="B15" s="304">
        <v>212.30054623000001</v>
      </c>
      <c r="C15" s="305">
        <f t="shared" si="1"/>
        <v>1.3556015103598753</v>
      </c>
      <c r="D15" s="306">
        <v>41596.464</v>
      </c>
      <c r="E15" s="305">
        <f t="shared" si="0"/>
        <v>0.51038123391930623</v>
      </c>
      <c r="G15" s="48"/>
    </row>
    <row r="18" spans="1:2" x14ac:dyDescent="0.2">
      <c r="A18" s="51" t="s">
        <v>75</v>
      </c>
    </row>
    <row r="19" spans="1:2" x14ac:dyDescent="0.2">
      <c r="A19" s="51" t="s">
        <v>76</v>
      </c>
      <c r="B19" s="52"/>
    </row>
    <row r="20" spans="1:2" x14ac:dyDescent="0.2">
      <c r="A20" s="45" t="s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zoomScale="90" zoomScaleNormal="90" workbookViewId="0">
      <selection activeCell="C24" sqref="C24"/>
    </sheetView>
  </sheetViews>
  <sheetFormatPr defaultColWidth="17.1640625" defaultRowHeight="14.25" x14ac:dyDescent="0.2"/>
  <cols>
    <col min="1" max="1" width="7.83203125" style="95" customWidth="1"/>
    <col min="2" max="2" width="19.5" style="95" customWidth="1"/>
    <col min="3" max="3" width="26.5" style="95" customWidth="1"/>
    <col min="4" max="4" width="28.5" style="95" bestFit="1" customWidth="1"/>
    <col min="5" max="5" width="22.6640625" style="95" bestFit="1" customWidth="1"/>
    <col min="6" max="6" width="21" style="95" bestFit="1" customWidth="1"/>
    <col min="7" max="13" width="17.1640625" style="95"/>
    <col min="14" max="14" width="24.33203125" style="95" customWidth="1"/>
    <col min="15" max="16384" width="17.1640625" style="95"/>
  </cols>
  <sheetData>
    <row r="1" spans="1:10" s="115" customFormat="1" ht="16.5" customHeight="1" x14ac:dyDescent="0.25">
      <c r="A1" s="372" t="s">
        <v>218</v>
      </c>
      <c r="B1" s="373"/>
      <c r="C1" s="373"/>
    </row>
    <row r="2" spans="1:10" ht="42.75" x14ac:dyDescent="0.2">
      <c r="A2" s="374"/>
      <c r="B2" s="374" t="s">
        <v>270</v>
      </c>
      <c r="C2" s="374" t="s">
        <v>271</v>
      </c>
    </row>
    <row r="3" spans="1:10" ht="16.5" customHeight="1" x14ac:dyDescent="0.2">
      <c r="A3" s="116">
        <v>2005</v>
      </c>
      <c r="B3" s="118">
        <v>239.65419040000003</v>
      </c>
      <c r="C3" s="118">
        <v>9.3628977999999989</v>
      </c>
      <c r="D3" s="130"/>
    </row>
    <row r="4" spans="1:10" ht="16.5" customHeight="1" x14ac:dyDescent="0.2">
      <c r="A4" s="120">
        <v>2006</v>
      </c>
      <c r="B4" s="118">
        <v>172.1797157</v>
      </c>
      <c r="C4" s="118">
        <v>9.2359004394600674</v>
      </c>
      <c r="D4" s="130"/>
      <c r="E4" s="118"/>
      <c r="F4" s="118"/>
      <c r="I4" s="118"/>
      <c r="J4" s="131"/>
    </row>
    <row r="5" spans="1:10" ht="16.5" customHeight="1" x14ac:dyDescent="0.2">
      <c r="A5" s="120">
        <v>2007</v>
      </c>
      <c r="B5" s="118">
        <v>205.8364139</v>
      </c>
      <c r="C5" s="118">
        <v>11.394532308543932</v>
      </c>
      <c r="D5" s="130"/>
      <c r="E5" s="118"/>
      <c r="F5" s="118"/>
      <c r="I5" s="118"/>
      <c r="J5" s="131"/>
    </row>
    <row r="6" spans="1:10" ht="16.5" customHeight="1" x14ac:dyDescent="0.2">
      <c r="A6" s="120">
        <v>2008</v>
      </c>
      <c r="B6" s="118">
        <v>228.11395180000002</v>
      </c>
      <c r="C6" s="118">
        <v>9.6431725180438246</v>
      </c>
      <c r="D6" s="130"/>
      <c r="E6" s="118"/>
      <c r="F6" s="118"/>
      <c r="I6" s="118"/>
      <c r="J6" s="131"/>
    </row>
    <row r="7" spans="1:10" ht="16.5" customHeight="1" x14ac:dyDescent="0.2">
      <c r="A7" s="120">
        <v>2009</v>
      </c>
      <c r="B7" s="118">
        <v>200.76571299999998</v>
      </c>
      <c r="C7" s="118">
        <v>16.296240832000002</v>
      </c>
      <c r="D7" s="130"/>
      <c r="E7" s="118"/>
      <c r="F7" s="118"/>
      <c r="I7" s="118"/>
      <c r="J7" s="131"/>
    </row>
    <row r="8" spans="1:10" ht="16.5" customHeight="1" x14ac:dyDescent="0.2">
      <c r="A8" s="122">
        <v>2010</v>
      </c>
      <c r="B8" s="118">
        <v>188.82694189999998</v>
      </c>
      <c r="C8" s="118">
        <v>9.7174244000000005</v>
      </c>
      <c r="D8" s="130"/>
      <c r="E8" s="118"/>
      <c r="F8" s="118"/>
      <c r="I8" s="118"/>
      <c r="J8" s="131"/>
    </row>
    <row r="9" spans="1:10" ht="16.5" customHeight="1" x14ac:dyDescent="0.2">
      <c r="A9" s="122">
        <v>2011</v>
      </c>
      <c r="B9" s="118">
        <v>178.80454029999996</v>
      </c>
      <c r="C9" s="118">
        <v>10.471615899999996</v>
      </c>
      <c r="D9" s="130"/>
      <c r="E9" s="118"/>
      <c r="F9" s="118"/>
      <c r="I9" s="118"/>
      <c r="J9" s="131"/>
    </row>
    <row r="10" spans="1:10" ht="16.5" customHeight="1" x14ac:dyDescent="0.2">
      <c r="A10" s="122">
        <v>2012</v>
      </c>
      <c r="B10" s="118">
        <v>169.86818489999999</v>
      </c>
      <c r="C10" s="118">
        <v>14.204441200000002</v>
      </c>
      <c r="D10" s="130"/>
      <c r="E10" s="118"/>
      <c r="F10" s="118"/>
      <c r="I10" s="118"/>
      <c r="J10" s="131"/>
    </row>
    <row r="11" spans="1:10" ht="16.5" customHeight="1" x14ac:dyDescent="0.2">
      <c r="A11" s="122">
        <v>2013</v>
      </c>
      <c r="B11" s="118">
        <v>174.40959190000001</v>
      </c>
      <c r="C11" s="118">
        <v>20.131911500000001</v>
      </c>
      <c r="D11" s="130"/>
      <c r="E11" s="118"/>
      <c r="F11" s="118"/>
      <c r="I11" s="118"/>
      <c r="J11" s="131"/>
    </row>
    <row r="12" spans="1:10" ht="16.5" customHeight="1" x14ac:dyDescent="0.2">
      <c r="A12" s="122">
        <v>2014</v>
      </c>
      <c r="B12" s="118">
        <v>177.65558439999998</v>
      </c>
      <c r="C12" s="118">
        <v>13.168329899999998</v>
      </c>
      <c r="D12" s="130"/>
      <c r="E12" s="118"/>
      <c r="F12" s="118"/>
      <c r="I12" s="118"/>
      <c r="J12" s="131"/>
    </row>
    <row r="13" spans="1:10" ht="16.5" customHeight="1" x14ac:dyDescent="0.2">
      <c r="A13" s="122">
        <v>2015</v>
      </c>
      <c r="B13" s="118">
        <v>181.66289419999998</v>
      </c>
      <c r="C13" s="118">
        <v>14.202768200000001</v>
      </c>
      <c r="D13" s="130"/>
      <c r="E13" s="118"/>
      <c r="F13" s="118"/>
      <c r="I13" s="118"/>
      <c r="J13" s="131"/>
    </row>
    <row r="14" spans="1:10" ht="16.5" customHeight="1" x14ac:dyDescent="0.2">
      <c r="A14" s="122">
        <v>2016</v>
      </c>
      <c r="B14" s="118">
        <v>186.69775120000003</v>
      </c>
      <c r="C14" s="118">
        <v>14.114445700000001</v>
      </c>
      <c r="D14" s="130"/>
      <c r="E14" s="118"/>
      <c r="F14" s="118"/>
      <c r="I14" s="118"/>
      <c r="J14" s="131"/>
    </row>
    <row r="15" spans="1:10" ht="16.5" customHeight="1" x14ac:dyDescent="0.2">
      <c r="A15" s="375">
        <v>2017</v>
      </c>
      <c r="B15" s="376">
        <v>189.38483450000004</v>
      </c>
      <c r="C15" s="376">
        <v>12.414673800000001</v>
      </c>
      <c r="D15" s="130"/>
      <c r="E15" s="118"/>
      <c r="F15" s="118"/>
      <c r="I15" s="118"/>
      <c r="J15" s="131"/>
    </row>
    <row r="16" spans="1:10" ht="16.5" customHeight="1" x14ac:dyDescent="0.2"/>
    <row r="17" spans="1:9" ht="16.5" customHeight="1" x14ac:dyDescent="0.2">
      <c r="A17" s="123"/>
      <c r="H17" s="118"/>
      <c r="I17" s="118"/>
    </row>
    <row r="18" spans="1:9" ht="16.5" customHeight="1" x14ac:dyDescent="0.2">
      <c r="A18" s="98" t="s">
        <v>77</v>
      </c>
      <c r="B18" s="124"/>
      <c r="C18" s="124"/>
      <c r="D18" s="124"/>
      <c r="E18" s="124"/>
      <c r="H18" s="118"/>
      <c r="I18" s="118"/>
    </row>
    <row r="19" spans="1:9" ht="16.5" customHeight="1" x14ac:dyDescent="0.2">
      <c r="A19" s="99" t="s">
        <v>7</v>
      </c>
      <c r="H19" s="118"/>
      <c r="I19" s="118"/>
    </row>
    <row r="20" spans="1:9" ht="16.5" customHeight="1" x14ac:dyDescent="0.2">
      <c r="H20" s="118"/>
      <c r="I20" s="118"/>
    </row>
    <row r="21" spans="1:9" ht="16.5" customHeight="1" x14ac:dyDescent="0.2">
      <c r="H21" s="118"/>
      <c r="I21" s="118"/>
    </row>
    <row r="22" spans="1:9" ht="16.5" customHeight="1" x14ac:dyDescent="0.2">
      <c r="H22" s="118"/>
      <c r="I22" s="118"/>
    </row>
    <row r="23" spans="1:9" ht="16.5" customHeight="1" x14ac:dyDescent="0.2">
      <c r="H23" s="118"/>
      <c r="I23" s="118"/>
    </row>
    <row r="24" spans="1:9" ht="16.5" customHeight="1" x14ac:dyDescent="0.2">
      <c r="H24" s="118"/>
      <c r="I24" s="118"/>
    </row>
    <row r="25" spans="1:9" ht="16.5" customHeight="1" x14ac:dyDescent="0.2">
      <c r="H25" s="118"/>
      <c r="I25" s="118"/>
    </row>
    <row r="26" spans="1:9" ht="16.5" customHeight="1" x14ac:dyDescent="0.2">
      <c r="H26" s="118"/>
      <c r="I26" s="118"/>
    </row>
    <row r="27" spans="1:9" ht="16.5" customHeight="1" x14ac:dyDescent="0.2">
      <c r="H27" s="118"/>
      <c r="I27" s="118"/>
    </row>
    <row r="28" spans="1:9" ht="16.5" customHeight="1" x14ac:dyDescent="0.2">
      <c r="H28" s="118"/>
      <c r="I28" s="118"/>
    </row>
    <row r="29" spans="1:9" ht="16.5" customHeight="1" x14ac:dyDescent="0.2">
      <c r="H29" s="118"/>
      <c r="I29" s="118"/>
    </row>
    <row r="30" spans="1:9" ht="16.5" customHeight="1" x14ac:dyDescent="0.2">
      <c r="B30" s="507"/>
      <c r="C30" s="507"/>
      <c r="D30" s="507"/>
      <c r="E30" s="507"/>
      <c r="H30" s="118"/>
      <c r="I30" s="118"/>
    </row>
    <row r="31" spans="1:9" ht="16.5" customHeight="1" x14ac:dyDescent="0.2">
      <c r="B31" s="125"/>
      <c r="C31" s="125"/>
      <c r="D31" s="125"/>
      <c r="E31" s="125"/>
      <c r="H31" s="118"/>
      <c r="I31" s="118"/>
    </row>
    <row r="32" spans="1:9" ht="16.5" customHeight="1" x14ac:dyDescent="0.2">
      <c r="B32" s="118"/>
      <c r="C32" s="118"/>
      <c r="D32" s="118"/>
      <c r="E32" s="118"/>
    </row>
    <row r="33" spans="1:10" ht="16.5" customHeight="1" x14ac:dyDescent="0.2">
      <c r="B33" s="118"/>
      <c r="C33" s="118"/>
      <c r="D33" s="118"/>
      <c r="E33" s="118"/>
    </row>
    <row r="34" spans="1:10" ht="16.5" customHeight="1" x14ac:dyDescent="0.2">
      <c r="B34" s="118"/>
      <c r="C34" s="118"/>
      <c r="D34" s="118"/>
      <c r="E34" s="118"/>
    </row>
    <row r="35" spans="1:10" ht="16.5" customHeight="1" x14ac:dyDescent="0.2">
      <c r="B35" s="118"/>
      <c r="C35" s="118"/>
      <c r="D35" s="118"/>
      <c r="E35" s="118"/>
    </row>
    <row r="36" spans="1:10" ht="16.5" customHeight="1" x14ac:dyDescent="0.2">
      <c r="A36" s="508"/>
      <c r="B36" s="508"/>
      <c r="C36" s="508"/>
      <c r="D36" s="508"/>
      <c r="E36" s="508"/>
    </row>
    <row r="37" spans="1:10" ht="16.5" customHeight="1" x14ac:dyDescent="0.2">
      <c r="A37" s="509"/>
      <c r="B37" s="509"/>
      <c r="C37" s="509"/>
      <c r="D37" s="509"/>
      <c r="E37" s="509"/>
    </row>
    <row r="38" spans="1:10" ht="16.5" customHeight="1" x14ac:dyDescent="0.2">
      <c r="A38" s="124"/>
      <c r="B38" s="128"/>
      <c r="C38" s="128"/>
      <c r="D38" s="116"/>
      <c r="E38" s="128"/>
    </row>
    <row r="39" spans="1:10" ht="16.5" customHeight="1" x14ac:dyDescent="0.2">
      <c r="A39" s="123"/>
      <c r="B39" s="129"/>
      <c r="C39" s="129"/>
      <c r="D39" s="129"/>
      <c r="E39" s="129"/>
    </row>
    <row r="40" spans="1:10" ht="16.5" customHeight="1" x14ac:dyDescent="0.2">
      <c r="A40" s="123"/>
      <c r="B40" s="128"/>
      <c r="C40" s="128"/>
      <c r="D40" s="128"/>
      <c r="E40" s="128"/>
    </row>
    <row r="41" spans="1:10" ht="16.5" customHeight="1" x14ac:dyDescent="0.2">
      <c r="A41" s="124"/>
      <c r="B41" s="128"/>
      <c r="C41" s="128"/>
      <c r="D41" s="116"/>
      <c r="E41" s="128"/>
    </row>
    <row r="42" spans="1:10" ht="16.5" customHeight="1" x14ac:dyDescent="0.2">
      <c r="A42" s="123"/>
      <c r="B42" s="129"/>
      <c r="C42" s="129"/>
      <c r="D42" s="129"/>
      <c r="E42" s="129"/>
      <c r="H42" s="123"/>
      <c r="I42" s="123"/>
      <c r="J42" s="123"/>
    </row>
    <row r="43" spans="1:10" ht="16.5" customHeight="1" x14ac:dyDescent="0.2">
      <c r="A43" s="123"/>
      <c r="B43" s="123"/>
      <c r="C43" s="123"/>
      <c r="D43" s="123"/>
      <c r="E43" s="123"/>
    </row>
    <row r="44" spans="1:10" ht="16.5" customHeight="1" x14ac:dyDescent="0.2"/>
    <row r="45" spans="1:10" ht="15.75" customHeight="1" x14ac:dyDescent="0.2"/>
    <row r="46" spans="1:10" ht="27.75" customHeight="1" x14ac:dyDescent="0.2"/>
    <row r="47" spans="1:10" ht="18" customHeight="1" x14ac:dyDescent="0.2"/>
    <row r="48" spans="1:10" ht="30" customHeight="1" x14ac:dyDescent="0.2"/>
    <row r="49" ht="35.25" customHeight="1" x14ac:dyDescent="0.2"/>
    <row r="50" ht="24.75" customHeight="1" x14ac:dyDescent="0.2"/>
    <row r="51" ht="17.25" customHeight="1" x14ac:dyDescent="0.2"/>
    <row r="52" ht="44.25" customHeight="1" x14ac:dyDescent="0.2"/>
  </sheetData>
  <mergeCells count="4">
    <mergeCell ref="B30:C30"/>
    <mergeCell ref="D30:E30"/>
    <mergeCell ref="A36:E36"/>
    <mergeCell ref="A37:E37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zoomScale="90" zoomScaleNormal="90" workbookViewId="0">
      <selection activeCell="C24" sqref="C24"/>
    </sheetView>
  </sheetViews>
  <sheetFormatPr defaultColWidth="17.1640625" defaultRowHeight="14.25" x14ac:dyDescent="0.2"/>
  <cols>
    <col min="1" max="1" width="25.5" style="95" customWidth="1"/>
    <col min="2" max="2" width="15" style="95" bestFit="1" customWidth="1"/>
    <col min="3" max="3" width="12.5" style="95" customWidth="1"/>
    <col min="4" max="4" width="15" style="95" bestFit="1" customWidth="1"/>
    <col min="5" max="5" width="12.5" style="95" customWidth="1"/>
    <col min="6" max="13" width="17.1640625" style="95"/>
    <col min="14" max="14" width="24.33203125" style="95" customWidth="1"/>
    <col min="15" max="16384" width="17.1640625" style="95"/>
  </cols>
  <sheetData>
    <row r="1" spans="1:15" s="115" customFormat="1" ht="16.5" customHeight="1" x14ac:dyDescent="0.25">
      <c r="A1" s="372" t="s">
        <v>219</v>
      </c>
      <c r="B1" s="373"/>
      <c r="C1" s="373"/>
      <c r="D1" s="373"/>
      <c r="E1" s="373"/>
    </row>
    <row r="2" spans="1:15" ht="28.5" x14ac:dyDescent="0.2">
      <c r="A2" s="378"/>
      <c r="B2" s="379" t="s">
        <v>161</v>
      </c>
      <c r="C2" s="379" t="s">
        <v>162</v>
      </c>
      <c r="D2" s="378"/>
      <c r="E2" s="380"/>
      <c r="F2" s="116"/>
    </row>
    <row r="3" spans="1:15" ht="16.5" customHeight="1" x14ac:dyDescent="0.2">
      <c r="A3" s="95" t="s">
        <v>89</v>
      </c>
      <c r="B3" s="118">
        <v>1080</v>
      </c>
      <c r="C3" s="118">
        <f>B3</f>
        <v>1080</v>
      </c>
      <c r="E3" s="117"/>
      <c r="F3" s="117"/>
      <c r="J3" s="118"/>
      <c r="K3" s="118"/>
      <c r="L3" s="122"/>
    </row>
    <row r="4" spans="1:15" ht="16.5" customHeight="1" x14ac:dyDescent="0.2">
      <c r="A4" s="95" t="s">
        <v>90</v>
      </c>
      <c r="B4" s="118">
        <v>28500</v>
      </c>
      <c r="C4" s="118">
        <f>B4/C13</f>
        <v>1082.5799589759174</v>
      </c>
      <c r="E4" s="117"/>
      <c r="F4" s="117"/>
      <c r="J4" s="118"/>
      <c r="K4" s="118"/>
      <c r="L4" s="122"/>
    </row>
    <row r="5" spans="1:15" ht="16.5" customHeight="1" x14ac:dyDescent="0.2">
      <c r="A5" s="95" t="s">
        <v>91</v>
      </c>
      <c r="B5" s="118">
        <v>333385</v>
      </c>
      <c r="C5" s="118">
        <f>B5/D13</f>
        <v>1078.242392292193</v>
      </c>
      <c r="E5" s="117"/>
      <c r="F5" s="117"/>
      <c r="I5" s="118"/>
      <c r="J5" s="118"/>
      <c r="K5" s="118"/>
      <c r="L5" s="118"/>
    </row>
    <row r="6" spans="1:15" ht="16.5" customHeight="1" x14ac:dyDescent="0.2">
      <c r="A6" s="335" t="s">
        <v>92</v>
      </c>
      <c r="B6" s="376">
        <v>5704</v>
      </c>
      <c r="C6" s="376">
        <f>B6/E13</f>
        <v>1339.9107352595727</v>
      </c>
      <c r="D6" s="335"/>
      <c r="E6" s="381"/>
      <c r="F6" s="117"/>
      <c r="I6" s="118"/>
      <c r="J6" s="118"/>
      <c r="K6" s="118"/>
      <c r="L6" s="118"/>
    </row>
    <row r="7" spans="1:15" ht="16.5" customHeight="1" x14ac:dyDescent="0.2">
      <c r="A7" s="508"/>
      <c r="B7" s="508"/>
      <c r="C7" s="508"/>
      <c r="D7" s="508"/>
      <c r="E7" s="508"/>
    </row>
    <row r="8" spans="1:15" ht="16.5" customHeight="1" x14ac:dyDescent="0.2">
      <c r="A8" s="509"/>
      <c r="B8" s="509"/>
      <c r="C8" s="509"/>
      <c r="D8" s="509"/>
      <c r="E8" s="509"/>
      <c r="H8" s="118"/>
      <c r="I8" s="118"/>
      <c r="L8" s="118"/>
      <c r="M8" s="118"/>
      <c r="N8" s="118"/>
      <c r="O8" s="118"/>
    </row>
    <row r="9" spans="1:15" ht="16.5" customHeight="1" x14ac:dyDescent="0.2">
      <c r="A9" s="171"/>
      <c r="B9" s="128"/>
      <c r="C9" s="128"/>
      <c r="D9" s="116"/>
      <c r="E9" s="128"/>
      <c r="H9" s="118"/>
    </row>
    <row r="10" spans="1:15" ht="16.5" customHeight="1" x14ac:dyDescent="0.2">
      <c r="A10" s="170"/>
      <c r="B10" s="129"/>
      <c r="C10" s="129"/>
      <c r="D10" s="129"/>
      <c r="E10" s="129"/>
      <c r="H10" s="118"/>
    </row>
    <row r="11" spans="1:15" ht="16.5" customHeight="1" x14ac:dyDescent="0.2">
      <c r="A11" s="170"/>
      <c r="B11" s="128"/>
      <c r="C11" s="128"/>
      <c r="D11" s="128"/>
      <c r="E11" s="128"/>
      <c r="H11" s="118"/>
    </row>
    <row r="12" spans="1:15" ht="28.5" x14ac:dyDescent="0.2">
      <c r="A12" s="171" t="s">
        <v>93</v>
      </c>
      <c r="B12" s="128" t="s">
        <v>94</v>
      </c>
      <c r="C12" s="128" t="s">
        <v>95</v>
      </c>
      <c r="D12" s="116" t="s">
        <v>96</v>
      </c>
      <c r="E12" s="128" t="s">
        <v>97</v>
      </c>
      <c r="H12" s="118"/>
    </row>
    <row r="13" spans="1:15" ht="16.5" customHeight="1" x14ac:dyDescent="0.2">
      <c r="A13" s="170" t="s">
        <v>98</v>
      </c>
      <c r="B13" s="129">
        <v>1.1299999999999999</v>
      </c>
      <c r="C13" s="129">
        <v>26.326000000000001</v>
      </c>
      <c r="D13" s="129">
        <v>309.19299999999998</v>
      </c>
      <c r="E13" s="129">
        <v>4.2569999999999997</v>
      </c>
      <c r="H13" s="118"/>
      <c r="I13" s="118"/>
    </row>
    <row r="14" spans="1:15" ht="16.5" customHeight="1" x14ac:dyDescent="0.2">
      <c r="A14" s="170"/>
      <c r="B14" s="170"/>
      <c r="C14" s="170"/>
      <c r="D14" s="170"/>
      <c r="E14" s="170"/>
      <c r="H14" s="118"/>
      <c r="I14" s="118"/>
    </row>
    <row r="15" spans="1:15" ht="16.5" customHeight="1" x14ac:dyDescent="0.2">
      <c r="A15" s="170"/>
      <c r="H15" s="118"/>
      <c r="I15" s="118"/>
    </row>
    <row r="16" spans="1:15" ht="16.5" customHeight="1" x14ac:dyDescent="0.2">
      <c r="A16" s="98" t="s">
        <v>139</v>
      </c>
      <c r="B16" s="171"/>
      <c r="C16" s="171"/>
      <c r="D16" s="171"/>
      <c r="E16" s="171"/>
      <c r="H16" s="118"/>
      <c r="I16" s="118"/>
    </row>
    <row r="17" spans="1:9" ht="16.5" customHeight="1" x14ac:dyDescent="0.2">
      <c r="A17" s="177" t="s">
        <v>102</v>
      </c>
      <c r="H17" s="118"/>
      <c r="I17" s="118"/>
    </row>
    <row r="18" spans="1:9" ht="16.5" customHeight="1" x14ac:dyDescent="0.2">
      <c r="H18" s="118"/>
      <c r="I18" s="118"/>
    </row>
    <row r="19" spans="1:9" ht="16.5" customHeight="1" x14ac:dyDescent="0.2">
      <c r="H19" s="118"/>
      <c r="I19" s="118"/>
    </row>
    <row r="20" spans="1:9" ht="16.5" customHeight="1" x14ac:dyDescent="0.2">
      <c r="H20" s="118"/>
      <c r="I20" s="118"/>
    </row>
    <row r="21" spans="1:9" ht="16.5" customHeight="1" x14ac:dyDescent="0.2">
      <c r="H21" s="118"/>
      <c r="I21" s="118"/>
    </row>
    <row r="22" spans="1:9" ht="16.5" customHeight="1" x14ac:dyDescent="0.2">
      <c r="H22" s="118"/>
      <c r="I22" s="118"/>
    </row>
    <row r="23" spans="1:9" ht="16.5" customHeight="1" x14ac:dyDescent="0.2">
      <c r="H23" s="118"/>
      <c r="I23" s="118"/>
    </row>
    <row r="24" spans="1:9" ht="16.5" customHeight="1" x14ac:dyDescent="0.2">
      <c r="H24" s="118"/>
      <c r="I24" s="118"/>
    </row>
    <row r="25" spans="1:9" ht="16.5" customHeight="1" x14ac:dyDescent="0.2">
      <c r="H25" s="118"/>
      <c r="I25" s="118"/>
    </row>
    <row r="26" spans="1:9" ht="16.5" customHeight="1" x14ac:dyDescent="0.2">
      <c r="H26" s="118"/>
      <c r="I26" s="118"/>
    </row>
    <row r="27" spans="1:9" ht="16.5" customHeight="1" x14ac:dyDescent="0.2">
      <c r="H27" s="118"/>
      <c r="I27" s="118"/>
    </row>
    <row r="28" spans="1:9" ht="16.5" customHeight="1" x14ac:dyDescent="0.2">
      <c r="H28" s="118"/>
      <c r="I28" s="118"/>
    </row>
    <row r="29" spans="1:9" ht="16.5" customHeight="1" x14ac:dyDescent="0.2">
      <c r="H29" s="118"/>
      <c r="I29" s="118"/>
    </row>
    <row r="30" spans="1:9" ht="16.5" customHeight="1" x14ac:dyDescent="0.2"/>
    <row r="31" spans="1:9" ht="16.5" customHeight="1" x14ac:dyDescent="0.2"/>
    <row r="32" spans="1:9" ht="16.5" customHeight="1" x14ac:dyDescent="0.2"/>
    <row r="33" spans="8:10" ht="16.5" customHeight="1" x14ac:dyDescent="0.2"/>
    <row r="34" spans="8:10" ht="16.5" customHeight="1" x14ac:dyDescent="0.2"/>
    <row r="35" spans="8:10" ht="16.5" customHeight="1" x14ac:dyDescent="0.2"/>
    <row r="36" spans="8:10" ht="16.5" customHeight="1" x14ac:dyDescent="0.2"/>
    <row r="37" spans="8:10" ht="16.5" customHeight="1" x14ac:dyDescent="0.2"/>
    <row r="38" spans="8:10" ht="16.5" customHeight="1" x14ac:dyDescent="0.2"/>
    <row r="39" spans="8:10" ht="16.5" customHeight="1" x14ac:dyDescent="0.2"/>
    <row r="40" spans="8:10" ht="16.5" customHeight="1" x14ac:dyDescent="0.2">
      <c r="H40" s="170"/>
      <c r="I40" s="170"/>
      <c r="J40" s="170"/>
    </row>
    <row r="41" spans="8:10" ht="16.5" customHeight="1" x14ac:dyDescent="0.2"/>
    <row r="42" spans="8:10" ht="16.5" customHeight="1" x14ac:dyDescent="0.2"/>
    <row r="43" spans="8:10" ht="15.75" customHeight="1" x14ac:dyDescent="0.2"/>
    <row r="44" spans="8:10" ht="27.75" customHeight="1" x14ac:dyDescent="0.2"/>
    <row r="45" spans="8:10" ht="18" customHeight="1" x14ac:dyDescent="0.2"/>
    <row r="46" spans="8:10" ht="30" customHeight="1" x14ac:dyDescent="0.2"/>
    <row r="47" spans="8:10" ht="35.25" customHeight="1" x14ac:dyDescent="0.2"/>
    <row r="48" spans="8:10" ht="24.75" customHeight="1" x14ac:dyDescent="0.2"/>
    <row r="49" ht="17.25" customHeight="1" x14ac:dyDescent="0.2"/>
    <row r="50" ht="44.25" customHeight="1" x14ac:dyDescent="0.2"/>
  </sheetData>
  <mergeCells count="2">
    <mergeCell ref="A7:E7"/>
    <mergeCell ref="A8:E8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="90" zoomScaleNormal="90" workbookViewId="0">
      <selection activeCell="C24" sqref="C24"/>
    </sheetView>
  </sheetViews>
  <sheetFormatPr defaultRowHeight="14.25" x14ac:dyDescent="0.2"/>
  <cols>
    <col min="1" max="1" width="14" style="45" customWidth="1"/>
    <col min="2" max="5" width="17.6640625" style="45" customWidth="1"/>
    <col min="6" max="6" width="11.5" style="45" bestFit="1" customWidth="1"/>
    <col min="7" max="7" width="17.33203125" style="45" bestFit="1" customWidth="1"/>
    <col min="8" max="8" width="11.5" style="45" bestFit="1" customWidth="1"/>
    <col min="9" max="16384" width="9.33203125" style="45"/>
  </cols>
  <sheetData>
    <row r="1" spans="1:7" ht="15" x14ac:dyDescent="0.25">
      <c r="A1" s="300" t="s">
        <v>222</v>
      </c>
      <c r="B1" s="301"/>
      <c r="C1" s="301"/>
      <c r="D1" s="301"/>
      <c r="E1" s="301"/>
    </row>
    <row r="2" spans="1:7" ht="28.5" x14ac:dyDescent="0.2">
      <c r="A2" s="377"/>
      <c r="B2" s="377" t="s">
        <v>153</v>
      </c>
      <c r="C2" s="377" t="s">
        <v>72</v>
      </c>
      <c r="D2" s="377" t="s">
        <v>128</v>
      </c>
      <c r="E2" s="377" t="s">
        <v>129</v>
      </c>
    </row>
    <row r="3" spans="1:7" x14ac:dyDescent="0.2">
      <c r="A3" s="45">
        <v>2005</v>
      </c>
      <c r="B3" s="46">
        <v>65.871294584080189</v>
      </c>
      <c r="C3" s="47">
        <f>B3/67.49416985793*100-100</f>
        <v>-2.4044673447585723</v>
      </c>
      <c r="D3" s="46">
        <v>31806.041000000001</v>
      </c>
      <c r="E3" s="47">
        <f>B3/D3*100</f>
        <v>0.20710309272405258</v>
      </c>
    </row>
    <row r="4" spans="1:7" x14ac:dyDescent="0.2">
      <c r="A4" s="45">
        <v>2006</v>
      </c>
      <c r="B4" s="46">
        <v>64.702795804288641</v>
      </c>
      <c r="C4" s="47">
        <f>B4/B3*100-100</f>
        <v>-1.7739119705625939</v>
      </c>
      <c r="D4" s="46">
        <v>33691.211000000003</v>
      </c>
      <c r="E4" s="47">
        <f t="shared" ref="E4:E15" si="0">B4/D4*100</f>
        <v>0.19204651267741202</v>
      </c>
    </row>
    <row r="5" spans="1:7" x14ac:dyDescent="0.2">
      <c r="A5" s="45">
        <v>2007</v>
      </c>
      <c r="B5" s="46">
        <v>66.332941742680745</v>
      </c>
      <c r="C5" s="47">
        <f t="shared" ref="C5:C15" si="1">B5/B4*100-100</f>
        <v>2.5194366304091886</v>
      </c>
      <c r="D5" s="46">
        <v>36277.970999999998</v>
      </c>
      <c r="E5" s="47">
        <f t="shared" si="0"/>
        <v>0.18284633874006007</v>
      </c>
    </row>
    <row r="6" spans="1:7" x14ac:dyDescent="0.2">
      <c r="A6" s="45">
        <v>2008</v>
      </c>
      <c r="B6" s="46">
        <v>63.885525204033051</v>
      </c>
      <c r="C6" s="47">
        <f t="shared" si="1"/>
        <v>-3.6895944523940045</v>
      </c>
      <c r="D6" s="46">
        <v>38457.339</v>
      </c>
      <c r="E6" s="47">
        <f t="shared" si="0"/>
        <v>0.16612050356378805</v>
      </c>
    </row>
    <row r="7" spans="1:7" x14ac:dyDescent="0.2">
      <c r="A7" s="45">
        <v>2009</v>
      </c>
      <c r="B7" s="46">
        <v>58.144879920005302</v>
      </c>
      <c r="C7" s="47">
        <f t="shared" si="1"/>
        <v>-8.9858309307056459</v>
      </c>
      <c r="D7" s="46">
        <v>38238.43</v>
      </c>
      <c r="E7" s="47">
        <f t="shared" si="0"/>
        <v>0.15205875324903587</v>
      </c>
      <c r="G7" s="48"/>
    </row>
    <row r="8" spans="1:7" x14ac:dyDescent="0.2">
      <c r="A8" s="45">
        <v>2010</v>
      </c>
      <c r="B8" s="46">
        <v>55.832481420000001</v>
      </c>
      <c r="C8" s="47">
        <f t="shared" si="1"/>
        <v>-3.9769597997049004</v>
      </c>
      <c r="D8" s="46">
        <v>38396.385999999999</v>
      </c>
      <c r="E8" s="47">
        <f t="shared" si="0"/>
        <v>0.14541077230549773</v>
      </c>
      <c r="F8" s="49"/>
      <c r="G8" s="48"/>
    </row>
    <row r="9" spans="1:7" x14ac:dyDescent="0.2">
      <c r="A9" s="45">
        <v>2011</v>
      </c>
      <c r="B9" s="46">
        <v>57.65318559</v>
      </c>
      <c r="C9" s="47">
        <f t="shared" si="1"/>
        <v>3.2610124495519983</v>
      </c>
      <c r="D9" s="46">
        <v>38173.642</v>
      </c>
      <c r="E9" s="47">
        <f t="shared" si="0"/>
        <v>0.1510287794651608</v>
      </c>
      <c r="F9" s="49"/>
      <c r="G9" s="48"/>
    </row>
    <row r="10" spans="1:7" x14ac:dyDescent="0.2">
      <c r="A10" s="45">
        <v>2012</v>
      </c>
      <c r="B10" s="46">
        <v>56.081596949999998</v>
      </c>
      <c r="C10" s="47">
        <f t="shared" si="1"/>
        <v>-2.7259354776617926</v>
      </c>
      <c r="D10" s="46">
        <v>38013.546999999999</v>
      </c>
      <c r="E10" s="47">
        <f t="shared" si="0"/>
        <v>0.14753055522548317</v>
      </c>
      <c r="F10" s="49"/>
      <c r="G10" s="48"/>
    </row>
    <row r="11" spans="1:7" x14ac:dyDescent="0.2">
      <c r="A11" s="45">
        <v>2013</v>
      </c>
      <c r="B11" s="46">
        <v>55.727989770000001</v>
      </c>
      <c r="C11" s="47">
        <f t="shared" si="1"/>
        <v>-0.63052266559967052</v>
      </c>
      <c r="D11" s="46">
        <v>37709.421999999999</v>
      </c>
      <c r="E11" s="47">
        <f t="shared" si="0"/>
        <v>0.14778266760492909</v>
      </c>
      <c r="F11" s="49"/>
      <c r="G11" s="48"/>
    </row>
    <row r="12" spans="1:7" x14ac:dyDescent="0.2">
      <c r="A12" s="45">
        <v>2014</v>
      </c>
      <c r="B12" s="46">
        <v>55.430689880000003</v>
      </c>
      <c r="C12" s="47">
        <f t="shared" si="1"/>
        <v>-0.5334839660052495</v>
      </c>
      <c r="D12" s="46">
        <v>38223.705999999998</v>
      </c>
      <c r="E12" s="47">
        <f t="shared" si="0"/>
        <v>0.14501652424806744</v>
      </c>
      <c r="F12" s="49"/>
      <c r="G12" s="48"/>
    </row>
    <row r="13" spans="1:7" x14ac:dyDescent="0.2">
      <c r="A13" s="45">
        <v>2015</v>
      </c>
      <c r="B13" s="50">
        <v>57.247321390000003</v>
      </c>
      <c r="C13" s="47">
        <f t="shared" si="1"/>
        <v>3.277302725137929</v>
      </c>
      <c r="D13" s="46">
        <v>39090.928</v>
      </c>
      <c r="E13" s="47">
        <f t="shared" si="0"/>
        <v>0.14644656527468472</v>
      </c>
      <c r="G13" s="48"/>
    </row>
    <row r="14" spans="1:7" x14ac:dyDescent="0.2">
      <c r="A14" s="45">
        <v>2016</v>
      </c>
      <c r="B14" s="50">
        <v>56.718196939999999</v>
      </c>
      <c r="C14" s="47">
        <f t="shared" si="1"/>
        <v>-0.92427809223653412</v>
      </c>
      <c r="D14" s="46">
        <v>40125.976999999999</v>
      </c>
      <c r="E14" s="47">
        <f t="shared" si="0"/>
        <v>0.14135032011806217</v>
      </c>
      <c r="G14" s="48"/>
    </row>
    <row r="15" spans="1:7" x14ac:dyDescent="0.2">
      <c r="A15" s="301">
        <v>2017</v>
      </c>
      <c r="B15" s="304">
        <v>57.291294819999997</v>
      </c>
      <c r="C15" s="305">
        <f t="shared" si="1"/>
        <v>1.0104303573088771</v>
      </c>
      <c r="D15" s="306">
        <v>41596.464</v>
      </c>
      <c r="E15" s="305">
        <f t="shared" si="0"/>
        <v>0.13773116585102041</v>
      </c>
      <c r="G15" s="48"/>
    </row>
    <row r="18" spans="1:2" x14ac:dyDescent="0.2">
      <c r="A18" s="51" t="s">
        <v>75</v>
      </c>
    </row>
    <row r="19" spans="1:2" x14ac:dyDescent="0.2">
      <c r="A19" s="51" t="s">
        <v>76</v>
      </c>
      <c r="B19" s="52"/>
    </row>
    <row r="20" spans="1:2" x14ac:dyDescent="0.2">
      <c r="A20" s="45" t="s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zoomScale="90" zoomScaleNormal="90" workbookViewId="0">
      <selection activeCell="G2" sqref="G2"/>
    </sheetView>
  </sheetViews>
  <sheetFormatPr defaultColWidth="17.1640625" defaultRowHeight="14.25" x14ac:dyDescent="0.2"/>
  <cols>
    <col min="1" max="1" width="7.83203125" style="95" customWidth="1"/>
    <col min="2" max="4" width="23" style="95" customWidth="1"/>
    <col min="5" max="5" width="22.6640625" style="95" bestFit="1" customWidth="1"/>
    <col min="6" max="6" width="21" style="95" bestFit="1" customWidth="1"/>
    <col min="7" max="13" width="17.1640625" style="95"/>
    <col min="14" max="14" width="24.33203125" style="95" customWidth="1"/>
    <col min="15" max="16384" width="17.1640625" style="95"/>
  </cols>
  <sheetData>
    <row r="1" spans="1:10" s="115" customFormat="1" ht="16.5" customHeight="1" x14ac:dyDescent="0.25">
      <c r="A1" s="372" t="s">
        <v>157</v>
      </c>
      <c r="B1" s="373"/>
      <c r="C1" s="373"/>
      <c r="D1" s="373"/>
    </row>
    <row r="2" spans="1:10" ht="28.5" x14ac:dyDescent="0.2">
      <c r="A2" s="374"/>
      <c r="B2" s="374" t="s">
        <v>154</v>
      </c>
      <c r="C2" s="374" t="s">
        <v>155</v>
      </c>
      <c r="D2" s="374" t="s">
        <v>156</v>
      </c>
    </row>
    <row r="3" spans="1:10" ht="16.5" customHeight="1" x14ac:dyDescent="0.2">
      <c r="A3" s="116">
        <v>2005</v>
      </c>
      <c r="B3" s="382">
        <v>59.269980709999999</v>
      </c>
      <c r="C3" s="382">
        <v>6.6071681799999995</v>
      </c>
      <c r="D3" s="382">
        <v>65.871294584080189</v>
      </c>
    </row>
    <row r="4" spans="1:10" ht="16.5" customHeight="1" x14ac:dyDescent="0.2">
      <c r="A4" s="120">
        <v>2006</v>
      </c>
      <c r="B4" s="382">
        <v>58.74470067</v>
      </c>
      <c r="C4" s="382">
        <v>6.2473349200000001</v>
      </c>
      <c r="D4" s="382">
        <v>64.702795804288641</v>
      </c>
      <c r="E4" s="118"/>
      <c r="I4" s="118"/>
      <c r="J4" s="131"/>
    </row>
    <row r="5" spans="1:10" ht="16.5" customHeight="1" x14ac:dyDescent="0.2">
      <c r="A5" s="120">
        <v>2007</v>
      </c>
      <c r="B5" s="382">
        <v>59.170634889999981</v>
      </c>
      <c r="C5" s="382">
        <v>5.8069676100000001</v>
      </c>
      <c r="D5" s="382">
        <v>66.332941742680745</v>
      </c>
      <c r="E5" s="118"/>
      <c r="I5" s="118"/>
      <c r="J5" s="131"/>
    </row>
    <row r="6" spans="1:10" ht="16.5" customHeight="1" x14ac:dyDescent="0.2">
      <c r="A6" s="120">
        <v>2008</v>
      </c>
      <c r="B6" s="382">
        <v>59.27406443000001</v>
      </c>
      <c r="C6" s="382">
        <v>4.5179754999999995</v>
      </c>
      <c r="D6" s="382">
        <v>63.885525204033051</v>
      </c>
      <c r="E6" s="118"/>
      <c r="I6" s="118"/>
      <c r="J6" s="131"/>
    </row>
    <row r="7" spans="1:10" ht="16.5" customHeight="1" x14ac:dyDescent="0.2">
      <c r="A7" s="120">
        <v>2009</v>
      </c>
      <c r="B7" s="382">
        <v>53.945557160000021</v>
      </c>
      <c r="C7" s="382">
        <v>4.208980709999997</v>
      </c>
      <c r="D7" s="382">
        <v>58.144879920005302</v>
      </c>
      <c r="E7" s="118"/>
      <c r="I7" s="118"/>
      <c r="J7" s="131"/>
    </row>
    <row r="8" spans="1:10" ht="16.5" customHeight="1" x14ac:dyDescent="0.2">
      <c r="A8" s="122">
        <v>2010</v>
      </c>
      <c r="B8" s="382">
        <v>52.004329730000002</v>
      </c>
      <c r="C8" s="382">
        <v>3.8023451199999996</v>
      </c>
      <c r="D8" s="382">
        <v>55.832481420000001</v>
      </c>
      <c r="E8" s="118"/>
      <c r="I8" s="118"/>
      <c r="J8" s="131"/>
    </row>
    <row r="9" spans="1:10" ht="16.5" customHeight="1" x14ac:dyDescent="0.2">
      <c r="A9" s="122">
        <v>2011</v>
      </c>
      <c r="B9" s="382">
        <v>53.792602539999983</v>
      </c>
      <c r="C9" s="382">
        <v>3.96451412</v>
      </c>
      <c r="D9" s="382">
        <v>57.65318559</v>
      </c>
      <c r="E9" s="118"/>
      <c r="I9" s="118"/>
      <c r="J9" s="131"/>
    </row>
    <row r="10" spans="1:10" ht="16.5" customHeight="1" x14ac:dyDescent="0.2">
      <c r="A10" s="122">
        <v>2012</v>
      </c>
      <c r="B10" s="382">
        <v>52.332821860000067</v>
      </c>
      <c r="C10" s="382">
        <v>3.6245588599999992</v>
      </c>
      <c r="D10" s="382">
        <v>56.081596949999998</v>
      </c>
      <c r="E10" s="118"/>
      <c r="I10" s="118"/>
      <c r="J10" s="131"/>
    </row>
    <row r="11" spans="1:10" ht="16.5" customHeight="1" x14ac:dyDescent="0.2">
      <c r="A11" s="122">
        <v>2013</v>
      </c>
      <c r="B11" s="382">
        <v>52.338317019999991</v>
      </c>
      <c r="C11" s="382">
        <v>3.3817647599999989</v>
      </c>
      <c r="D11" s="382">
        <v>55.727989770000001</v>
      </c>
      <c r="E11" s="118"/>
      <c r="I11" s="118"/>
      <c r="J11" s="131"/>
    </row>
    <row r="12" spans="1:10" ht="16.5" customHeight="1" x14ac:dyDescent="0.2">
      <c r="A12" s="122">
        <v>2014</v>
      </c>
      <c r="B12" s="382">
        <v>50.411275410000002</v>
      </c>
      <c r="C12" s="382">
        <v>3.2114081000000008</v>
      </c>
      <c r="D12" s="382">
        <v>55.430689880000003</v>
      </c>
      <c r="E12" s="118"/>
      <c r="I12" s="118"/>
      <c r="J12" s="131"/>
    </row>
    <row r="13" spans="1:10" ht="16.5" customHeight="1" x14ac:dyDescent="0.2">
      <c r="A13" s="122">
        <v>2015</v>
      </c>
      <c r="B13" s="382">
        <v>53.94353759000002</v>
      </c>
      <c r="C13" s="382">
        <v>3.31006505</v>
      </c>
      <c r="D13" s="382">
        <v>57.247321390000003</v>
      </c>
      <c r="E13" s="118"/>
      <c r="I13" s="118"/>
      <c r="J13" s="131"/>
    </row>
    <row r="14" spans="1:10" ht="16.5" customHeight="1" x14ac:dyDescent="0.2">
      <c r="A14" s="122">
        <v>2016</v>
      </c>
      <c r="B14" s="382">
        <v>53.346620170000001</v>
      </c>
      <c r="C14" s="382">
        <v>3.4446950600000004</v>
      </c>
      <c r="D14" s="382">
        <v>56.718196939999999</v>
      </c>
      <c r="E14" s="118"/>
      <c r="I14" s="118"/>
      <c r="J14" s="131"/>
    </row>
    <row r="15" spans="1:10" ht="16.5" customHeight="1" x14ac:dyDescent="0.2">
      <c r="A15" s="375">
        <v>2017</v>
      </c>
      <c r="B15" s="383">
        <v>53.68432941999999</v>
      </c>
      <c r="C15" s="383">
        <v>3.8246533500000006</v>
      </c>
      <c r="D15" s="383">
        <v>57.291294819999997</v>
      </c>
      <c r="E15" s="118"/>
      <c r="I15" s="118"/>
      <c r="J15" s="131"/>
    </row>
    <row r="16" spans="1:10" ht="16.5" customHeight="1" x14ac:dyDescent="0.2"/>
    <row r="17" spans="1:9" ht="16.5" customHeight="1" x14ac:dyDescent="0.2">
      <c r="A17" s="123"/>
      <c r="H17" s="118"/>
      <c r="I17" s="118"/>
    </row>
    <row r="18" spans="1:9" ht="16.5" customHeight="1" x14ac:dyDescent="0.2">
      <c r="A18" s="98" t="s">
        <v>77</v>
      </c>
      <c r="B18" s="124"/>
      <c r="C18" s="124"/>
      <c r="D18" s="124"/>
      <c r="E18" s="124"/>
      <c r="H18" s="118"/>
      <c r="I18" s="118"/>
    </row>
    <row r="19" spans="1:9" ht="16.5" customHeight="1" x14ac:dyDescent="0.2">
      <c r="A19" s="99" t="s">
        <v>7</v>
      </c>
      <c r="H19" s="118"/>
      <c r="I19" s="118"/>
    </row>
    <row r="20" spans="1:9" ht="16.5" customHeight="1" x14ac:dyDescent="0.2">
      <c r="H20" s="118"/>
      <c r="I20" s="118"/>
    </row>
    <row r="21" spans="1:9" ht="16.5" customHeight="1" x14ac:dyDescent="0.2">
      <c r="H21" s="118"/>
      <c r="I21" s="118"/>
    </row>
    <row r="22" spans="1:9" ht="16.5" customHeight="1" x14ac:dyDescent="0.2">
      <c r="H22" s="118"/>
      <c r="I22" s="118"/>
    </row>
    <row r="23" spans="1:9" ht="16.5" customHeight="1" x14ac:dyDescent="0.2">
      <c r="H23" s="118"/>
      <c r="I23" s="118"/>
    </row>
    <row r="24" spans="1:9" ht="16.5" customHeight="1" x14ac:dyDescent="0.2">
      <c r="H24" s="118"/>
      <c r="I24" s="118"/>
    </row>
    <row r="25" spans="1:9" ht="16.5" customHeight="1" x14ac:dyDescent="0.2">
      <c r="H25" s="118"/>
      <c r="I25" s="118"/>
    </row>
    <row r="26" spans="1:9" ht="16.5" customHeight="1" x14ac:dyDescent="0.2">
      <c r="H26" s="118"/>
      <c r="I26" s="118"/>
    </row>
    <row r="27" spans="1:9" ht="16.5" customHeight="1" x14ac:dyDescent="0.2">
      <c r="H27" s="118"/>
      <c r="I27" s="118"/>
    </row>
    <row r="28" spans="1:9" ht="16.5" customHeight="1" x14ac:dyDescent="0.2">
      <c r="H28" s="118"/>
      <c r="I28" s="118"/>
    </row>
    <row r="29" spans="1:9" ht="16.5" customHeight="1" x14ac:dyDescent="0.2">
      <c r="H29" s="118"/>
      <c r="I29" s="118"/>
    </row>
    <row r="30" spans="1:9" ht="16.5" customHeight="1" x14ac:dyDescent="0.2">
      <c r="B30" s="507"/>
      <c r="C30" s="507"/>
      <c r="D30" s="507"/>
      <c r="E30" s="507"/>
      <c r="H30" s="118"/>
      <c r="I30" s="118"/>
    </row>
    <row r="31" spans="1:9" ht="16.5" customHeight="1" x14ac:dyDescent="0.2">
      <c r="B31" s="125"/>
      <c r="C31" s="125"/>
      <c r="D31" s="125"/>
      <c r="E31" s="125"/>
      <c r="H31" s="118"/>
      <c r="I31" s="118"/>
    </row>
    <row r="32" spans="1:9" ht="16.5" customHeight="1" x14ac:dyDescent="0.2">
      <c r="B32" s="118"/>
      <c r="C32" s="118"/>
      <c r="D32" s="118"/>
      <c r="E32" s="118"/>
    </row>
    <row r="33" spans="1:10" ht="16.5" customHeight="1" x14ac:dyDescent="0.2">
      <c r="B33" s="118"/>
      <c r="C33" s="118"/>
      <c r="D33" s="118"/>
      <c r="E33" s="118"/>
    </row>
    <row r="34" spans="1:10" ht="16.5" customHeight="1" x14ac:dyDescent="0.2">
      <c r="B34" s="118"/>
      <c r="C34" s="118"/>
      <c r="D34" s="118"/>
      <c r="E34" s="118"/>
    </row>
    <row r="35" spans="1:10" ht="16.5" customHeight="1" x14ac:dyDescent="0.2">
      <c r="B35" s="118"/>
      <c r="C35" s="118"/>
      <c r="D35" s="118"/>
      <c r="E35" s="118"/>
    </row>
    <row r="36" spans="1:10" ht="16.5" customHeight="1" x14ac:dyDescent="0.2">
      <c r="A36" s="508"/>
      <c r="B36" s="508"/>
      <c r="C36" s="508"/>
      <c r="D36" s="508"/>
      <c r="E36" s="508"/>
    </row>
    <row r="37" spans="1:10" ht="16.5" customHeight="1" x14ac:dyDescent="0.2">
      <c r="A37" s="509"/>
      <c r="B37" s="509"/>
      <c r="C37" s="509"/>
      <c r="D37" s="509"/>
      <c r="E37" s="509"/>
    </row>
    <row r="38" spans="1:10" ht="16.5" customHeight="1" x14ac:dyDescent="0.2">
      <c r="A38" s="124"/>
      <c r="B38" s="128"/>
      <c r="C38" s="128"/>
      <c r="D38" s="116"/>
      <c r="E38" s="128"/>
    </row>
    <row r="39" spans="1:10" ht="16.5" customHeight="1" x14ac:dyDescent="0.2">
      <c r="A39" s="123"/>
      <c r="B39" s="129"/>
      <c r="C39" s="129"/>
      <c r="D39" s="129"/>
      <c r="E39" s="129"/>
    </row>
    <row r="40" spans="1:10" ht="16.5" customHeight="1" x14ac:dyDescent="0.2">
      <c r="A40" s="123"/>
      <c r="B40" s="128"/>
      <c r="C40" s="128"/>
      <c r="D40" s="128"/>
      <c r="E40" s="128"/>
    </row>
    <row r="41" spans="1:10" ht="16.5" customHeight="1" x14ac:dyDescent="0.2">
      <c r="A41" s="124"/>
      <c r="B41" s="128"/>
      <c r="C41" s="128"/>
      <c r="D41" s="116"/>
      <c r="E41" s="128"/>
    </row>
    <row r="42" spans="1:10" ht="16.5" customHeight="1" x14ac:dyDescent="0.2">
      <c r="A42" s="123"/>
      <c r="B42" s="129"/>
      <c r="C42" s="129"/>
      <c r="D42" s="129"/>
      <c r="E42" s="129"/>
      <c r="H42" s="123"/>
      <c r="I42" s="123"/>
      <c r="J42" s="123"/>
    </row>
    <row r="43" spans="1:10" ht="16.5" customHeight="1" x14ac:dyDescent="0.2">
      <c r="A43" s="123"/>
      <c r="B43" s="123"/>
      <c r="C43" s="123"/>
      <c r="D43" s="123"/>
      <c r="E43" s="123"/>
    </row>
    <row r="44" spans="1:10" ht="16.5" customHeight="1" x14ac:dyDescent="0.2"/>
    <row r="45" spans="1:10" ht="15.75" customHeight="1" x14ac:dyDescent="0.2"/>
    <row r="46" spans="1:10" ht="27.75" customHeight="1" x14ac:dyDescent="0.2"/>
    <row r="47" spans="1:10" ht="18" customHeight="1" x14ac:dyDescent="0.2"/>
    <row r="48" spans="1:10" ht="30" customHeight="1" x14ac:dyDescent="0.2"/>
    <row r="49" ht="35.25" customHeight="1" x14ac:dyDescent="0.2"/>
    <row r="50" ht="24.75" customHeight="1" x14ac:dyDescent="0.2"/>
    <row r="51" ht="17.25" customHeight="1" x14ac:dyDescent="0.2"/>
    <row r="52" ht="44.25" customHeight="1" x14ac:dyDescent="0.2"/>
  </sheetData>
  <mergeCells count="4">
    <mergeCell ref="B30:C30"/>
    <mergeCell ref="D30:E30"/>
    <mergeCell ref="A36:E36"/>
    <mergeCell ref="A37:E37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Q9" sqref="Q9"/>
    </sheetView>
  </sheetViews>
  <sheetFormatPr defaultRowHeight="14.25" x14ac:dyDescent="0.2"/>
  <cols>
    <col min="1" max="1" width="11" style="192" customWidth="1"/>
    <col min="2" max="2" width="19.33203125" style="192" customWidth="1"/>
    <col min="3" max="3" width="21.5" style="192" customWidth="1"/>
    <col min="4" max="16384" width="9.33203125" style="192"/>
  </cols>
  <sheetData>
    <row r="1" spans="1:3" ht="15.75" thickBot="1" x14ac:dyDescent="0.3">
      <c r="A1" s="233" t="s">
        <v>38</v>
      </c>
      <c r="B1" s="233"/>
      <c r="C1" s="233"/>
    </row>
    <row r="2" spans="1:3" ht="29.25" thickBot="1" x14ac:dyDescent="0.25">
      <c r="A2" s="194" t="s">
        <v>0</v>
      </c>
      <c r="B2" s="195" t="s">
        <v>192</v>
      </c>
      <c r="C2" s="195" t="s">
        <v>193</v>
      </c>
    </row>
    <row r="3" spans="1:3" x14ac:dyDescent="0.2">
      <c r="A3" s="196">
        <v>2005</v>
      </c>
      <c r="B3" s="197">
        <v>211.50387291708157</v>
      </c>
      <c r="C3" s="238">
        <v>287.07499999999999</v>
      </c>
    </row>
    <row r="4" spans="1:3" x14ac:dyDescent="0.2">
      <c r="A4" s="196">
        <v>2006</v>
      </c>
      <c r="B4" s="197">
        <v>207.62471563134835</v>
      </c>
      <c r="C4" s="238">
        <v>298.77499999999998</v>
      </c>
    </row>
    <row r="5" spans="1:3" x14ac:dyDescent="0.2">
      <c r="A5" s="196">
        <v>2007</v>
      </c>
      <c r="B5" s="197">
        <v>215.72284305649646</v>
      </c>
      <c r="C5" s="238">
        <v>313.70000000000027</v>
      </c>
    </row>
    <row r="6" spans="1:3" x14ac:dyDescent="0.2">
      <c r="A6" s="196">
        <v>2008</v>
      </c>
      <c r="B6" s="197">
        <v>229.85198990340569</v>
      </c>
      <c r="C6" s="238">
        <v>335.2</v>
      </c>
    </row>
    <row r="7" spans="1:3" x14ac:dyDescent="0.2">
      <c r="A7" s="196">
        <v>2009</v>
      </c>
      <c r="B7" s="197">
        <v>232.76939558158</v>
      </c>
      <c r="C7" s="238">
        <v>370.8</v>
      </c>
    </row>
    <row r="8" spans="1:3" x14ac:dyDescent="0.2">
      <c r="A8" s="196">
        <v>2010</v>
      </c>
      <c r="B8" s="197">
        <v>106.04682197</v>
      </c>
      <c r="C8" s="238">
        <v>370.1</v>
      </c>
    </row>
    <row r="9" spans="1:3" x14ac:dyDescent="0.2">
      <c r="A9" s="196">
        <v>2011</v>
      </c>
      <c r="B9" s="197">
        <v>109.55484541</v>
      </c>
      <c r="C9" s="238">
        <v>374</v>
      </c>
    </row>
    <row r="10" spans="1:3" x14ac:dyDescent="0.2">
      <c r="A10" s="196">
        <v>2012</v>
      </c>
      <c r="B10" s="197">
        <v>131.88695810999997</v>
      </c>
      <c r="C10" s="238">
        <v>360.1260000000002</v>
      </c>
    </row>
    <row r="11" spans="1:3" x14ac:dyDescent="0.2">
      <c r="A11" s="196">
        <v>2013</v>
      </c>
      <c r="B11" s="197">
        <v>121.94054386000001</v>
      </c>
      <c r="C11" s="238">
        <v>362.2030000000002</v>
      </c>
    </row>
    <row r="12" spans="1:3" x14ac:dyDescent="0.2">
      <c r="A12" s="196">
        <v>2014</v>
      </c>
      <c r="B12" s="197">
        <v>134.23862109000004</v>
      </c>
      <c r="C12" s="238">
        <v>363.78149999999982</v>
      </c>
    </row>
    <row r="13" spans="1:3" x14ac:dyDescent="0.2">
      <c r="A13" s="196">
        <v>2015</v>
      </c>
      <c r="B13" s="197">
        <v>141.1660054733</v>
      </c>
      <c r="C13" s="238">
        <v>367.40925000000016</v>
      </c>
    </row>
    <row r="14" spans="1:3" x14ac:dyDescent="0.2">
      <c r="A14" s="196">
        <v>2016</v>
      </c>
      <c r="B14" s="199">
        <v>144.50608258669996</v>
      </c>
      <c r="C14" s="238">
        <v>384.43775000000005</v>
      </c>
    </row>
    <row r="15" spans="1:3" ht="15" thickBot="1" x14ac:dyDescent="0.25">
      <c r="A15" s="194">
        <v>2017</v>
      </c>
      <c r="B15" s="239">
        <v>138.167</v>
      </c>
      <c r="C15" s="240">
        <v>392.00501889264342</v>
      </c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showGridLines="0" zoomScale="90" zoomScaleNormal="90" workbookViewId="0">
      <selection activeCell="L27" sqref="L27"/>
    </sheetView>
  </sheetViews>
  <sheetFormatPr defaultRowHeight="14.25" x14ac:dyDescent="0.2"/>
  <cols>
    <col min="1" max="1" width="24.83203125" style="95" customWidth="1"/>
    <col min="2" max="2" width="15" style="95" bestFit="1" customWidth="1"/>
    <col min="3" max="3" width="13.33203125" style="95" bestFit="1" customWidth="1"/>
    <col min="4" max="4" width="15.6640625" style="95" bestFit="1" customWidth="1"/>
    <col min="5" max="5" width="14.1640625" style="95" customWidth="1"/>
    <col min="6" max="6" width="14.5" style="95" customWidth="1"/>
    <col min="7" max="7" width="13.5" style="95" customWidth="1"/>
    <col min="8" max="8" width="15.1640625" style="95" customWidth="1"/>
    <col min="9" max="9" width="19" style="95" customWidth="1"/>
    <col min="10" max="10" width="21.5" style="95" customWidth="1"/>
    <col min="11" max="17" width="9.33203125" style="95"/>
    <col min="18" max="18" width="22.6640625" style="95" bestFit="1" customWidth="1"/>
    <col min="19" max="19" width="9.33203125" style="95"/>
    <col min="20" max="20" width="22.6640625" style="95" bestFit="1" customWidth="1"/>
    <col min="21" max="21" width="23.1640625" style="95" bestFit="1" customWidth="1"/>
    <col min="22" max="16384" width="9.33203125" style="95"/>
  </cols>
  <sheetData>
    <row r="1" spans="1:21" ht="16.5" customHeight="1" x14ac:dyDescent="0.25">
      <c r="A1" s="384" t="s">
        <v>231</v>
      </c>
      <c r="B1" s="385"/>
      <c r="C1" s="385"/>
      <c r="D1" s="385"/>
      <c r="E1" s="385"/>
      <c r="F1" s="134"/>
      <c r="G1" s="134"/>
      <c r="H1" s="134"/>
    </row>
    <row r="2" spans="1:21" s="171" customFormat="1" ht="16.5" customHeight="1" x14ac:dyDescent="0.2">
      <c r="A2" s="172"/>
      <c r="B2" s="507" t="s">
        <v>223</v>
      </c>
      <c r="C2" s="507"/>
      <c r="D2" s="507" t="s">
        <v>224</v>
      </c>
      <c r="E2" s="507"/>
      <c r="F2" s="178"/>
      <c r="G2" s="178"/>
    </row>
    <row r="3" spans="1:21" s="169" customFormat="1" ht="28.5" x14ac:dyDescent="0.2">
      <c r="A3" s="386"/>
      <c r="B3" s="387" t="s">
        <v>161</v>
      </c>
      <c r="C3" s="387" t="s">
        <v>162</v>
      </c>
      <c r="D3" s="387" t="s">
        <v>161</v>
      </c>
      <c r="E3" s="387" t="s">
        <v>162</v>
      </c>
      <c r="G3" s="178"/>
      <c r="K3" s="135"/>
    </row>
    <row r="4" spans="1:21" ht="16.5" customHeight="1" x14ac:dyDescent="0.2">
      <c r="A4" s="95" t="s">
        <v>89</v>
      </c>
      <c r="B4" s="136">
        <v>3.5870000000000002</v>
      </c>
      <c r="C4" s="136">
        <f>B4</f>
        <v>3.5870000000000002</v>
      </c>
      <c r="D4" s="136">
        <v>2.6520000000000001</v>
      </c>
      <c r="E4" s="136">
        <f>D4</f>
        <v>2.6520000000000001</v>
      </c>
      <c r="F4" s="179"/>
      <c r="G4" s="180"/>
      <c r="H4" s="181"/>
      <c r="K4" s="136"/>
      <c r="M4" s="136"/>
    </row>
    <row r="5" spans="1:21" ht="16.5" customHeight="1" x14ac:dyDescent="0.2">
      <c r="A5" s="95" t="s">
        <v>90</v>
      </c>
      <c r="B5" s="136">
        <v>32</v>
      </c>
      <c r="C5" s="182">
        <f>B5/C11</f>
        <v>1.2155283749905037</v>
      </c>
      <c r="D5" s="136">
        <v>16</v>
      </c>
      <c r="E5" s="136">
        <f>D5/C11</f>
        <v>0.60776418749525185</v>
      </c>
      <c r="F5" s="179"/>
      <c r="G5" s="180"/>
      <c r="H5" s="181"/>
      <c r="K5" s="136"/>
      <c r="M5" s="136"/>
    </row>
    <row r="6" spans="1:21" ht="16.5" customHeight="1" x14ac:dyDescent="0.2">
      <c r="A6" s="95" t="s">
        <v>91</v>
      </c>
      <c r="B6" s="136">
        <v>1620</v>
      </c>
      <c r="C6" s="136">
        <f>B6/D11</f>
        <v>5.2394459124236326</v>
      </c>
      <c r="D6" s="136">
        <v>810</v>
      </c>
      <c r="E6" s="136">
        <f>D6/D11</f>
        <v>2.6197229562118163</v>
      </c>
      <c r="F6" s="179"/>
      <c r="G6" s="180"/>
      <c r="K6" s="136"/>
      <c r="M6" s="136"/>
      <c r="N6" s="136"/>
      <c r="O6" s="136"/>
      <c r="P6" s="136"/>
    </row>
    <row r="7" spans="1:21" ht="16.5" customHeight="1" x14ac:dyDescent="0.2">
      <c r="A7" s="335" t="s">
        <v>92</v>
      </c>
      <c r="B7" s="388">
        <v>7.79</v>
      </c>
      <c r="C7" s="388">
        <f>B7/E11</f>
        <v>1.8299271787643883</v>
      </c>
      <c r="D7" s="388" t="s">
        <v>13</v>
      </c>
      <c r="E7" s="388">
        <f>0.5*C7</f>
        <v>0.91496358938219413</v>
      </c>
      <c r="F7" s="183"/>
      <c r="G7" s="180"/>
      <c r="H7" s="180"/>
      <c r="K7" s="136"/>
      <c r="M7" s="136"/>
    </row>
    <row r="8" spans="1:21" ht="16.5" customHeight="1" x14ac:dyDescent="0.2">
      <c r="A8" s="98"/>
      <c r="B8" s="116"/>
      <c r="C8" s="116"/>
      <c r="D8" s="116"/>
      <c r="E8" s="116"/>
      <c r="F8" s="98"/>
      <c r="G8" s="98"/>
      <c r="H8" s="98"/>
      <c r="N8" s="136"/>
    </row>
    <row r="9" spans="1:21" ht="16.5" customHeight="1" x14ac:dyDescent="0.2">
      <c r="A9" s="143"/>
      <c r="B9" s="184"/>
      <c r="C9" s="184"/>
      <c r="D9" s="184"/>
      <c r="E9" s="184"/>
      <c r="F9" s="143"/>
      <c r="G9" s="143"/>
      <c r="H9" s="143"/>
      <c r="N9" s="136"/>
    </row>
    <row r="10" spans="1:21" ht="28.5" x14ac:dyDescent="0.2">
      <c r="A10" s="171" t="s">
        <v>93</v>
      </c>
      <c r="B10" s="128" t="s">
        <v>94</v>
      </c>
      <c r="C10" s="128" t="s">
        <v>95</v>
      </c>
      <c r="D10" s="116" t="s">
        <v>96</v>
      </c>
      <c r="E10" s="128" t="s">
        <v>97</v>
      </c>
      <c r="F10" s="171"/>
      <c r="H10" s="171"/>
      <c r="I10" s="171"/>
      <c r="J10" s="171"/>
      <c r="K10" s="171"/>
      <c r="L10" s="171"/>
      <c r="N10" s="136"/>
      <c r="R10" s="130"/>
      <c r="S10" s="130"/>
    </row>
    <row r="11" spans="1:21" ht="16.5" customHeight="1" x14ac:dyDescent="0.2">
      <c r="A11" s="170" t="s">
        <v>98</v>
      </c>
      <c r="B11" s="129">
        <f>Graf_68!B13</f>
        <v>1.1299999999999999</v>
      </c>
      <c r="C11" s="129">
        <f>Graf_68!C13</f>
        <v>26.326000000000001</v>
      </c>
      <c r="D11" s="129">
        <f>Graf_68!D13</f>
        <v>309.19299999999998</v>
      </c>
      <c r="E11" s="129">
        <f>Graf_68!E13</f>
        <v>4.2569999999999997</v>
      </c>
      <c r="F11" s="170"/>
      <c r="G11" s="170"/>
      <c r="H11" s="170"/>
      <c r="I11" s="170"/>
      <c r="J11" s="170"/>
      <c r="P11" s="136"/>
      <c r="T11" s="130"/>
      <c r="U11" s="130"/>
    </row>
    <row r="12" spans="1:21" ht="16.5" customHeight="1" x14ac:dyDescent="0.2">
      <c r="A12" s="170"/>
      <c r="B12" s="128"/>
      <c r="C12" s="128"/>
      <c r="D12" s="128"/>
      <c r="E12" s="128"/>
      <c r="F12" s="170"/>
      <c r="G12" s="170"/>
      <c r="H12" s="170"/>
      <c r="I12" s="170"/>
      <c r="J12" s="170"/>
      <c r="P12" s="136"/>
      <c r="T12" s="130"/>
      <c r="U12" s="130"/>
    </row>
    <row r="13" spans="1:21" ht="16.5" customHeight="1" x14ac:dyDescent="0.2">
      <c r="A13" s="171"/>
      <c r="B13" s="171"/>
      <c r="C13" s="171"/>
      <c r="E13" s="171"/>
      <c r="F13" s="171"/>
      <c r="G13" s="171"/>
      <c r="H13" s="171"/>
      <c r="J13" s="171"/>
      <c r="P13" s="136"/>
      <c r="T13" s="130"/>
      <c r="U13" s="130"/>
    </row>
    <row r="14" spans="1:21" ht="16.5" customHeight="1" x14ac:dyDescent="0.2">
      <c r="A14" s="98" t="s">
        <v>139</v>
      </c>
      <c r="B14" s="170"/>
      <c r="C14" s="170"/>
      <c r="D14" s="170"/>
      <c r="E14" s="170"/>
      <c r="F14" s="170"/>
      <c r="G14" s="170"/>
      <c r="H14" s="170"/>
      <c r="I14" s="170"/>
      <c r="J14" s="170"/>
      <c r="P14" s="136"/>
    </row>
    <row r="15" spans="1:21" ht="16.5" customHeight="1" x14ac:dyDescent="0.2">
      <c r="A15" s="177" t="s">
        <v>102</v>
      </c>
      <c r="B15" s="144"/>
      <c r="C15" s="144"/>
      <c r="D15" s="144"/>
      <c r="E15" s="144"/>
      <c r="F15" s="144"/>
      <c r="G15" s="144"/>
      <c r="H15" s="144"/>
      <c r="I15" s="144"/>
      <c r="J15" s="144"/>
      <c r="P15" s="136"/>
    </row>
    <row r="16" spans="1:21" x14ac:dyDescent="0.2">
      <c r="A16" s="144" t="s">
        <v>225</v>
      </c>
      <c r="B16" s="144"/>
      <c r="C16" s="144"/>
      <c r="D16" s="144"/>
      <c r="E16" s="144"/>
      <c r="F16" s="144"/>
      <c r="G16" s="144"/>
      <c r="H16" s="144"/>
      <c r="I16" s="144"/>
      <c r="J16" s="144"/>
      <c r="P16" s="136"/>
    </row>
    <row r="17" spans="1:16" ht="16.5" customHeight="1" x14ac:dyDescent="0.2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P17" s="136"/>
    </row>
    <row r="18" spans="1:16" x14ac:dyDescent="0.2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P18" s="136"/>
    </row>
    <row r="19" spans="1:16" x14ac:dyDescent="0.2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P19" s="136"/>
    </row>
    <row r="20" spans="1:16" x14ac:dyDescent="0.2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P20" s="136"/>
    </row>
    <row r="21" spans="1:16" x14ac:dyDescent="0.2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P21" s="136"/>
    </row>
    <row r="22" spans="1:16" x14ac:dyDescent="0.2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P22" s="136"/>
    </row>
    <row r="23" spans="1:16" x14ac:dyDescent="0.2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P23" s="136"/>
    </row>
    <row r="24" spans="1:16" x14ac:dyDescent="0.2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P24" s="136"/>
    </row>
    <row r="25" spans="1:16" x14ac:dyDescent="0.2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70"/>
      <c r="L25" s="170"/>
      <c r="M25" s="170"/>
      <c r="N25" s="170"/>
      <c r="P25" s="136"/>
    </row>
    <row r="26" spans="1:16" x14ac:dyDescent="0.2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P26" s="136"/>
    </row>
    <row r="27" spans="1:16" x14ac:dyDescent="0.2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P27" s="136"/>
    </row>
    <row r="28" spans="1:16" x14ac:dyDescent="0.2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P28" s="136"/>
    </row>
    <row r="29" spans="1:16" x14ac:dyDescent="0.2">
      <c r="A29" s="98"/>
      <c r="B29" s="98"/>
      <c r="C29" s="98"/>
      <c r="D29" s="98"/>
      <c r="E29" s="98"/>
      <c r="F29" s="98"/>
      <c r="G29" s="98"/>
      <c r="H29" s="98"/>
      <c r="I29" s="98"/>
      <c r="J29" s="98"/>
      <c r="P29" s="136"/>
    </row>
    <row r="30" spans="1:16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P30" s="136"/>
    </row>
    <row r="31" spans="1:16" x14ac:dyDescent="0.2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P31" s="136"/>
    </row>
    <row r="32" spans="1:16" x14ac:dyDescent="0.2">
      <c r="A32" s="185" t="s">
        <v>226</v>
      </c>
      <c r="B32" s="115"/>
      <c r="C32" s="115"/>
      <c r="D32" s="115"/>
      <c r="E32" s="115"/>
      <c r="F32" s="115"/>
      <c r="G32" s="115"/>
      <c r="H32" s="115"/>
      <c r="I32" s="115"/>
      <c r="J32" s="115"/>
    </row>
    <row r="33" spans="1:17" x14ac:dyDescent="0.2">
      <c r="A33" s="115"/>
      <c r="B33" s="115"/>
      <c r="C33" s="115"/>
      <c r="D33" s="115"/>
      <c r="E33" s="115"/>
      <c r="F33" s="115"/>
      <c r="G33" s="115"/>
      <c r="H33" s="115"/>
      <c r="I33" s="115"/>
      <c r="J33" s="115"/>
    </row>
    <row r="34" spans="1:17" x14ac:dyDescent="0.2">
      <c r="A34" s="115"/>
      <c r="B34" s="115"/>
      <c r="C34" s="115"/>
      <c r="D34" s="115"/>
      <c r="E34" s="115"/>
      <c r="F34" s="115"/>
      <c r="G34" s="115"/>
      <c r="H34" s="115"/>
      <c r="I34" s="115"/>
      <c r="J34" s="115"/>
    </row>
    <row r="35" spans="1:17" x14ac:dyDescent="0.2">
      <c r="A35" s="186"/>
      <c r="B35" s="186"/>
      <c r="C35" s="143"/>
      <c r="D35" s="143"/>
      <c r="E35" s="143"/>
      <c r="F35" s="143"/>
      <c r="G35" s="115"/>
      <c r="H35" s="115"/>
      <c r="I35" s="115"/>
      <c r="J35" s="115"/>
    </row>
    <row r="36" spans="1:17" x14ac:dyDescent="0.2">
      <c r="A36" s="115"/>
      <c r="B36" s="115"/>
      <c r="C36" s="115"/>
      <c r="D36" s="115"/>
      <c r="E36" s="115"/>
      <c r="F36" s="115"/>
      <c r="G36" s="115"/>
      <c r="H36" s="115"/>
      <c r="I36" s="115"/>
      <c r="J36" s="115"/>
    </row>
    <row r="37" spans="1:17" x14ac:dyDescent="0.2">
      <c r="A37" s="115"/>
      <c r="B37" s="115"/>
      <c r="C37" s="115"/>
      <c r="D37" s="115"/>
      <c r="E37" s="115"/>
      <c r="F37" s="115"/>
      <c r="G37" s="115"/>
      <c r="H37" s="115"/>
      <c r="I37" s="115"/>
      <c r="J37" s="115"/>
    </row>
    <row r="38" spans="1:17" x14ac:dyDescent="0.2">
      <c r="A38" s="115"/>
      <c r="B38" s="115"/>
      <c r="C38" s="115"/>
      <c r="D38" s="115"/>
      <c r="E38" s="115"/>
      <c r="F38" s="115"/>
      <c r="G38" s="115"/>
      <c r="H38" s="115"/>
      <c r="I38" s="115"/>
      <c r="J38" s="115"/>
    </row>
    <row r="39" spans="1:17" x14ac:dyDescent="0.2">
      <c r="A39" s="115"/>
      <c r="B39" s="115"/>
      <c r="C39" s="115"/>
      <c r="D39" s="115"/>
      <c r="E39" s="115"/>
      <c r="F39" s="115"/>
      <c r="G39" s="115"/>
      <c r="H39" s="115"/>
      <c r="I39" s="115"/>
      <c r="J39" s="115"/>
    </row>
    <row r="48" spans="1:17" x14ac:dyDescent="0.2">
      <c r="O48" s="95" t="s">
        <v>227</v>
      </c>
      <c r="P48" s="95">
        <v>4.1840000000000002</v>
      </c>
      <c r="Q48" s="95" t="s">
        <v>228</v>
      </c>
    </row>
    <row r="50" spans="1:16" x14ac:dyDescent="0.2">
      <c r="O50" s="95" t="s">
        <v>229</v>
      </c>
    </row>
    <row r="58" spans="1:16" ht="12.6" customHeight="1" x14ac:dyDescent="0.2"/>
    <row r="59" spans="1:16" ht="12.6" customHeight="1" x14ac:dyDescent="0.2"/>
    <row r="60" spans="1:16" ht="48.75" customHeight="1" x14ac:dyDescent="0.2"/>
    <row r="61" spans="1:16" ht="13.5" customHeight="1" x14ac:dyDescent="0.2"/>
    <row r="62" spans="1:16" ht="16.5" customHeight="1" x14ac:dyDescent="0.2">
      <c r="P62" s="95" t="s">
        <v>230</v>
      </c>
    </row>
    <row r="63" spans="1:16" s="171" customFormat="1" ht="51.75" customHeight="1" x14ac:dyDescent="0.2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</row>
    <row r="64" spans="1:16" ht="45" customHeight="1" x14ac:dyDescent="0.2"/>
    <row r="65" spans="15:20" ht="22.5" customHeight="1" x14ac:dyDescent="0.2"/>
    <row r="66" spans="15:20" ht="30.75" customHeight="1" x14ac:dyDescent="0.2"/>
    <row r="67" spans="15:20" ht="33.75" customHeight="1" x14ac:dyDescent="0.2"/>
    <row r="68" spans="15:20" ht="48.75" customHeight="1" x14ac:dyDescent="0.2"/>
    <row r="69" spans="15:20" ht="18" customHeight="1" x14ac:dyDescent="0.2"/>
    <row r="70" spans="15:20" ht="33.75" customHeight="1" x14ac:dyDescent="0.2"/>
    <row r="71" spans="15:20" ht="21" customHeight="1" x14ac:dyDescent="0.2"/>
    <row r="72" spans="15:20" ht="18" customHeight="1" x14ac:dyDescent="0.2"/>
    <row r="73" spans="15:20" ht="39.75" customHeight="1" x14ac:dyDescent="0.2"/>
    <row r="74" spans="15:20" ht="46.5" customHeight="1" x14ac:dyDescent="0.2"/>
    <row r="75" spans="15:20" ht="30" customHeight="1" x14ac:dyDescent="0.2"/>
    <row r="76" spans="15:20" ht="33.75" customHeight="1" x14ac:dyDescent="0.2"/>
    <row r="77" spans="15:20" ht="36" customHeight="1" x14ac:dyDescent="0.2"/>
    <row r="78" spans="15:20" ht="42.75" customHeight="1" x14ac:dyDescent="0.2">
      <c r="O78" s="170"/>
      <c r="P78" s="170"/>
      <c r="Q78" s="170"/>
      <c r="R78" s="170"/>
      <c r="S78" s="170"/>
      <c r="T78" s="170"/>
    </row>
    <row r="79" spans="15:20" ht="22.5" customHeight="1" x14ac:dyDescent="0.2"/>
    <row r="80" spans="15:20" ht="36" customHeight="1" x14ac:dyDescent="0.2"/>
    <row r="81" spans="1:14" s="143" customFormat="1" ht="33" customHeight="1" x14ac:dyDescent="0.2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</row>
    <row r="82" spans="1:14" ht="32.25" customHeight="1" x14ac:dyDescent="0.2"/>
    <row r="83" spans="1:14" ht="72.75" customHeight="1" x14ac:dyDescent="0.2"/>
    <row r="84" spans="1:14" ht="39.75" customHeight="1" x14ac:dyDescent="0.2"/>
  </sheetData>
  <mergeCells count="2">
    <mergeCell ref="B2:C2"/>
    <mergeCell ref="D2:E2"/>
  </mergeCells>
  <pageMargins left="0.74803149606299213" right="0.51181102362204722" top="0.55118110236220474" bottom="0.51181102362204722" header="0.51181102362204722" footer="0.51181102362204722"/>
  <pageSetup paperSize="9" scale="10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="90" zoomScaleNormal="90" workbookViewId="0">
      <selection activeCell="L27" sqref="L27"/>
    </sheetView>
  </sheetViews>
  <sheetFormatPr defaultRowHeight="14.25" x14ac:dyDescent="0.2"/>
  <cols>
    <col min="1" max="1" width="8.6640625" style="45" customWidth="1"/>
    <col min="2" max="5" width="17.33203125" style="45" customWidth="1"/>
    <col min="6" max="6" width="11.5" style="45" bestFit="1" customWidth="1"/>
    <col min="7" max="7" width="17.33203125" style="45" bestFit="1" customWidth="1"/>
    <col min="8" max="8" width="11.5" style="45" bestFit="1" customWidth="1"/>
    <col min="9" max="16384" width="9.33203125" style="45"/>
  </cols>
  <sheetData>
    <row r="1" spans="1:7" ht="15" x14ac:dyDescent="0.25">
      <c r="A1" s="300" t="s">
        <v>232</v>
      </c>
      <c r="B1" s="301"/>
      <c r="C1" s="301"/>
      <c r="D1" s="301"/>
      <c r="E1" s="301"/>
    </row>
    <row r="2" spans="1:7" ht="28.5" x14ac:dyDescent="0.2">
      <c r="A2" s="377"/>
      <c r="B2" s="377" t="s">
        <v>158</v>
      </c>
      <c r="C2" s="377" t="s">
        <v>72</v>
      </c>
      <c r="D2" s="377" t="s">
        <v>128</v>
      </c>
      <c r="E2" s="377" t="s">
        <v>129</v>
      </c>
    </row>
    <row r="3" spans="1:7" x14ac:dyDescent="0.2">
      <c r="A3" s="45">
        <v>2005</v>
      </c>
      <c r="B3" s="132">
        <v>4.1033292455022243</v>
      </c>
      <c r="C3" s="47">
        <f>B3/4.23087048064794*100-100</f>
        <v>-3.0145388692253903</v>
      </c>
      <c r="D3" s="46">
        <v>31806.041000000001</v>
      </c>
      <c r="E3" s="92">
        <f>B3/D3*100</f>
        <v>1.2901100283126165E-2</v>
      </c>
    </row>
    <row r="4" spans="1:7" x14ac:dyDescent="0.2">
      <c r="A4" s="45">
        <v>2006</v>
      </c>
      <c r="B4" s="132">
        <v>3.7132027418176983</v>
      </c>
      <c r="C4" s="47">
        <f>B4/B3*100-100</f>
        <v>-9.5075603331649461</v>
      </c>
      <c r="D4" s="46">
        <v>33691.211000000003</v>
      </c>
      <c r="E4" s="92">
        <f t="shared" ref="E4:E15" si="0">B4/D4*100</f>
        <v>1.102128012500856E-2</v>
      </c>
      <c r="F4" s="92"/>
    </row>
    <row r="5" spans="1:7" x14ac:dyDescent="0.2">
      <c r="A5" s="45">
        <v>2007</v>
      </c>
      <c r="B5" s="132">
        <v>3.7018368777799906</v>
      </c>
      <c r="C5" s="47">
        <f t="shared" ref="C5:C15" si="1">B5/B4*100-100</f>
        <v>-0.30609327925206742</v>
      </c>
      <c r="D5" s="46">
        <v>36277.970999999998</v>
      </c>
      <c r="E5" s="92">
        <f t="shared" si="0"/>
        <v>1.0204090184040311E-2</v>
      </c>
      <c r="F5" s="92"/>
    </row>
    <row r="6" spans="1:7" x14ac:dyDescent="0.2">
      <c r="A6" s="45">
        <v>2008</v>
      </c>
      <c r="B6" s="132">
        <v>3.9310692624311221</v>
      </c>
      <c r="C6" s="47">
        <f t="shared" si="1"/>
        <v>6.1923956192419638</v>
      </c>
      <c r="D6" s="46">
        <v>38457.339</v>
      </c>
      <c r="E6" s="92">
        <f t="shared" si="0"/>
        <v>1.0221896170276166E-2</v>
      </c>
      <c r="F6" s="92"/>
    </row>
    <row r="7" spans="1:7" x14ac:dyDescent="0.2">
      <c r="A7" s="45">
        <v>2009</v>
      </c>
      <c r="B7" s="132">
        <v>3.68001808008697</v>
      </c>
      <c r="C7" s="47">
        <f t="shared" si="1"/>
        <v>-6.3863332234673607</v>
      </c>
      <c r="D7" s="46">
        <v>38238.43</v>
      </c>
      <c r="E7" s="92">
        <f t="shared" si="0"/>
        <v>9.6238733653211429E-3</v>
      </c>
      <c r="F7" s="92"/>
      <c r="G7" s="48"/>
    </row>
    <row r="8" spans="1:7" x14ac:dyDescent="0.2">
      <c r="A8" s="45">
        <v>2010</v>
      </c>
      <c r="B8" s="132">
        <v>4.2995607800000002</v>
      </c>
      <c r="C8" s="47">
        <f t="shared" si="1"/>
        <v>16.835316741117452</v>
      </c>
      <c r="D8" s="46">
        <v>38396.385999999999</v>
      </c>
      <c r="E8" s="92">
        <f t="shared" si="0"/>
        <v>1.1197826743381526E-2</v>
      </c>
      <c r="F8" s="92"/>
      <c r="G8" s="48"/>
    </row>
    <row r="9" spans="1:7" x14ac:dyDescent="0.2">
      <c r="A9" s="45">
        <v>2011</v>
      </c>
      <c r="B9" s="132">
        <v>4.0426554699999997</v>
      </c>
      <c r="C9" s="47">
        <f t="shared" si="1"/>
        <v>-5.9751524201037256</v>
      </c>
      <c r="D9" s="46">
        <v>38173.642</v>
      </c>
      <c r="E9" s="92">
        <f t="shared" si="0"/>
        <v>1.0590174943223913E-2</v>
      </c>
      <c r="F9" s="92"/>
      <c r="G9" s="48"/>
    </row>
    <row r="10" spans="1:7" x14ac:dyDescent="0.2">
      <c r="A10" s="45">
        <v>2012</v>
      </c>
      <c r="B10" s="132">
        <v>4.1505493199999997</v>
      </c>
      <c r="C10" s="47">
        <f t="shared" si="1"/>
        <v>2.6688856075088694</v>
      </c>
      <c r="D10" s="46">
        <v>38013.546999999999</v>
      </c>
      <c r="E10" s="92">
        <f t="shared" si="0"/>
        <v>1.0918605727584432E-2</v>
      </c>
      <c r="F10" s="92"/>
      <c r="G10" s="48"/>
    </row>
    <row r="11" spans="1:7" x14ac:dyDescent="0.2">
      <c r="A11" s="45">
        <v>2013</v>
      </c>
      <c r="B11" s="132">
        <v>4.0332267100000001</v>
      </c>
      <c r="C11" s="47">
        <f t="shared" si="1"/>
        <v>-2.826676686737926</v>
      </c>
      <c r="D11" s="46">
        <v>37709.421999999999</v>
      </c>
      <c r="E11" s="92">
        <f t="shared" si="0"/>
        <v>1.0695541050722018E-2</v>
      </c>
      <c r="F11" s="92"/>
      <c r="G11" s="48"/>
    </row>
    <row r="12" spans="1:7" x14ac:dyDescent="0.2">
      <c r="A12" s="45">
        <v>2014</v>
      </c>
      <c r="B12" s="132">
        <v>4.2336714100000004</v>
      </c>
      <c r="C12" s="47">
        <f t="shared" si="1"/>
        <v>4.9698346860348011</v>
      </c>
      <c r="D12" s="46">
        <v>38223.705999999998</v>
      </c>
      <c r="E12" s="92">
        <f t="shared" si="0"/>
        <v>1.107603592911687E-2</v>
      </c>
      <c r="F12" s="92"/>
      <c r="G12" s="48"/>
    </row>
    <row r="13" spans="1:7" x14ac:dyDescent="0.2">
      <c r="A13" s="45">
        <v>2015</v>
      </c>
      <c r="B13" s="133">
        <v>4.42814832</v>
      </c>
      <c r="C13" s="47">
        <f t="shared" si="1"/>
        <v>4.593575910039732</v>
      </c>
      <c r="D13" s="46">
        <v>39090.928</v>
      </c>
      <c r="E13" s="92">
        <f t="shared" si="0"/>
        <v>1.1327815804219332E-2</v>
      </c>
      <c r="F13" s="92"/>
      <c r="G13" s="48"/>
    </row>
    <row r="14" spans="1:7" x14ac:dyDescent="0.2">
      <c r="A14" s="45">
        <v>2016</v>
      </c>
      <c r="B14" s="133">
        <v>4.5947001600000004</v>
      </c>
      <c r="C14" s="47">
        <f t="shared" si="1"/>
        <v>3.7612073481766402</v>
      </c>
      <c r="D14" s="46">
        <v>40125.976999999999</v>
      </c>
      <c r="E14" s="92">
        <f t="shared" si="0"/>
        <v>1.1450687319090077E-2</v>
      </c>
      <c r="F14" s="92"/>
      <c r="G14" s="48"/>
    </row>
    <row r="15" spans="1:7" x14ac:dyDescent="0.2">
      <c r="A15" s="301">
        <v>2017</v>
      </c>
      <c r="B15" s="389">
        <v>4.1482353099999996</v>
      </c>
      <c r="C15" s="305">
        <f t="shared" si="1"/>
        <v>-9.7169528903492335</v>
      </c>
      <c r="D15" s="306">
        <v>41596.464</v>
      </c>
      <c r="E15" s="390">
        <f t="shared" si="0"/>
        <v>9.9725671634011952E-3</v>
      </c>
      <c r="F15" s="92"/>
      <c r="G15" s="48"/>
    </row>
    <row r="18" spans="1:2" x14ac:dyDescent="0.2">
      <c r="A18" s="51" t="s">
        <v>75</v>
      </c>
    </row>
    <row r="19" spans="1:2" x14ac:dyDescent="0.2">
      <c r="A19" s="51" t="s">
        <v>76</v>
      </c>
      <c r="B19" s="52"/>
    </row>
    <row r="20" spans="1:2" x14ac:dyDescent="0.2">
      <c r="A20" s="45" t="s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90" zoomScaleNormal="90" workbookViewId="0">
      <selection activeCell="H4" sqref="H4"/>
    </sheetView>
  </sheetViews>
  <sheetFormatPr defaultRowHeight="14.25" x14ac:dyDescent="0.2"/>
  <cols>
    <col min="1" max="1" width="9.33203125" style="187"/>
    <col min="2" max="4" width="28.6640625" style="187" customWidth="1"/>
    <col min="5" max="16384" width="9.33203125" style="187"/>
  </cols>
  <sheetData>
    <row r="1" spans="1:7" ht="15" x14ac:dyDescent="0.25">
      <c r="A1" s="391" t="s">
        <v>236</v>
      </c>
      <c r="B1" s="392"/>
      <c r="C1" s="392"/>
      <c r="D1" s="392"/>
    </row>
    <row r="2" spans="1:7" ht="28.5" x14ac:dyDescent="0.2">
      <c r="A2" s="393"/>
      <c r="B2" s="394" t="s">
        <v>233</v>
      </c>
      <c r="C2" s="394" t="s">
        <v>234</v>
      </c>
      <c r="D2" s="394" t="s">
        <v>235</v>
      </c>
    </row>
    <row r="3" spans="1:7" x14ac:dyDescent="0.2">
      <c r="A3" s="187">
        <v>2005</v>
      </c>
      <c r="B3" s="188">
        <v>98969.335000000006</v>
      </c>
      <c r="C3" s="188">
        <v>53231.323000000004</v>
      </c>
      <c r="D3" s="188">
        <v>4103.3292455022247</v>
      </c>
    </row>
    <row r="4" spans="1:7" x14ac:dyDescent="0.2">
      <c r="A4" s="187">
        <v>2006</v>
      </c>
      <c r="B4" s="188">
        <v>155854.90900000001</v>
      </c>
      <c r="C4" s="188">
        <v>49093.33</v>
      </c>
      <c r="D4" s="188">
        <v>3713.2027418176981</v>
      </c>
      <c r="F4" s="189"/>
      <c r="G4" s="189"/>
    </row>
    <row r="5" spans="1:7" x14ac:dyDescent="0.2">
      <c r="A5" s="187">
        <v>2007</v>
      </c>
      <c r="B5" s="188">
        <v>203529.424</v>
      </c>
      <c r="C5" s="188">
        <v>48789.704999999994</v>
      </c>
      <c r="D5" s="188">
        <v>3701.8368777799906</v>
      </c>
      <c r="F5" s="189"/>
      <c r="G5" s="189"/>
    </row>
    <row r="6" spans="1:7" x14ac:dyDescent="0.2">
      <c r="A6" s="187">
        <v>2008</v>
      </c>
      <c r="B6" s="188">
        <v>215372.95899999997</v>
      </c>
      <c r="C6" s="188">
        <v>54046.493000000002</v>
      </c>
      <c r="D6" s="188">
        <v>3931.0692624311223</v>
      </c>
      <c r="F6" s="189"/>
      <c r="G6" s="189"/>
    </row>
    <row r="7" spans="1:7" x14ac:dyDescent="0.2">
      <c r="A7" s="187">
        <v>2009</v>
      </c>
      <c r="B7" s="188">
        <v>307318.91899999999</v>
      </c>
      <c r="C7" s="188">
        <v>50775.643000000004</v>
      </c>
      <c r="D7" s="188">
        <v>3680.0180800869698</v>
      </c>
      <c r="F7" s="189"/>
      <c r="G7" s="189"/>
    </row>
    <row r="8" spans="1:7" x14ac:dyDescent="0.2">
      <c r="A8" s="187">
        <v>2010</v>
      </c>
      <c r="B8" s="188">
        <v>366592.11100000003</v>
      </c>
      <c r="C8" s="188">
        <v>59281.281999999992</v>
      </c>
      <c r="D8" s="188">
        <v>4299.5607799999998</v>
      </c>
      <c r="F8" s="189"/>
      <c r="G8" s="189"/>
    </row>
    <row r="9" spans="1:7" x14ac:dyDescent="0.2">
      <c r="A9" s="187">
        <v>2011</v>
      </c>
      <c r="B9" s="188">
        <v>412543.80499999999</v>
      </c>
      <c r="C9" s="188">
        <v>59193.082000000009</v>
      </c>
      <c r="D9" s="188">
        <v>4042.6554699999997</v>
      </c>
      <c r="F9" s="189"/>
      <c r="G9" s="189"/>
    </row>
    <row r="10" spans="1:7" x14ac:dyDescent="0.2">
      <c r="A10" s="187">
        <v>2012</v>
      </c>
      <c r="B10" s="188">
        <v>303948.15499999997</v>
      </c>
      <c r="C10" s="188">
        <v>59600.435000000005</v>
      </c>
      <c r="D10" s="188">
        <v>4150.5493200000001</v>
      </c>
      <c r="F10" s="189"/>
      <c r="G10" s="189"/>
    </row>
    <row r="11" spans="1:7" x14ac:dyDescent="0.2">
      <c r="A11" s="187">
        <v>2013</v>
      </c>
      <c r="B11" s="188">
        <v>245549.46100000001</v>
      </c>
      <c r="C11" s="188">
        <v>58514.717999999993</v>
      </c>
      <c r="D11" s="188">
        <v>4033.2267099999999</v>
      </c>
      <c r="F11" s="189"/>
      <c r="G11" s="189"/>
    </row>
    <row r="12" spans="1:7" x14ac:dyDescent="0.2">
      <c r="A12" s="187">
        <v>2014</v>
      </c>
      <c r="B12" s="188">
        <v>288817.43</v>
      </c>
      <c r="C12" s="188">
        <v>62267.360000000001</v>
      </c>
      <c r="D12" s="188">
        <v>4233.6714099999999</v>
      </c>
      <c r="F12" s="189"/>
      <c r="G12" s="189"/>
    </row>
    <row r="13" spans="1:7" x14ac:dyDescent="0.2">
      <c r="A13" s="187">
        <v>2015</v>
      </c>
      <c r="B13" s="188">
        <v>404891.28</v>
      </c>
      <c r="C13" s="188">
        <v>65127.380000000005</v>
      </c>
      <c r="D13" s="188">
        <v>4428.1483200000002</v>
      </c>
      <c r="F13" s="189"/>
      <c r="G13" s="189"/>
    </row>
    <row r="14" spans="1:7" x14ac:dyDescent="0.2">
      <c r="A14" s="187">
        <v>2016</v>
      </c>
      <c r="B14" s="188">
        <v>382138.25</v>
      </c>
      <c r="C14" s="188">
        <v>67164.639999999999</v>
      </c>
      <c r="D14" s="188">
        <v>4594.7001600000003</v>
      </c>
      <c r="F14" s="189"/>
      <c r="G14" s="189"/>
    </row>
    <row r="15" spans="1:7" x14ac:dyDescent="0.2">
      <c r="A15" s="392">
        <v>2017</v>
      </c>
      <c r="B15" s="395">
        <v>388104.03</v>
      </c>
      <c r="C15" s="395">
        <v>61093.67</v>
      </c>
      <c r="D15" s="395">
        <v>4148.2353099999991</v>
      </c>
      <c r="F15" s="189"/>
      <c r="G15" s="189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zoomScale="90" zoomScaleNormal="90" workbookViewId="0">
      <selection activeCell="L27" sqref="L27"/>
    </sheetView>
  </sheetViews>
  <sheetFormatPr defaultRowHeight="14.25" x14ac:dyDescent="0.2"/>
  <cols>
    <col min="1" max="1" width="25.1640625" style="115" customWidth="1"/>
    <col min="2" max="2" width="15.5" style="115" bestFit="1" customWidth="1"/>
    <col min="3" max="3" width="13.1640625" style="95" customWidth="1"/>
    <col min="4" max="4" width="17.1640625" style="95" customWidth="1"/>
    <col min="5" max="5" width="15.5" style="95" bestFit="1" customWidth="1"/>
    <col min="6" max="16384" width="9.33203125" style="95"/>
  </cols>
  <sheetData>
    <row r="1" spans="1:17" ht="15" x14ac:dyDescent="0.25">
      <c r="A1" s="384" t="s">
        <v>163</v>
      </c>
      <c r="B1" s="385"/>
      <c r="C1" s="385"/>
      <c r="D1" s="385"/>
      <c r="E1" s="385"/>
    </row>
    <row r="2" spans="1:17" ht="16.5" customHeight="1" x14ac:dyDescent="0.2">
      <c r="A2" s="396"/>
      <c r="B2" s="510" t="s">
        <v>159</v>
      </c>
      <c r="C2" s="510"/>
      <c r="D2" s="510" t="s">
        <v>160</v>
      </c>
      <c r="E2" s="510"/>
    </row>
    <row r="3" spans="1:17" ht="28.5" x14ac:dyDescent="0.2">
      <c r="A3" s="397"/>
      <c r="B3" s="387" t="s">
        <v>161</v>
      </c>
      <c r="C3" s="387" t="s">
        <v>162</v>
      </c>
      <c r="D3" s="387" t="s">
        <v>161</v>
      </c>
      <c r="E3" s="387" t="s">
        <v>162</v>
      </c>
      <c r="H3" s="135"/>
    </row>
    <row r="4" spans="1:17" x14ac:dyDescent="0.2">
      <c r="A4" s="95" t="s">
        <v>89</v>
      </c>
      <c r="B4" s="136">
        <v>0</v>
      </c>
      <c r="C4" s="136">
        <f>B4</f>
        <v>0</v>
      </c>
      <c r="D4" s="137">
        <v>79.650000000000006</v>
      </c>
      <c r="E4" s="136">
        <f>D4</f>
        <v>79.650000000000006</v>
      </c>
      <c r="H4" s="136"/>
    </row>
    <row r="5" spans="1:17" x14ac:dyDescent="0.2">
      <c r="A5" s="95" t="s">
        <v>90</v>
      </c>
      <c r="B5" s="136">
        <v>0</v>
      </c>
      <c r="C5" s="136">
        <f>B5/C11</f>
        <v>0</v>
      </c>
      <c r="D5" s="137">
        <v>2340</v>
      </c>
      <c r="E5" s="136">
        <f>D5/C11</f>
        <v>88.885512421180579</v>
      </c>
      <c r="H5" s="136"/>
    </row>
    <row r="6" spans="1:17" x14ac:dyDescent="0.2">
      <c r="A6" s="95" t="s">
        <v>91</v>
      </c>
      <c r="B6" s="136">
        <v>0</v>
      </c>
      <c r="C6" s="136">
        <f>B6/D11</f>
        <v>0</v>
      </c>
      <c r="D6" s="137">
        <v>16460</v>
      </c>
      <c r="E6" s="136">
        <f>D6/D11</f>
        <v>53.235357850921595</v>
      </c>
      <c r="H6" s="136"/>
      <c r="N6" s="136"/>
      <c r="O6" s="136"/>
      <c r="P6" s="137"/>
      <c r="Q6" s="136"/>
    </row>
    <row r="7" spans="1:17" x14ac:dyDescent="0.2">
      <c r="A7" s="335" t="s">
        <v>92</v>
      </c>
      <c r="B7" s="388">
        <v>158</v>
      </c>
      <c r="C7" s="388">
        <f>B7/E11</f>
        <v>37.115339440920842</v>
      </c>
      <c r="D7" s="398">
        <v>158</v>
      </c>
      <c r="E7" s="388">
        <f>D7/E11</f>
        <v>37.115339440920842</v>
      </c>
      <c r="H7" s="136"/>
    </row>
    <row r="8" spans="1:17" x14ac:dyDescent="0.2">
      <c r="A8" s="138"/>
      <c r="B8" s="138"/>
      <c r="C8" s="138"/>
      <c r="D8" s="138"/>
      <c r="E8" s="138"/>
      <c r="F8" s="139"/>
      <c r="G8" s="139"/>
      <c r="H8" s="138"/>
      <c r="I8" s="138"/>
    </row>
    <row r="9" spans="1:17" x14ac:dyDescent="0.2">
      <c r="A9" s="140"/>
      <c r="B9" s="141"/>
      <c r="C9" s="141"/>
      <c r="D9" s="141"/>
      <c r="E9" s="141"/>
      <c r="F9" s="511"/>
      <c r="G9" s="509"/>
      <c r="H9" s="98"/>
      <c r="I9" s="98"/>
    </row>
    <row r="10" spans="1:17" ht="28.5" x14ac:dyDescent="0.2">
      <c r="A10" s="124" t="s">
        <v>93</v>
      </c>
      <c r="B10" s="128" t="s">
        <v>94</v>
      </c>
      <c r="C10" s="128" t="s">
        <v>95</v>
      </c>
      <c r="D10" s="116" t="s">
        <v>96</v>
      </c>
      <c r="E10" s="128" t="s">
        <v>97</v>
      </c>
      <c r="F10" s="142"/>
      <c r="G10" s="124"/>
      <c r="H10" s="98"/>
      <c r="I10" s="98"/>
    </row>
    <row r="11" spans="1:17" x14ac:dyDescent="0.2">
      <c r="A11" s="123" t="s">
        <v>98</v>
      </c>
      <c r="B11" s="129">
        <v>1.1299999999999999</v>
      </c>
      <c r="C11" s="129">
        <v>26.326000000000001</v>
      </c>
      <c r="D11" s="129">
        <v>309.19299999999998</v>
      </c>
      <c r="E11" s="129">
        <v>4.2569999999999997</v>
      </c>
      <c r="F11" s="98"/>
      <c r="G11" s="98"/>
      <c r="H11" s="98"/>
      <c r="I11" s="98"/>
    </row>
    <row r="12" spans="1:17" x14ac:dyDescent="0.2">
      <c r="A12" s="143"/>
      <c r="C12" s="115"/>
      <c r="D12" s="115"/>
      <c r="E12" s="115"/>
      <c r="F12" s="98"/>
      <c r="G12" s="98"/>
      <c r="H12" s="98"/>
      <c r="I12" s="98"/>
    </row>
    <row r="13" spans="1:17" x14ac:dyDescent="0.2">
      <c r="A13" s="144"/>
      <c r="B13" s="144"/>
      <c r="C13" s="144"/>
      <c r="D13" s="144"/>
      <c r="E13" s="144"/>
      <c r="F13" s="98"/>
      <c r="G13" s="98"/>
      <c r="H13" s="98"/>
      <c r="I13" s="98"/>
    </row>
    <row r="14" spans="1:17" x14ac:dyDescent="0.2">
      <c r="A14" s="98" t="s">
        <v>139</v>
      </c>
      <c r="C14" s="115"/>
      <c r="D14" s="115"/>
      <c r="E14" s="115"/>
      <c r="F14" s="98"/>
      <c r="G14" s="98"/>
      <c r="H14" s="98"/>
      <c r="I14" s="98"/>
    </row>
    <row r="15" spans="1:17" x14ac:dyDescent="0.2">
      <c r="A15" s="99" t="s">
        <v>102</v>
      </c>
      <c r="C15" s="115"/>
      <c r="D15" s="115"/>
      <c r="E15" s="115"/>
      <c r="F15" s="98"/>
      <c r="G15" s="98"/>
      <c r="H15" s="98"/>
      <c r="I15" s="98"/>
    </row>
    <row r="16" spans="1:17" x14ac:dyDescent="0.2">
      <c r="A16" s="143"/>
      <c r="C16" s="115"/>
      <c r="D16" s="115"/>
      <c r="E16" s="115"/>
      <c r="F16" s="98"/>
      <c r="G16" s="98"/>
      <c r="H16" s="98"/>
      <c r="I16" s="98"/>
    </row>
    <row r="17" spans="1:13" ht="16.5" customHeight="1" x14ac:dyDescent="0.2">
      <c r="A17" s="144"/>
      <c r="B17" s="144"/>
      <c r="C17" s="144"/>
      <c r="D17" s="144"/>
      <c r="E17" s="144"/>
      <c r="F17" s="98"/>
      <c r="G17" s="98"/>
      <c r="H17" s="98"/>
      <c r="I17" s="98"/>
    </row>
    <row r="18" spans="1:13" x14ac:dyDescent="0.2">
      <c r="A18" s="143"/>
      <c r="C18" s="115"/>
      <c r="D18" s="115"/>
      <c r="E18" s="115"/>
      <c r="F18" s="145"/>
    </row>
    <row r="19" spans="1:13" x14ac:dyDescent="0.2">
      <c r="A19" s="144"/>
      <c r="B19" s="144"/>
      <c r="C19" s="144"/>
      <c r="D19" s="144"/>
      <c r="E19" s="144"/>
      <c r="F19" s="145"/>
      <c r="L19" s="119"/>
      <c r="M19" s="119"/>
    </row>
    <row r="20" spans="1:13" x14ac:dyDescent="0.2">
      <c r="A20" s="143"/>
      <c r="C20" s="115"/>
      <c r="D20" s="115"/>
      <c r="E20" s="115"/>
      <c r="L20" s="119"/>
      <c r="M20" s="119"/>
    </row>
    <row r="21" spans="1:13" x14ac:dyDescent="0.2">
      <c r="A21" s="143"/>
      <c r="C21" s="115"/>
      <c r="D21" s="115"/>
      <c r="E21" s="115"/>
      <c r="L21" s="119"/>
      <c r="M21" s="119"/>
    </row>
    <row r="22" spans="1:13" x14ac:dyDescent="0.2">
      <c r="A22" s="143"/>
      <c r="C22" s="115"/>
      <c r="D22" s="115"/>
      <c r="E22" s="115"/>
      <c r="L22" s="119"/>
      <c r="M22" s="119"/>
    </row>
    <row r="23" spans="1:13" x14ac:dyDescent="0.2">
      <c r="A23" s="143"/>
      <c r="C23" s="115"/>
      <c r="D23" s="115"/>
      <c r="E23" s="115"/>
    </row>
    <row r="24" spans="1:13" x14ac:dyDescent="0.2">
      <c r="A24" s="143"/>
      <c r="C24" s="115"/>
      <c r="D24" s="115"/>
      <c r="E24" s="115"/>
    </row>
    <row r="25" spans="1:13" x14ac:dyDescent="0.2">
      <c r="A25" s="143"/>
      <c r="C25" s="115"/>
      <c r="D25" s="115"/>
      <c r="E25" s="115"/>
    </row>
    <row r="26" spans="1:13" x14ac:dyDescent="0.2">
      <c r="A26" s="143"/>
      <c r="C26" s="115"/>
      <c r="D26" s="115"/>
      <c r="E26" s="115"/>
    </row>
    <row r="27" spans="1:13" x14ac:dyDescent="0.2">
      <c r="A27" s="143"/>
      <c r="C27" s="115"/>
      <c r="D27" s="115"/>
      <c r="E27" s="115"/>
      <c r="F27" s="123"/>
      <c r="G27" s="123"/>
      <c r="H27" s="123"/>
      <c r="I27" s="123"/>
    </row>
    <row r="28" spans="1:13" x14ac:dyDescent="0.2">
      <c r="A28" s="143"/>
      <c r="C28" s="115"/>
      <c r="D28" s="115"/>
      <c r="E28" s="115"/>
    </row>
    <row r="29" spans="1:13" x14ac:dyDescent="0.2">
      <c r="A29" s="143"/>
      <c r="C29" s="115"/>
      <c r="D29" s="115"/>
      <c r="E29" s="115"/>
    </row>
    <row r="30" spans="1:13" x14ac:dyDescent="0.2">
      <c r="A30" s="143"/>
      <c r="C30" s="115"/>
      <c r="D30" s="115"/>
      <c r="E30" s="115"/>
      <c r="F30" s="145"/>
    </row>
    <row r="31" spans="1:13" x14ac:dyDescent="0.2">
      <c r="C31" s="115"/>
      <c r="D31" s="115"/>
      <c r="E31" s="115"/>
    </row>
    <row r="40" spans="1:15" ht="13.5" customHeight="1" x14ac:dyDescent="0.2"/>
    <row r="41" spans="1:15" s="138" customFormat="1" ht="18" customHeight="1" x14ac:dyDescent="0.2">
      <c r="A41" s="115"/>
      <c r="B41" s="115"/>
      <c r="C41" s="95"/>
      <c r="D41" s="95"/>
      <c r="E41" s="95"/>
      <c r="F41" s="95"/>
      <c r="G41" s="95"/>
      <c r="H41" s="95"/>
      <c r="I41" s="95"/>
    </row>
    <row r="42" spans="1:15" ht="45.75" customHeight="1" x14ac:dyDescent="0.2">
      <c r="J42" s="98"/>
      <c r="K42" s="98"/>
      <c r="L42" s="98"/>
      <c r="M42" s="98"/>
      <c r="N42" s="98"/>
      <c r="O42" s="98"/>
    </row>
    <row r="43" spans="1:15" ht="51" customHeight="1" x14ac:dyDescent="0.2">
      <c r="J43" s="98"/>
      <c r="K43" s="98"/>
      <c r="L43" s="98"/>
      <c r="M43" s="98"/>
      <c r="N43" s="98"/>
      <c r="O43" s="98"/>
    </row>
    <row r="44" spans="1:15" ht="50.25" customHeight="1" x14ac:dyDescent="0.2">
      <c r="J44" s="98"/>
      <c r="K44" s="98"/>
      <c r="L44" s="98"/>
      <c r="M44" s="98"/>
      <c r="N44" s="98"/>
      <c r="O44" s="98"/>
    </row>
    <row r="45" spans="1:15" ht="31.5" customHeight="1" x14ac:dyDescent="0.2">
      <c r="J45" s="98"/>
      <c r="K45" s="98"/>
      <c r="L45" s="98"/>
      <c r="M45" s="98"/>
      <c r="N45" s="98"/>
      <c r="O45" s="98"/>
    </row>
    <row r="46" spans="1:15" ht="20.25" customHeight="1" x14ac:dyDescent="0.2">
      <c r="J46" s="98"/>
      <c r="K46" s="98"/>
      <c r="L46" s="98"/>
      <c r="M46" s="98"/>
      <c r="N46" s="98"/>
      <c r="O46" s="98"/>
    </row>
    <row r="47" spans="1:15" ht="30" customHeight="1" x14ac:dyDescent="0.2">
      <c r="J47" s="98"/>
      <c r="K47" s="98"/>
      <c r="L47" s="98"/>
      <c r="M47" s="98"/>
      <c r="N47" s="98"/>
      <c r="O47" s="98"/>
    </row>
    <row r="48" spans="1:15" ht="31.5" customHeight="1" x14ac:dyDescent="0.2">
      <c r="J48" s="98"/>
      <c r="K48" s="98"/>
      <c r="L48" s="98"/>
      <c r="M48" s="98"/>
      <c r="N48" s="98"/>
      <c r="O48" s="98"/>
    </row>
    <row r="49" spans="1:15" ht="22.5" customHeight="1" x14ac:dyDescent="0.2">
      <c r="J49" s="98"/>
      <c r="K49" s="98"/>
      <c r="L49" s="98"/>
      <c r="M49" s="98"/>
      <c r="N49" s="98"/>
      <c r="O49" s="98"/>
    </row>
    <row r="50" spans="1:15" ht="38.25" customHeight="1" x14ac:dyDescent="0.2">
      <c r="J50" s="98"/>
      <c r="K50" s="98"/>
      <c r="L50" s="98"/>
      <c r="M50" s="98"/>
      <c r="N50" s="98"/>
      <c r="O50" s="98"/>
    </row>
    <row r="51" spans="1:15" ht="29.25" customHeight="1" x14ac:dyDescent="0.2"/>
    <row r="52" spans="1:15" ht="29.25" customHeight="1" x14ac:dyDescent="0.2"/>
    <row r="53" spans="1:15" ht="32.25" customHeight="1" x14ac:dyDescent="0.2"/>
    <row r="54" spans="1:15" ht="19.5" customHeight="1" x14ac:dyDescent="0.2"/>
    <row r="55" spans="1:15" ht="23.25" customHeight="1" x14ac:dyDescent="0.2"/>
    <row r="56" spans="1:15" ht="22.5" customHeight="1" x14ac:dyDescent="0.2"/>
    <row r="57" spans="1:15" ht="22.5" customHeight="1" x14ac:dyDescent="0.2"/>
    <row r="58" spans="1:15" ht="26.25" customHeight="1" x14ac:dyDescent="0.2"/>
    <row r="59" spans="1:15" ht="26.25" customHeight="1" x14ac:dyDescent="0.2"/>
    <row r="60" spans="1:15" s="123" customFormat="1" ht="24.75" customHeight="1" x14ac:dyDescent="0.2">
      <c r="A60" s="115"/>
      <c r="B60" s="115"/>
      <c r="C60" s="95"/>
      <c r="D60" s="95"/>
      <c r="E60" s="95"/>
      <c r="F60" s="95"/>
      <c r="G60" s="95"/>
      <c r="H60" s="95"/>
      <c r="I60" s="95"/>
    </row>
    <row r="61" spans="1:15" ht="21.75" customHeight="1" x14ac:dyDescent="0.2"/>
    <row r="62" spans="1:15" ht="44.25" customHeight="1" x14ac:dyDescent="0.2"/>
    <row r="63" spans="1:15" ht="36.75" customHeight="1" x14ac:dyDescent="0.2"/>
  </sheetData>
  <mergeCells count="3">
    <mergeCell ref="B2:C2"/>
    <mergeCell ref="D2:E2"/>
    <mergeCell ref="F9:G9"/>
  </mergeCells>
  <pageMargins left="0.23622047244094491" right="0.23622047244094491" top="0.74803149606299213" bottom="0.74803149606299213" header="0.31496062992125984" footer="0.31496062992125984"/>
  <pageSetup paperSize="9" scale="37" orientation="landscape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90" zoomScaleNormal="90" workbookViewId="0">
      <selection activeCell="L27" sqref="L27"/>
    </sheetView>
  </sheetViews>
  <sheetFormatPr defaultRowHeight="14.25" x14ac:dyDescent="0.2"/>
  <cols>
    <col min="1" max="1" width="8.6640625" style="45" customWidth="1"/>
    <col min="2" max="6" width="17.1640625" style="45" customWidth="1"/>
    <col min="7" max="8" width="17.6640625" style="45" customWidth="1"/>
    <col min="9" max="16384" width="9.33203125" style="45"/>
  </cols>
  <sheetData>
    <row r="1" spans="1:8" ht="15" x14ac:dyDescent="0.25">
      <c r="A1" s="300" t="s">
        <v>169</v>
      </c>
      <c r="B1" s="301"/>
      <c r="C1" s="301"/>
      <c r="D1" s="301"/>
      <c r="E1" s="301"/>
      <c r="F1" s="301"/>
      <c r="G1" s="301"/>
      <c r="H1" s="301"/>
    </row>
    <row r="2" spans="1:8" ht="57" x14ac:dyDescent="0.2">
      <c r="A2" s="302"/>
      <c r="B2" s="377" t="s">
        <v>165</v>
      </c>
      <c r="C2" s="377" t="s">
        <v>166</v>
      </c>
      <c r="D2" s="377" t="s">
        <v>167</v>
      </c>
      <c r="E2" s="377" t="s">
        <v>168</v>
      </c>
      <c r="F2" s="377" t="s">
        <v>72</v>
      </c>
      <c r="G2" s="377" t="s">
        <v>128</v>
      </c>
      <c r="H2" s="377" t="s">
        <v>129</v>
      </c>
    </row>
    <row r="3" spans="1:8" x14ac:dyDescent="0.2">
      <c r="A3" s="45">
        <v>2008</v>
      </c>
      <c r="B3" s="46">
        <v>4.6609139417686896</v>
      </c>
      <c r="C3" s="46">
        <v>0.47104619005013776</v>
      </c>
      <c r="D3" s="46">
        <v>6.409795264848503</v>
      </c>
      <c r="E3" s="46">
        <f t="shared" ref="E3:E12" si="0">SUM(B3:D3)</f>
        <v>11.54175539666733</v>
      </c>
      <c r="F3" s="146" t="s">
        <v>164</v>
      </c>
      <c r="G3" s="46">
        <v>38457.339</v>
      </c>
      <c r="H3" s="92">
        <f>E3/G3*100</f>
        <v>3.0011840904196022E-2</v>
      </c>
    </row>
    <row r="4" spans="1:8" x14ac:dyDescent="0.2">
      <c r="A4" s="45">
        <v>2009</v>
      </c>
      <c r="B4" s="46">
        <v>7.5322981800869702</v>
      </c>
      <c r="C4" s="46">
        <v>0.83876364986456897</v>
      </c>
      <c r="D4" s="46">
        <v>11.0346313898566</v>
      </c>
      <c r="E4" s="46">
        <f t="shared" si="0"/>
        <v>19.405693219808139</v>
      </c>
      <c r="F4" s="47">
        <f>E4/E3*100-100</f>
        <v>68.134677550102225</v>
      </c>
      <c r="G4" s="46">
        <v>38238.43</v>
      </c>
      <c r="H4" s="92">
        <f t="shared" ref="H4:H12" si="1">E4/G4*100</f>
        <v>5.0749189283681731E-2</v>
      </c>
    </row>
    <row r="5" spans="1:8" x14ac:dyDescent="0.2">
      <c r="A5" s="45">
        <v>2010</v>
      </c>
      <c r="B5" s="46">
        <v>15.54067818</v>
      </c>
      <c r="C5" s="46">
        <v>0.73909917999999997</v>
      </c>
      <c r="D5" s="46">
        <v>23.50846606</v>
      </c>
      <c r="E5" s="46">
        <f t="shared" si="0"/>
        <v>39.788243420000001</v>
      </c>
      <c r="F5" s="47">
        <f t="shared" ref="F5:F12" si="2">E5/E4*100-100</f>
        <v>105.03386799594776</v>
      </c>
      <c r="G5" s="46">
        <v>38396.385999999999</v>
      </c>
      <c r="H5" s="92">
        <f t="shared" si="1"/>
        <v>0.10362496986044469</v>
      </c>
    </row>
    <row r="6" spans="1:8" x14ac:dyDescent="0.2">
      <c r="A6" s="45">
        <v>2011</v>
      </c>
      <c r="B6" s="46">
        <v>15.92813776</v>
      </c>
      <c r="C6" s="46">
        <v>0.58776888999999999</v>
      </c>
      <c r="D6" s="46">
        <v>21.359551790000001</v>
      </c>
      <c r="E6" s="46">
        <f t="shared" si="0"/>
        <v>37.875458440000003</v>
      </c>
      <c r="F6" s="47">
        <f t="shared" si="2"/>
        <v>-4.8074124806387317</v>
      </c>
      <c r="G6" s="46">
        <v>38173.642</v>
      </c>
      <c r="H6" s="92">
        <f t="shared" si="1"/>
        <v>9.921887578869211E-2</v>
      </c>
    </row>
    <row r="7" spans="1:8" x14ac:dyDescent="0.2">
      <c r="A7" s="45">
        <v>2012</v>
      </c>
      <c r="B7" s="46">
        <v>16.80016307</v>
      </c>
      <c r="C7" s="46">
        <v>0.97303620000000002</v>
      </c>
      <c r="D7" s="46">
        <v>23.464776149999999</v>
      </c>
      <c r="E7" s="46">
        <f t="shared" si="0"/>
        <v>41.237975419999998</v>
      </c>
      <c r="F7" s="47">
        <f t="shared" si="2"/>
        <v>8.8778251630318579</v>
      </c>
      <c r="G7" s="46">
        <v>38013.546999999999</v>
      </c>
      <c r="H7" s="92">
        <f t="shared" si="1"/>
        <v>0.10848231400242656</v>
      </c>
    </row>
    <row r="8" spans="1:8" x14ac:dyDescent="0.2">
      <c r="A8" s="45">
        <v>2013</v>
      </c>
      <c r="B8" s="46">
        <v>16.55275941</v>
      </c>
      <c r="C8" s="46">
        <v>0.68513257000000005</v>
      </c>
      <c r="D8" s="46">
        <v>25.177591509999999</v>
      </c>
      <c r="E8" s="46">
        <f t="shared" si="0"/>
        <v>42.41548349</v>
      </c>
      <c r="F8" s="47">
        <f t="shared" si="2"/>
        <v>2.8553973807087658</v>
      </c>
      <c r="G8" s="46">
        <v>37709.421999999999</v>
      </c>
      <c r="H8" s="92">
        <f t="shared" si="1"/>
        <v>0.11247980276653405</v>
      </c>
    </row>
    <row r="9" spans="1:8" x14ac:dyDescent="0.2">
      <c r="A9" s="45">
        <v>2014</v>
      </c>
      <c r="B9" s="46">
        <v>13.94263518</v>
      </c>
      <c r="C9" s="46">
        <v>0.40328333999999999</v>
      </c>
      <c r="D9" s="46">
        <v>22.333769539999999</v>
      </c>
      <c r="E9" s="46">
        <f t="shared" si="0"/>
        <v>36.679688059999997</v>
      </c>
      <c r="F9" s="47">
        <f t="shared" si="2"/>
        <v>-13.522881169920637</v>
      </c>
      <c r="G9" s="46">
        <v>38223.705999999998</v>
      </c>
      <c r="H9" s="92">
        <f t="shared" si="1"/>
        <v>9.5960574989772049E-2</v>
      </c>
    </row>
    <row r="10" spans="1:8" x14ac:dyDescent="0.2">
      <c r="A10" s="45">
        <v>2015</v>
      </c>
      <c r="B10" s="50">
        <v>13.34218634</v>
      </c>
      <c r="C10" s="46">
        <v>0.40093093000000002</v>
      </c>
      <c r="D10" s="46">
        <v>23.171093500000001</v>
      </c>
      <c r="E10" s="46">
        <f t="shared" si="0"/>
        <v>36.914210769999997</v>
      </c>
      <c r="F10" s="47">
        <f>E10/E9*100-100</f>
        <v>0.63938032847055126</v>
      </c>
      <c r="G10" s="46">
        <v>39090.928</v>
      </c>
      <c r="H10" s="92">
        <f t="shared" si="1"/>
        <v>9.4431656291198818E-2</v>
      </c>
    </row>
    <row r="11" spans="1:8" x14ac:dyDescent="0.2">
      <c r="A11" s="45">
        <v>2016</v>
      </c>
      <c r="B11" s="50">
        <v>11.855448089999999</v>
      </c>
      <c r="C11" s="46">
        <v>0.41126886000000001</v>
      </c>
      <c r="D11" s="46">
        <v>24.518134549999999</v>
      </c>
      <c r="E11" s="46">
        <f t="shared" si="0"/>
        <v>36.784851500000002</v>
      </c>
      <c r="F11" s="47">
        <f t="shared" si="2"/>
        <v>-0.35043217043427433</v>
      </c>
      <c r="G11" s="46">
        <v>40125.976999999999</v>
      </c>
      <c r="H11" s="92">
        <f t="shared" si="1"/>
        <v>9.1673410220017834E-2</v>
      </c>
    </row>
    <row r="12" spans="1:8" x14ac:dyDescent="0.2">
      <c r="A12" s="301">
        <v>2017</v>
      </c>
      <c r="B12" s="304">
        <v>11.17549691</v>
      </c>
      <c r="C12" s="306">
        <v>0.10469486</v>
      </c>
      <c r="D12" s="306">
        <v>25.638364989999999</v>
      </c>
      <c r="E12" s="306">
        <f t="shared" si="0"/>
        <v>36.918556760000001</v>
      </c>
      <c r="F12" s="305">
        <f t="shared" si="2"/>
        <v>0.36347913488245354</v>
      </c>
      <c r="G12" s="306">
        <v>41596.464</v>
      </c>
      <c r="H12" s="390">
        <f t="shared" si="1"/>
        <v>8.8754074769432326E-2</v>
      </c>
    </row>
    <row r="15" spans="1:8" x14ac:dyDescent="0.2">
      <c r="A15" s="51" t="s">
        <v>75</v>
      </c>
    </row>
    <row r="16" spans="1:8" x14ac:dyDescent="0.2">
      <c r="A16" s="51" t="s">
        <v>76</v>
      </c>
      <c r="B16" s="52"/>
    </row>
    <row r="17" spans="1:1" x14ac:dyDescent="0.2">
      <c r="A17" s="45" t="s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opLeftCell="A22" zoomScale="90" zoomScaleNormal="90" workbookViewId="0">
      <selection activeCell="L27" sqref="L27"/>
    </sheetView>
  </sheetViews>
  <sheetFormatPr defaultRowHeight="14.25" x14ac:dyDescent="0.2"/>
  <cols>
    <col min="1" max="1" width="8.6640625" style="45" customWidth="1"/>
    <col min="2" max="2" width="21.6640625" style="45" customWidth="1"/>
    <col min="3" max="3" width="26" style="45" customWidth="1"/>
    <col min="4" max="4" width="18.83203125" style="45" customWidth="1"/>
    <col min="5" max="5" width="22.5" style="45" customWidth="1"/>
    <col min="6" max="6" width="30.1640625" style="45" customWidth="1"/>
    <col min="7" max="7" width="30" style="45" customWidth="1"/>
    <col min="8" max="19" width="34.33203125" style="45" customWidth="1"/>
    <col min="20" max="16384" width="9.33203125" style="45"/>
  </cols>
  <sheetData>
    <row r="1" spans="1:8" ht="15" x14ac:dyDescent="0.25">
      <c r="A1" s="300" t="s">
        <v>237</v>
      </c>
      <c r="B1" s="301"/>
      <c r="C1" s="301"/>
      <c r="D1" s="301"/>
      <c r="E1" s="301"/>
      <c r="F1" s="301"/>
      <c r="G1" s="301"/>
    </row>
    <row r="2" spans="1:8" ht="28.5" x14ac:dyDescent="0.2">
      <c r="A2" s="324"/>
      <c r="B2" s="303" t="s">
        <v>170</v>
      </c>
      <c r="C2" s="303" t="s">
        <v>171</v>
      </c>
      <c r="D2" s="303" t="s">
        <v>172</v>
      </c>
      <c r="E2" s="303" t="s">
        <v>173</v>
      </c>
      <c r="F2" s="303" t="s">
        <v>174</v>
      </c>
      <c r="G2" s="303" t="s">
        <v>175</v>
      </c>
      <c r="H2" s="54"/>
    </row>
    <row r="3" spans="1:8" x14ac:dyDescent="0.2">
      <c r="A3" s="45">
        <v>2008</v>
      </c>
      <c r="B3" s="46">
        <v>5920.7753640000001</v>
      </c>
      <c r="C3" s="46">
        <v>3945.0966389999999</v>
      </c>
      <c r="D3" s="46">
        <v>41039.599999999991</v>
      </c>
      <c r="E3" s="46">
        <v>1945944</v>
      </c>
      <c r="F3" s="46">
        <v>7309.9979620000004</v>
      </c>
      <c r="G3" s="46">
        <v>17827.018804000003</v>
      </c>
      <c r="H3" s="49"/>
    </row>
    <row r="4" spans="1:8" x14ac:dyDescent="0.2">
      <c r="A4" s="45">
        <v>2009</v>
      </c>
      <c r="B4" s="46">
        <v>10892.479730000001</v>
      </c>
      <c r="C4" s="46">
        <v>7995.3174630000003</v>
      </c>
      <c r="D4" s="46">
        <v>77602.14</v>
      </c>
      <c r="E4" s="46">
        <v>3364001.5000000005</v>
      </c>
      <c r="F4" s="46">
        <v>15380.017049</v>
      </c>
      <c r="G4" s="46">
        <v>36574.903770999998</v>
      </c>
      <c r="H4" s="49"/>
    </row>
    <row r="5" spans="1:8" x14ac:dyDescent="0.2">
      <c r="A5" s="45">
        <v>2010</v>
      </c>
      <c r="B5" s="46">
        <v>11209.956483999998</v>
      </c>
      <c r="C5" s="46">
        <v>9420.888151000001</v>
      </c>
      <c r="D5" s="46">
        <v>66715.33</v>
      </c>
      <c r="E5" s="46">
        <v>3148084.8099999996</v>
      </c>
      <c r="F5" s="46">
        <v>15664.630942</v>
      </c>
      <c r="G5" s="46">
        <v>37829.660516999997</v>
      </c>
      <c r="H5" s="49"/>
    </row>
    <row r="6" spans="1:8" x14ac:dyDescent="0.2">
      <c r="A6" s="45">
        <v>2011</v>
      </c>
      <c r="B6" s="46">
        <v>11539.518898</v>
      </c>
      <c r="C6" s="46">
        <v>10638.392921000001</v>
      </c>
      <c r="D6" s="46">
        <v>62065.279999999992</v>
      </c>
      <c r="E6" s="46">
        <v>3339190.399999999</v>
      </c>
      <c r="F6" s="46">
        <v>15104.312432000001</v>
      </c>
      <c r="G6" s="46">
        <v>41226.026591000009</v>
      </c>
      <c r="H6" s="49"/>
    </row>
    <row r="7" spans="1:8" x14ac:dyDescent="0.2">
      <c r="A7" s="45">
        <v>2012</v>
      </c>
      <c r="B7" s="46">
        <v>13642.281725999999</v>
      </c>
      <c r="C7" s="46">
        <v>17980.376461000003</v>
      </c>
      <c r="D7" s="46">
        <v>95011.33</v>
      </c>
      <c r="E7" s="46">
        <v>7757367.6500000004</v>
      </c>
      <c r="F7" s="46">
        <v>18425.673916000003</v>
      </c>
      <c r="G7" s="46">
        <v>39124.618847999998</v>
      </c>
      <c r="H7" s="49"/>
    </row>
    <row r="8" spans="1:8" x14ac:dyDescent="0.2">
      <c r="A8" s="45">
        <v>2013</v>
      </c>
      <c r="B8" s="46">
        <v>12642.077766</v>
      </c>
      <c r="C8" s="46">
        <v>17717.548494999999</v>
      </c>
      <c r="D8" s="46">
        <v>59570.22</v>
      </c>
      <c r="E8" s="46">
        <v>7687483.3000000007</v>
      </c>
      <c r="F8" s="46">
        <v>18474.997201999999</v>
      </c>
      <c r="G8" s="46">
        <v>38657.399230999996</v>
      </c>
      <c r="H8" s="49"/>
    </row>
    <row r="9" spans="1:8" x14ac:dyDescent="0.2">
      <c r="A9" s="45">
        <v>2014</v>
      </c>
      <c r="B9" s="46">
        <v>10905.970210000001</v>
      </c>
      <c r="C9" s="46">
        <v>10011.614463</v>
      </c>
      <c r="D9" s="46">
        <v>37717.020000000004</v>
      </c>
      <c r="E9" s="46">
        <v>6905673.2000000002</v>
      </c>
      <c r="F9" s="46">
        <v>16452.530416999998</v>
      </c>
      <c r="G9" s="46">
        <v>32540.640323000003</v>
      </c>
      <c r="H9" s="49"/>
    </row>
    <row r="10" spans="1:8" x14ac:dyDescent="0.2">
      <c r="A10" s="45">
        <v>2015</v>
      </c>
      <c r="B10" s="50">
        <v>10478.960446000001</v>
      </c>
      <c r="C10" s="46">
        <v>11559.279402</v>
      </c>
      <c r="D10" s="46">
        <v>37437.949999999997</v>
      </c>
      <c r="E10" s="46">
        <v>6880881.8500000006</v>
      </c>
      <c r="F10" s="46">
        <v>17214.433003000002</v>
      </c>
      <c r="G10" s="46">
        <v>35350.303413999995</v>
      </c>
      <c r="H10" s="49"/>
    </row>
    <row r="11" spans="1:8" x14ac:dyDescent="0.2">
      <c r="A11" s="399">
        <v>2016</v>
      </c>
      <c r="B11" s="400">
        <v>8865.3069959999993</v>
      </c>
      <c r="C11" s="401">
        <v>14419.388699999998</v>
      </c>
      <c r="D11" s="401">
        <v>37082.689999999995</v>
      </c>
      <c r="E11" s="401">
        <v>6753354.0299999993</v>
      </c>
      <c r="F11" s="401">
        <v>18073.470209999999</v>
      </c>
      <c r="G11" s="401">
        <v>38209.431297000003</v>
      </c>
      <c r="H11" s="49"/>
    </row>
    <row r="12" spans="1:8" x14ac:dyDescent="0.2">
      <c r="A12" s="301">
        <v>2017</v>
      </c>
      <c r="B12" s="304">
        <v>8592.0704239999995</v>
      </c>
      <c r="C12" s="306">
        <v>15624.879564000001</v>
      </c>
      <c r="D12" s="306">
        <v>39381.910000000003</v>
      </c>
      <c r="E12" s="306">
        <v>6420188.8299999991</v>
      </c>
      <c r="F12" s="306">
        <v>18868.305246000004</v>
      </c>
      <c r="G12" s="306">
        <v>40340.135349000004</v>
      </c>
      <c r="H12" s="49"/>
    </row>
    <row r="13" spans="1:8" x14ac:dyDescent="0.2">
      <c r="F13" s="46"/>
      <c r="G13" s="46"/>
    </row>
    <row r="15" spans="1:8" x14ac:dyDescent="0.2">
      <c r="A15" s="51" t="s">
        <v>176</v>
      </c>
    </row>
    <row r="16" spans="1:8" x14ac:dyDescent="0.2">
      <c r="A16" s="45" t="s">
        <v>7</v>
      </c>
      <c r="B16" s="52"/>
    </row>
    <row r="18" spans="1:6" ht="15" x14ac:dyDescent="0.25">
      <c r="A18" s="53" t="s">
        <v>238</v>
      </c>
      <c r="F18" s="190" t="s">
        <v>239</v>
      </c>
    </row>
    <row r="37" spans="1:1" ht="15" x14ac:dyDescent="0.25">
      <c r="A37" s="53" t="s">
        <v>240</v>
      </c>
    </row>
  </sheetData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topLeftCell="A7" zoomScale="90" zoomScaleNormal="90" workbookViewId="0">
      <selection activeCell="L27" sqref="L27"/>
    </sheetView>
  </sheetViews>
  <sheetFormatPr defaultColWidth="17.1640625" defaultRowHeight="14.25" x14ac:dyDescent="0.2"/>
  <cols>
    <col min="1" max="1" width="25.5" style="95" customWidth="1"/>
    <col min="2" max="2" width="15" style="95" bestFit="1" customWidth="1"/>
    <col min="3" max="3" width="12.5" style="95" customWidth="1"/>
    <col min="4" max="4" width="15" style="95" bestFit="1" customWidth="1"/>
    <col min="5" max="5" width="12.5" style="95" customWidth="1"/>
    <col min="6" max="13" width="17.1640625" style="95"/>
    <col min="14" max="14" width="24.33203125" style="95" customWidth="1"/>
    <col min="15" max="16384" width="17.1640625" style="95"/>
  </cols>
  <sheetData>
    <row r="1" spans="1:14" s="115" customFormat="1" ht="16.5" customHeight="1" x14ac:dyDescent="0.25">
      <c r="A1" s="372" t="s">
        <v>184</v>
      </c>
      <c r="B1" s="373"/>
      <c r="C1" s="373"/>
    </row>
    <row r="2" spans="1:14" ht="16.5" customHeight="1" x14ac:dyDescent="0.2">
      <c r="B2" s="507">
        <v>2017</v>
      </c>
      <c r="C2" s="507"/>
    </row>
    <row r="3" spans="1:14" ht="25.5" customHeight="1" x14ac:dyDescent="0.2">
      <c r="A3" s="335"/>
      <c r="B3" s="387" t="s">
        <v>161</v>
      </c>
      <c r="C3" s="387" t="s">
        <v>162</v>
      </c>
      <c r="E3" s="128"/>
      <c r="F3" s="116"/>
    </row>
    <row r="4" spans="1:14" ht="16.5" customHeight="1" x14ac:dyDescent="0.2">
      <c r="A4" s="95" t="s">
        <v>89</v>
      </c>
      <c r="B4" s="118">
        <v>1.32</v>
      </c>
      <c r="C4" s="119">
        <f>B4</f>
        <v>1.32</v>
      </c>
      <c r="E4" s="128"/>
      <c r="F4" s="116"/>
    </row>
    <row r="5" spans="1:14" ht="16.5" customHeight="1" x14ac:dyDescent="0.2">
      <c r="A5" s="95" t="s">
        <v>90</v>
      </c>
      <c r="B5" s="118">
        <v>28.3</v>
      </c>
      <c r="C5" s="119">
        <f>B5/C12</f>
        <v>1.0749829066322267</v>
      </c>
      <c r="E5" s="117"/>
      <c r="F5" s="117"/>
      <c r="J5" s="118"/>
      <c r="K5" s="118"/>
      <c r="L5" s="122"/>
    </row>
    <row r="6" spans="1:14" ht="16.5" customHeight="1" x14ac:dyDescent="0.2">
      <c r="A6" s="95" t="s">
        <v>91</v>
      </c>
      <c r="B6" s="118">
        <v>310.5</v>
      </c>
      <c r="C6" s="119">
        <f>B6/D12</f>
        <v>1.0042271332145294</v>
      </c>
      <c r="E6" s="117"/>
      <c r="F6" s="117"/>
      <c r="J6" s="118"/>
      <c r="K6" s="118"/>
      <c r="L6" s="122"/>
    </row>
    <row r="7" spans="1:14" ht="16.5" customHeight="1" x14ac:dyDescent="0.2">
      <c r="A7" s="335" t="s">
        <v>92</v>
      </c>
      <c r="B7" s="376">
        <v>20</v>
      </c>
      <c r="C7" s="402">
        <f>B7/E12</f>
        <v>4.6981442330279544</v>
      </c>
      <c r="E7" s="117"/>
      <c r="F7" s="117"/>
      <c r="J7" s="118"/>
      <c r="K7" s="118"/>
      <c r="L7" s="122"/>
    </row>
    <row r="8" spans="1:14" ht="16.5" customHeight="1" x14ac:dyDescent="0.2">
      <c r="B8" s="118"/>
      <c r="C8" s="119"/>
      <c r="D8" s="118"/>
      <c r="E8" s="119"/>
      <c r="G8" s="117"/>
      <c r="H8" s="117"/>
      <c r="L8" s="118"/>
      <c r="M8" s="118"/>
      <c r="N8" s="122"/>
    </row>
    <row r="9" spans="1:14" ht="16.5" customHeight="1" x14ac:dyDescent="0.2">
      <c r="A9" s="126"/>
      <c r="B9" s="129"/>
      <c r="C9" s="129"/>
      <c r="D9" s="129"/>
      <c r="E9" s="129"/>
      <c r="H9" s="118"/>
    </row>
    <row r="10" spans="1:14" x14ac:dyDescent="0.2">
      <c r="A10" s="126"/>
      <c r="B10" s="128"/>
      <c r="C10" s="128"/>
      <c r="D10" s="128"/>
      <c r="E10" s="128"/>
      <c r="H10" s="118"/>
    </row>
    <row r="11" spans="1:14" ht="28.5" x14ac:dyDescent="0.2">
      <c r="A11" s="127" t="s">
        <v>93</v>
      </c>
      <c r="B11" s="128" t="s">
        <v>94</v>
      </c>
      <c r="C11" s="128" t="s">
        <v>95</v>
      </c>
      <c r="D11" s="116" t="s">
        <v>96</v>
      </c>
      <c r="E11" s="128" t="s">
        <v>97</v>
      </c>
      <c r="H11" s="118"/>
    </row>
    <row r="12" spans="1:14" ht="16.5" customHeight="1" x14ac:dyDescent="0.2">
      <c r="A12" s="126" t="s">
        <v>98</v>
      </c>
      <c r="B12" s="129">
        <v>1.1299999999999999</v>
      </c>
      <c r="C12" s="129">
        <v>26.326000000000001</v>
      </c>
      <c r="D12" s="129">
        <v>309.19299999999998</v>
      </c>
      <c r="E12" s="129">
        <v>4.2569999999999997</v>
      </c>
      <c r="H12" s="118"/>
      <c r="I12" s="118"/>
    </row>
    <row r="13" spans="1:14" ht="16.5" customHeight="1" x14ac:dyDescent="0.2">
      <c r="A13" s="126"/>
      <c r="B13" s="126"/>
      <c r="C13" s="126"/>
      <c r="D13" s="126"/>
      <c r="E13" s="126"/>
      <c r="H13" s="118"/>
      <c r="I13" s="118"/>
    </row>
    <row r="14" spans="1:14" ht="16.5" customHeight="1" x14ac:dyDescent="0.2">
      <c r="A14" s="126"/>
      <c r="H14" s="118"/>
      <c r="I14" s="118"/>
    </row>
    <row r="15" spans="1:14" ht="16.5" customHeight="1" x14ac:dyDescent="0.2">
      <c r="A15" s="98" t="s">
        <v>177</v>
      </c>
      <c r="B15" s="127"/>
      <c r="C15" s="127"/>
      <c r="D15" s="127"/>
      <c r="E15" s="127"/>
      <c r="H15" s="118"/>
      <c r="I15" s="118"/>
    </row>
    <row r="16" spans="1:14" ht="16.5" customHeight="1" x14ac:dyDescent="0.2">
      <c r="A16" s="99" t="s">
        <v>102</v>
      </c>
      <c r="H16" s="118"/>
      <c r="I16" s="118"/>
    </row>
    <row r="17" spans="8:9" ht="16.5" customHeight="1" x14ac:dyDescent="0.2">
      <c r="H17" s="118"/>
      <c r="I17" s="118"/>
    </row>
    <row r="18" spans="8:9" ht="16.5" customHeight="1" x14ac:dyDescent="0.2">
      <c r="H18" s="118"/>
      <c r="I18" s="118"/>
    </row>
    <row r="19" spans="8:9" ht="16.5" customHeight="1" x14ac:dyDescent="0.2">
      <c r="H19" s="118"/>
      <c r="I19" s="118"/>
    </row>
    <row r="20" spans="8:9" ht="16.5" customHeight="1" x14ac:dyDescent="0.2">
      <c r="H20" s="118"/>
      <c r="I20" s="118"/>
    </row>
    <row r="21" spans="8:9" ht="16.5" customHeight="1" x14ac:dyDescent="0.2">
      <c r="H21" s="118"/>
      <c r="I21" s="118"/>
    </row>
    <row r="22" spans="8:9" ht="16.5" customHeight="1" x14ac:dyDescent="0.2">
      <c r="H22" s="118"/>
      <c r="I22" s="118"/>
    </row>
    <row r="23" spans="8:9" ht="16.5" customHeight="1" x14ac:dyDescent="0.2">
      <c r="H23" s="118"/>
      <c r="I23" s="118"/>
    </row>
    <row r="24" spans="8:9" ht="16.5" customHeight="1" x14ac:dyDescent="0.2">
      <c r="H24" s="118"/>
      <c r="I24" s="118"/>
    </row>
    <row r="25" spans="8:9" ht="16.5" customHeight="1" x14ac:dyDescent="0.2">
      <c r="H25" s="118"/>
      <c r="I25" s="118"/>
    </row>
    <row r="26" spans="8:9" ht="16.5" customHeight="1" x14ac:dyDescent="0.2">
      <c r="H26" s="118"/>
      <c r="I26" s="118"/>
    </row>
    <row r="27" spans="8:9" ht="16.5" customHeight="1" x14ac:dyDescent="0.2">
      <c r="H27" s="118"/>
      <c r="I27" s="118"/>
    </row>
    <row r="28" spans="8:9" ht="16.5" customHeight="1" x14ac:dyDescent="0.2">
      <c r="H28" s="118"/>
      <c r="I28" s="118"/>
    </row>
    <row r="29" spans="8:9" ht="16.5" customHeight="1" x14ac:dyDescent="0.2"/>
    <row r="30" spans="8:9" ht="16.5" customHeight="1" x14ac:dyDescent="0.2"/>
    <row r="31" spans="8:9" ht="16.5" customHeight="1" x14ac:dyDescent="0.2"/>
    <row r="32" spans="8:9" ht="16.5" customHeight="1" x14ac:dyDescent="0.2"/>
    <row r="33" spans="8:10" ht="16.5" customHeight="1" x14ac:dyDescent="0.2"/>
    <row r="34" spans="8:10" ht="16.5" customHeight="1" x14ac:dyDescent="0.2"/>
    <row r="35" spans="8:10" ht="16.5" customHeight="1" x14ac:dyDescent="0.2"/>
    <row r="36" spans="8:10" ht="16.5" customHeight="1" x14ac:dyDescent="0.2"/>
    <row r="37" spans="8:10" ht="16.5" customHeight="1" x14ac:dyDescent="0.2"/>
    <row r="38" spans="8:10" ht="16.5" customHeight="1" x14ac:dyDescent="0.2"/>
    <row r="39" spans="8:10" ht="16.5" customHeight="1" x14ac:dyDescent="0.2">
      <c r="H39" s="126"/>
      <c r="I39" s="126"/>
      <c r="J39" s="126"/>
    </row>
    <row r="40" spans="8:10" ht="16.5" customHeight="1" x14ac:dyDescent="0.2"/>
    <row r="41" spans="8:10" ht="16.5" customHeight="1" x14ac:dyDescent="0.2"/>
    <row r="42" spans="8:10" ht="15.75" customHeight="1" x14ac:dyDescent="0.2"/>
    <row r="43" spans="8:10" ht="27.75" customHeight="1" x14ac:dyDescent="0.2"/>
    <row r="44" spans="8:10" ht="18" customHeight="1" x14ac:dyDescent="0.2"/>
    <row r="45" spans="8:10" ht="30" customHeight="1" x14ac:dyDescent="0.2"/>
    <row r="46" spans="8:10" ht="35.25" customHeight="1" x14ac:dyDescent="0.2"/>
    <row r="47" spans="8:10" ht="24.75" customHeight="1" x14ac:dyDescent="0.2"/>
    <row r="48" spans="8:10" ht="17.25" customHeight="1" x14ac:dyDescent="0.2"/>
    <row r="49" ht="44.25" customHeight="1" x14ac:dyDescent="0.2"/>
  </sheetData>
  <mergeCells count="1">
    <mergeCell ref="B2:C2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="90" zoomScaleNormal="90" workbookViewId="0">
      <selection activeCell="L27" sqref="L27"/>
    </sheetView>
  </sheetViews>
  <sheetFormatPr defaultColWidth="17.1640625" defaultRowHeight="14.25" x14ac:dyDescent="0.2"/>
  <cols>
    <col min="1" max="1" width="25.5" style="95" customWidth="1"/>
    <col min="2" max="2" width="15" style="95" bestFit="1" customWidth="1"/>
    <col min="3" max="3" width="12.5" style="95" customWidth="1"/>
    <col min="4" max="4" width="15" style="95" bestFit="1" customWidth="1"/>
    <col min="5" max="5" width="12.5" style="95" customWidth="1"/>
    <col min="6" max="6" width="19.1640625" style="95" bestFit="1" customWidth="1"/>
    <col min="7" max="13" width="17.1640625" style="95"/>
    <col min="14" max="14" width="24.33203125" style="95" customWidth="1"/>
    <col min="15" max="16384" width="17.1640625" style="95"/>
  </cols>
  <sheetData>
    <row r="1" spans="1:14" s="115" customFormat="1" ht="16.5" customHeight="1" x14ac:dyDescent="0.25">
      <c r="A1" s="372" t="s">
        <v>241</v>
      </c>
      <c r="B1" s="373"/>
      <c r="C1" s="373"/>
      <c r="D1" s="373"/>
      <c r="E1" s="373"/>
      <c r="F1" s="373"/>
      <c r="J1" s="147" t="s">
        <v>178</v>
      </c>
      <c r="K1" s="148"/>
    </row>
    <row r="2" spans="1:14" ht="16.5" customHeight="1" x14ac:dyDescent="0.2">
      <c r="B2" s="507">
        <v>2017</v>
      </c>
      <c r="C2" s="507"/>
      <c r="H2" s="149" t="s">
        <v>179</v>
      </c>
      <c r="I2" s="148"/>
    </row>
    <row r="3" spans="1:14" ht="29.25" customHeight="1" x14ac:dyDescent="0.2">
      <c r="A3" s="335"/>
      <c r="B3" s="387" t="s">
        <v>161</v>
      </c>
      <c r="C3" s="387" t="s">
        <v>162</v>
      </c>
      <c r="D3" s="335"/>
      <c r="E3" s="403"/>
      <c r="F3" s="404"/>
      <c r="H3" s="150" t="s">
        <v>180</v>
      </c>
      <c r="I3" s="151" t="s">
        <v>181</v>
      </c>
    </row>
    <row r="4" spans="1:14" ht="16.5" customHeight="1" x14ac:dyDescent="0.2">
      <c r="A4" s="95" t="s">
        <v>89</v>
      </c>
      <c r="B4" s="119">
        <f>E4/I4</f>
        <v>0.36236334602628667</v>
      </c>
      <c r="C4" s="119">
        <f>B4</f>
        <v>0.36236334602628667</v>
      </c>
      <c r="E4" s="137">
        <v>10.62</v>
      </c>
      <c r="F4" s="117" t="s">
        <v>182</v>
      </c>
      <c r="H4" s="152">
        <v>1</v>
      </c>
      <c r="I4" s="153">
        <v>29.307600000000001</v>
      </c>
    </row>
    <row r="5" spans="1:14" ht="16.5" customHeight="1" x14ac:dyDescent="0.2">
      <c r="A5" s="95" t="s">
        <v>90</v>
      </c>
      <c r="B5" s="119">
        <v>8.5</v>
      </c>
      <c r="C5" s="119">
        <f>B5/C15</f>
        <v>0.32287472460685251</v>
      </c>
      <c r="E5" s="117"/>
      <c r="F5" s="117"/>
      <c r="H5" s="154">
        <f>1/I4</f>
        <v>3.4120842375356564E-2</v>
      </c>
      <c r="I5" s="155">
        <v>1</v>
      </c>
      <c r="J5" s="118"/>
      <c r="K5" s="118"/>
      <c r="L5" s="122"/>
    </row>
    <row r="6" spans="1:14" ht="16.5" customHeight="1" x14ac:dyDescent="0.2">
      <c r="A6" s="95" t="s">
        <v>91</v>
      </c>
      <c r="B6" s="119">
        <f>E6/I4</f>
        <v>85.848039416397114</v>
      </c>
      <c r="C6" s="119">
        <f>B6/D15</f>
        <v>0.27765195012952143</v>
      </c>
      <c r="E6" s="117">
        <v>2516</v>
      </c>
      <c r="F6" s="117" t="s">
        <v>183</v>
      </c>
      <c r="J6" s="118"/>
      <c r="K6" s="118"/>
      <c r="L6" s="122"/>
    </row>
    <row r="7" spans="1:14" ht="16.5" customHeight="1" x14ac:dyDescent="0.2">
      <c r="A7" s="335" t="s">
        <v>92</v>
      </c>
      <c r="B7" s="402">
        <v>1.28</v>
      </c>
      <c r="C7" s="402">
        <f>B7/E15</f>
        <v>0.30068123091378907</v>
      </c>
      <c r="D7" s="405"/>
      <c r="E7" s="381"/>
      <c r="F7" s="381"/>
      <c r="H7" s="148"/>
      <c r="I7" s="148"/>
      <c r="J7" s="118"/>
      <c r="K7" s="118"/>
      <c r="L7" s="122"/>
    </row>
    <row r="8" spans="1:14" ht="16.5" customHeight="1" x14ac:dyDescent="0.2">
      <c r="B8" s="119"/>
      <c r="C8" s="119"/>
      <c r="D8" s="119"/>
      <c r="E8" s="119"/>
      <c r="G8" s="137"/>
      <c r="H8" s="117"/>
      <c r="J8" s="156"/>
      <c r="K8" s="156"/>
      <c r="L8" s="118"/>
      <c r="M8" s="118"/>
      <c r="N8" s="122"/>
    </row>
    <row r="9" spans="1:14" ht="16.5" customHeight="1" x14ac:dyDescent="0.2">
      <c r="A9" s="508"/>
      <c r="B9" s="508"/>
      <c r="C9" s="508"/>
      <c r="D9" s="508"/>
      <c r="E9" s="508"/>
      <c r="J9" s="156"/>
      <c r="K9" s="157"/>
    </row>
    <row r="10" spans="1:14" ht="16.5" customHeight="1" x14ac:dyDescent="0.2">
      <c r="A10" s="509"/>
      <c r="B10" s="509"/>
      <c r="C10" s="509"/>
      <c r="D10" s="509"/>
      <c r="E10" s="509"/>
      <c r="H10" s="118"/>
      <c r="I10" s="118"/>
      <c r="J10" s="158"/>
      <c r="K10" s="156"/>
    </row>
    <row r="11" spans="1:14" ht="16.5" customHeight="1" x14ac:dyDescent="0.2">
      <c r="A11" s="127"/>
      <c r="B11" s="128"/>
      <c r="C11" s="128"/>
      <c r="D11" s="116"/>
      <c r="E11" s="128"/>
      <c r="H11" s="118"/>
    </row>
    <row r="12" spans="1:14" ht="16.5" customHeight="1" x14ac:dyDescent="0.2">
      <c r="A12" s="126"/>
      <c r="B12" s="129"/>
      <c r="C12" s="129"/>
      <c r="D12" s="129"/>
      <c r="E12" s="129"/>
      <c r="H12" s="118"/>
    </row>
    <row r="13" spans="1:14" ht="16.5" customHeight="1" x14ac:dyDescent="0.2">
      <c r="A13" s="126"/>
      <c r="B13" s="128"/>
      <c r="C13" s="128"/>
      <c r="D13" s="128"/>
      <c r="E13" s="128"/>
      <c r="H13" s="118"/>
    </row>
    <row r="14" spans="1:14" ht="16.5" customHeight="1" x14ac:dyDescent="0.2">
      <c r="A14" s="127" t="s">
        <v>93</v>
      </c>
      <c r="B14" s="128" t="s">
        <v>94</v>
      </c>
      <c r="C14" s="128" t="s">
        <v>95</v>
      </c>
      <c r="D14" s="116" t="s">
        <v>96</v>
      </c>
      <c r="E14" s="128" t="s">
        <v>97</v>
      </c>
      <c r="H14" s="118"/>
    </row>
    <row r="15" spans="1:14" ht="16.5" customHeight="1" x14ac:dyDescent="0.2">
      <c r="A15" s="126" t="s">
        <v>98</v>
      </c>
      <c r="B15" s="129">
        <v>1.1299999999999999</v>
      </c>
      <c r="C15" s="129">
        <v>26.326000000000001</v>
      </c>
      <c r="D15" s="129">
        <v>309.19299999999998</v>
      </c>
      <c r="E15" s="129">
        <v>4.2569999999999997</v>
      </c>
      <c r="H15" s="118"/>
      <c r="I15" s="118"/>
    </row>
    <row r="16" spans="1:14" ht="16.5" customHeight="1" x14ac:dyDescent="0.2">
      <c r="A16" s="126"/>
      <c r="B16" s="126"/>
      <c r="C16" s="126"/>
      <c r="D16" s="126"/>
      <c r="E16" s="126"/>
      <c r="H16" s="118"/>
      <c r="I16" s="118"/>
    </row>
    <row r="17" spans="1:9" ht="16.5" customHeight="1" x14ac:dyDescent="0.2">
      <c r="A17" s="126"/>
      <c r="H17" s="118"/>
      <c r="I17" s="118"/>
    </row>
    <row r="18" spans="1:9" ht="16.5" customHeight="1" x14ac:dyDescent="0.2">
      <c r="A18" s="98" t="s">
        <v>177</v>
      </c>
      <c r="B18" s="127"/>
      <c r="C18" s="127"/>
      <c r="D18" s="127"/>
      <c r="E18" s="127"/>
      <c r="H18" s="118"/>
      <c r="I18" s="118"/>
    </row>
    <row r="19" spans="1:9" ht="16.5" customHeight="1" x14ac:dyDescent="0.2">
      <c r="A19" s="99" t="s">
        <v>102</v>
      </c>
      <c r="H19" s="118"/>
      <c r="I19" s="118"/>
    </row>
    <row r="20" spans="1:9" ht="16.5" customHeight="1" x14ac:dyDescent="0.2">
      <c r="H20" s="118"/>
      <c r="I20" s="118"/>
    </row>
    <row r="21" spans="1:9" ht="16.5" customHeight="1" x14ac:dyDescent="0.2">
      <c r="H21" s="118"/>
      <c r="I21" s="118"/>
    </row>
    <row r="22" spans="1:9" ht="16.5" customHeight="1" x14ac:dyDescent="0.2">
      <c r="H22" s="118"/>
      <c r="I22" s="118"/>
    </row>
    <row r="23" spans="1:9" ht="16.5" customHeight="1" x14ac:dyDescent="0.2">
      <c r="H23" s="118"/>
      <c r="I23" s="118"/>
    </row>
    <row r="24" spans="1:9" ht="16.5" customHeight="1" x14ac:dyDescent="0.2">
      <c r="H24" s="118"/>
      <c r="I24" s="118"/>
    </row>
    <row r="25" spans="1:9" ht="16.5" customHeight="1" x14ac:dyDescent="0.2">
      <c r="H25" s="118"/>
      <c r="I25" s="118"/>
    </row>
    <row r="26" spans="1:9" ht="16.5" customHeight="1" x14ac:dyDescent="0.2">
      <c r="H26" s="118"/>
      <c r="I26" s="118"/>
    </row>
    <row r="27" spans="1:9" ht="16.5" customHeight="1" x14ac:dyDescent="0.2">
      <c r="H27" s="118"/>
      <c r="I27" s="118"/>
    </row>
    <row r="28" spans="1:9" ht="16.5" customHeight="1" x14ac:dyDescent="0.2">
      <c r="H28" s="118"/>
      <c r="I28" s="118"/>
    </row>
    <row r="29" spans="1:9" ht="16.5" customHeight="1" x14ac:dyDescent="0.2">
      <c r="H29" s="118"/>
      <c r="I29" s="118"/>
    </row>
    <row r="30" spans="1:9" ht="16.5" customHeight="1" x14ac:dyDescent="0.2">
      <c r="H30" s="118"/>
      <c r="I30" s="118"/>
    </row>
    <row r="31" spans="1:9" ht="16.5" customHeight="1" x14ac:dyDescent="0.2">
      <c r="H31" s="118"/>
      <c r="I31" s="118"/>
    </row>
    <row r="32" spans="1:9" ht="16.5" customHeight="1" x14ac:dyDescent="0.2"/>
    <row r="33" spans="8:10" ht="16.5" customHeight="1" x14ac:dyDescent="0.2"/>
    <row r="34" spans="8:10" ht="16.5" customHeight="1" x14ac:dyDescent="0.2"/>
    <row r="35" spans="8:10" ht="16.5" customHeight="1" x14ac:dyDescent="0.2"/>
    <row r="36" spans="8:10" ht="16.5" customHeight="1" x14ac:dyDescent="0.2"/>
    <row r="37" spans="8:10" ht="16.5" customHeight="1" x14ac:dyDescent="0.2"/>
    <row r="38" spans="8:10" ht="16.5" customHeight="1" x14ac:dyDescent="0.2"/>
    <row r="39" spans="8:10" ht="16.5" customHeight="1" x14ac:dyDescent="0.2"/>
    <row r="40" spans="8:10" ht="16.5" customHeight="1" x14ac:dyDescent="0.2"/>
    <row r="41" spans="8:10" ht="16.5" customHeight="1" x14ac:dyDescent="0.2"/>
    <row r="42" spans="8:10" ht="16.5" customHeight="1" x14ac:dyDescent="0.2">
      <c r="H42" s="126"/>
      <c r="I42" s="126"/>
      <c r="J42" s="126"/>
    </row>
    <row r="43" spans="8:10" ht="16.5" customHeight="1" x14ac:dyDescent="0.2"/>
    <row r="44" spans="8:10" ht="16.5" customHeight="1" x14ac:dyDescent="0.2"/>
    <row r="45" spans="8:10" ht="15.75" customHeight="1" x14ac:dyDescent="0.2"/>
    <row r="46" spans="8:10" ht="27.75" customHeight="1" x14ac:dyDescent="0.2"/>
    <row r="47" spans="8:10" ht="18" customHeight="1" x14ac:dyDescent="0.2"/>
    <row r="48" spans="8:10" ht="30" customHeight="1" x14ac:dyDescent="0.2"/>
    <row r="49" ht="35.25" customHeight="1" x14ac:dyDescent="0.2"/>
    <row r="50" ht="24.75" customHeight="1" x14ac:dyDescent="0.2"/>
    <row r="51" ht="17.25" customHeight="1" x14ac:dyDescent="0.2"/>
    <row r="52" ht="44.25" customHeight="1" x14ac:dyDescent="0.2"/>
  </sheetData>
  <mergeCells count="3">
    <mergeCell ref="B2:C2"/>
    <mergeCell ref="A9:E9"/>
    <mergeCell ref="A10:E10"/>
  </mergeCells>
  <hyperlinks>
    <hyperlink ref="H2" r:id="rId1"/>
  </hyperlinks>
  <pageMargins left="0.74803149606299213" right="0.74803149606299213" top="0.98425196850393704" bottom="0.98425196850393704" header="0.51181102362204722" footer="0.51181102362204722"/>
  <pageSetup paperSize="9" scale="54" orientation="portrait" r:id="rId2"/>
  <headerFooter alignWithMargins="0"/>
  <drawing r:id="rId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="90" zoomScaleNormal="90" workbookViewId="0">
      <selection activeCell="L27" sqref="L27"/>
    </sheetView>
  </sheetViews>
  <sheetFormatPr defaultColWidth="17.1640625" defaultRowHeight="14.25" x14ac:dyDescent="0.2"/>
  <cols>
    <col min="1" max="1" width="25.5" style="95" customWidth="1"/>
    <col min="2" max="2" width="15" style="95" bestFit="1" customWidth="1"/>
    <col min="3" max="3" width="12.5" style="95" customWidth="1"/>
    <col min="4" max="4" width="15" style="95" bestFit="1" customWidth="1"/>
    <col min="5" max="5" width="12.5" style="95" customWidth="1"/>
    <col min="6" max="13" width="17.1640625" style="95"/>
    <col min="14" max="14" width="24.33203125" style="95" customWidth="1"/>
    <col min="15" max="16384" width="17.1640625" style="95"/>
  </cols>
  <sheetData>
    <row r="1" spans="1:14" s="115" customFormat="1" ht="16.5" customHeight="1" x14ac:dyDescent="0.25">
      <c r="A1" s="372" t="s">
        <v>245</v>
      </c>
      <c r="B1" s="373"/>
      <c r="C1" s="373"/>
      <c r="D1" s="373"/>
      <c r="E1" s="373"/>
      <c r="J1" s="147" t="s">
        <v>178</v>
      </c>
      <c r="K1" s="148"/>
    </row>
    <row r="2" spans="1:14" ht="16.5" customHeight="1" x14ac:dyDescent="0.2">
      <c r="B2" s="507">
        <v>2016</v>
      </c>
      <c r="C2" s="507"/>
      <c r="D2" s="507">
        <v>2017</v>
      </c>
      <c r="E2" s="507"/>
      <c r="J2" s="149" t="s">
        <v>179</v>
      </c>
      <c r="K2" s="148"/>
    </row>
    <row r="3" spans="1:14" ht="28.5" x14ac:dyDescent="0.2">
      <c r="A3" s="335"/>
      <c r="B3" s="387" t="s">
        <v>161</v>
      </c>
      <c r="C3" s="387" t="s">
        <v>162</v>
      </c>
      <c r="D3" s="387" t="s">
        <v>161</v>
      </c>
      <c r="E3" s="387" t="s">
        <v>162</v>
      </c>
      <c r="G3" s="128"/>
      <c r="H3" s="116"/>
      <c r="J3" s="150" t="s">
        <v>242</v>
      </c>
      <c r="K3" s="151" t="s">
        <v>181</v>
      </c>
    </row>
    <row r="4" spans="1:14" ht="16.5" customHeight="1" x14ac:dyDescent="0.2">
      <c r="A4" s="95" t="s">
        <v>89</v>
      </c>
      <c r="B4" s="119">
        <f>D4</f>
        <v>0.3666666666666667</v>
      </c>
      <c r="C4" s="119">
        <f>B4</f>
        <v>0.3666666666666667</v>
      </c>
      <c r="D4" s="119">
        <f>G4/K4</f>
        <v>0.3666666666666667</v>
      </c>
      <c r="E4" s="119">
        <f>D4</f>
        <v>0.3666666666666667</v>
      </c>
      <c r="G4" s="137">
        <v>1.32</v>
      </c>
      <c r="H4" s="117" t="s">
        <v>243</v>
      </c>
      <c r="J4" s="152">
        <v>1</v>
      </c>
      <c r="K4" s="191">
        <v>3.6</v>
      </c>
    </row>
    <row r="5" spans="1:14" ht="16.5" customHeight="1" x14ac:dyDescent="0.2">
      <c r="A5" s="95" t="s">
        <v>90</v>
      </c>
      <c r="B5" s="119">
        <v>8.5</v>
      </c>
      <c r="C5" s="119">
        <f>B5/C12</f>
        <v>0.31441887992897832</v>
      </c>
      <c r="D5" s="119">
        <f>G5/K4</f>
        <v>8.5</v>
      </c>
      <c r="E5" s="119">
        <f>D5/C15</f>
        <v>0.32287472460685251</v>
      </c>
      <c r="G5" s="137">
        <v>30.6</v>
      </c>
      <c r="H5" s="117" t="s">
        <v>244</v>
      </c>
      <c r="J5" s="154">
        <f>1/K4</f>
        <v>0.27777777777777779</v>
      </c>
      <c r="K5" s="155">
        <v>1</v>
      </c>
      <c r="L5" s="118"/>
      <c r="M5" s="118"/>
      <c r="N5" s="122"/>
    </row>
    <row r="6" spans="1:14" ht="16.5" customHeight="1" x14ac:dyDescent="0.2">
      <c r="A6" s="95" t="s">
        <v>91</v>
      </c>
      <c r="B6" s="119">
        <v>93.5</v>
      </c>
      <c r="C6" s="119">
        <f>B6/D12</f>
        <v>0.30022026856067663</v>
      </c>
      <c r="D6" s="119">
        <v>93.5</v>
      </c>
      <c r="E6" s="119">
        <f>D6/D15</f>
        <v>0.30240011901951208</v>
      </c>
      <c r="G6" s="117"/>
      <c r="H6" s="117"/>
      <c r="L6" s="118"/>
      <c r="M6" s="118"/>
      <c r="N6" s="122"/>
    </row>
    <row r="7" spans="1:14" ht="16.5" customHeight="1" x14ac:dyDescent="0.2">
      <c r="A7" s="335" t="s">
        <v>92</v>
      </c>
      <c r="B7" s="402">
        <v>1.28</v>
      </c>
      <c r="C7" s="402">
        <f>B7/E12</f>
        <v>0.29337611735044694</v>
      </c>
      <c r="D7" s="402">
        <v>1.28</v>
      </c>
      <c r="E7" s="402">
        <f>D7/E15</f>
        <v>0.30068123091378907</v>
      </c>
      <c r="G7" s="117"/>
      <c r="H7" s="117"/>
      <c r="L7" s="118"/>
      <c r="M7" s="118"/>
      <c r="N7" s="122"/>
    </row>
    <row r="8" spans="1:14" ht="16.5" customHeight="1" x14ac:dyDescent="0.2">
      <c r="B8" s="119"/>
      <c r="C8" s="119"/>
      <c r="D8" s="119"/>
      <c r="E8" s="119"/>
      <c r="G8" s="117"/>
      <c r="H8" s="117"/>
      <c r="L8" s="118"/>
      <c r="M8" s="118"/>
      <c r="N8" s="122"/>
    </row>
    <row r="9" spans="1:14" ht="16.5" customHeight="1" x14ac:dyDescent="0.2">
      <c r="A9" s="508"/>
      <c r="B9" s="508"/>
      <c r="C9" s="508"/>
      <c r="D9" s="508"/>
      <c r="E9" s="508"/>
    </row>
    <row r="10" spans="1:14" x14ac:dyDescent="0.2">
      <c r="A10" s="509"/>
      <c r="B10" s="509"/>
      <c r="C10" s="509"/>
      <c r="D10" s="509"/>
      <c r="E10" s="509"/>
      <c r="H10" s="118"/>
      <c r="I10" s="118"/>
    </row>
    <row r="11" spans="1:14" ht="28.5" x14ac:dyDescent="0.2">
      <c r="A11" s="171" t="s">
        <v>99</v>
      </c>
      <c r="B11" s="128" t="s">
        <v>94</v>
      </c>
      <c r="C11" s="128" t="s">
        <v>95</v>
      </c>
      <c r="D11" s="116" t="s">
        <v>96</v>
      </c>
      <c r="E11" s="128" t="s">
        <v>97</v>
      </c>
      <c r="H11" s="118"/>
    </row>
    <row r="12" spans="1:14" ht="16.5" customHeight="1" x14ac:dyDescent="0.2">
      <c r="A12" s="170" t="s">
        <v>98</v>
      </c>
      <c r="B12" s="129">
        <v>1.107</v>
      </c>
      <c r="C12" s="129">
        <v>27.033999999999999</v>
      </c>
      <c r="D12" s="129">
        <v>311.43799999999999</v>
      </c>
      <c r="E12" s="129">
        <v>4.3630000000000004</v>
      </c>
      <c r="H12" s="118"/>
    </row>
    <row r="13" spans="1:14" ht="16.5" customHeight="1" x14ac:dyDescent="0.2">
      <c r="A13" s="170"/>
      <c r="B13" s="128"/>
      <c r="C13" s="128"/>
      <c r="D13" s="128"/>
      <c r="E13" s="128"/>
      <c r="H13" s="118"/>
    </row>
    <row r="14" spans="1:14" ht="28.5" x14ac:dyDescent="0.2">
      <c r="A14" s="171" t="s">
        <v>93</v>
      </c>
      <c r="B14" s="128" t="s">
        <v>94</v>
      </c>
      <c r="C14" s="128" t="s">
        <v>95</v>
      </c>
      <c r="D14" s="116" t="s">
        <v>96</v>
      </c>
      <c r="E14" s="128" t="s">
        <v>97</v>
      </c>
      <c r="H14" s="118"/>
    </row>
    <row r="15" spans="1:14" ht="16.5" customHeight="1" x14ac:dyDescent="0.2">
      <c r="A15" s="170" t="s">
        <v>98</v>
      </c>
      <c r="B15" s="129">
        <v>1.1299999999999999</v>
      </c>
      <c r="C15" s="129">
        <v>26.326000000000001</v>
      </c>
      <c r="D15" s="129">
        <v>309.19299999999998</v>
      </c>
      <c r="E15" s="129">
        <v>4.2569999999999997</v>
      </c>
      <c r="H15" s="118"/>
      <c r="I15" s="118"/>
    </row>
    <row r="16" spans="1:14" ht="16.5" customHeight="1" x14ac:dyDescent="0.2">
      <c r="A16" s="170"/>
      <c r="B16" s="170"/>
      <c r="C16" s="170"/>
      <c r="D16" s="170"/>
      <c r="E16" s="170"/>
      <c r="H16" s="118"/>
      <c r="I16" s="118"/>
    </row>
    <row r="17" spans="1:9" ht="16.5" customHeight="1" x14ac:dyDescent="0.2">
      <c r="A17" s="170"/>
      <c r="H17" s="118"/>
      <c r="I17" s="118"/>
    </row>
    <row r="18" spans="1:9" ht="16.5" customHeight="1" x14ac:dyDescent="0.2">
      <c r="A18" s="98" t="s">
        <v>177</v>
      </c>
      <c r="B18" s="171"/>
      <c r="C18" s="171"/>
      <c r="D18" s="171"/>
      <c r="E18" s="171"/>
      <c r="H18" s="118"/>
      <c r="I18" s="118"/>
    </row>
    <row r="19" spans="1:9" ht="16.5" customHeight="1" x14ac:dyDescent="0.2">
      <c r="A19" s="177" t="s">
        <v>102</v>
      </c>
      <c r="H19" s="118"/>
      <c r="I19" s="118"/>
    </row>
    <row r="20" spans="1:9" ht="16.5" customHeight="1" x14ac:dyDescent="0.2">
      <c r="H20" s="118"/>
      <c r="I20" s="118"/>
    </row>
    <row r="21" spans="1:9" ht="16.5" customHeight="1" x14ac:dyDescent="0.2">
      <c r="H21" s="118"/>
      <c r="I21" s="118"/>
    </row>
    <row r="22" spans="1:9" ht="16.5" customHeight="1" x14ac:dyDescent="0.2">
      <c r="H22" s="118"/>
      <c r="I22" s="118"/>
    </row>
    <row r="23" spans="1:9" ht="16.5" customHeight="1" x14ac:dyDescent="0.2">
      <c r="H23" s="118"/>
      <c r="I23" s="118"/>
    </row>
    <row r="24" spans="1:9" ht="16.5" customHeight="1" x14ac:dyDescent="0.2">
      <c r="H24" s="118"/>
      <c r="I24" s="118"/>
    </row>
    <row r="25" spans="1:9" ht="16.5" customHeight="1" x14ac:dyDescent="0.2">
      <c r="H25" s="118"/>
      <c r="I25" s="118"/>
    </row>
    <row r="26" spans="1:9" ht="16.5" customHeight="1" x14ac:dyDescent="0.2">
      <c r="H26" s="118"/>
      <c r="I26" s="118"/>
    </row>
    <row r="27" spans="1:9" ht="16.5" customHeight="1" x14ac:dyDescent="0.2">
      <c r="H27" s="118"/>
      <c r="I27" s="118"/>
    </row>
    <row r="28" spans="1:9" ht="16.5" customHeight="1" x14ac:dyDescent="0.2">
      <c r="H28" s="118"/>
      <c r="I28" s="118"/>
    </row>
    <row r="29" spans="1:9" ht="16.5" customHeight="1" x14ac:dyDescent="0.2">
      <c r="H29" s="118"/>
      <c r="I29" s="118"/>
    </row>
    <row r="30" spans="1:9" ht="16.5" customHeight="1" x14ac:dyDescent="0.2">
      <c r="H30" s="118"/>
      <c r="I30" s="118"/>
    </row>
    <row r="31" spans="1:9" ht="16.5" customHeight="1" x14ac:dyDescent="0.2">
      <c r="H31" s="118"/>
      <c r="I31" s="118"/>
    </row>
    <row r="32" spans="1:9" ht="16.5" customHeight="1" x14ac:dyDescent="0.2"/>
    <row r="33" spans="8:10" ht="16.5" customHeight="1" x14ac:dyDescent="0.2"/>
    <row r="34" spans="8:10" ht="16.5" customHeight="1" x14ac:dyDescent="0.2"/>
    <row r="35" spans="8:10" ht="16.5" customHeight="1" x14ac:dyDescent="0.2"/>
    <row r="36" spans="8:10" ht="16.5" customHeight="1" x14ac:dyDescent="0.2"/>
    <row r="37" spans="8:10" ht="16.5" customHeight="1" x14ac:dyDescent="0.2"/>
    <row r="38" spans="8:10" ht="16.5" customHeight="1" x14ac:dyDescent="0.2"/>
    <row r="39" spans="8:10" ht="16.5" customHeight="1" x14ac:dyDescent="0.2"/>
    <row r="40" spans="8:10" ht="16.5" customHeight="1" x14ac:dyDescent="0.2"/>
    <row r="41" spans="8:10" ht="16.5" customHeight="1" x14ac:dyDescent="0.2"/>
    <row r="42" spans="8:10" ht="16.5" customHeight="1" x14ac:dyDescent="0.2">
      <c r="H42" s="170"/>
      <c r="I42" s="170"/>
      <c r="J42" s="170"/>
    </row>
    <row r="43" spans="8:10" ht="16.5" customHeight="1" x14ac:dyDescent="0.2"/>
    <row r="44" spans="8:10" ht="16.5" customHeight="1" x14ac:dyDescent="0.2"/>
    <row r="45" spans="8:10" ht="15.75" customHeight="1" x14ac:dyDescent="0.2"/>
    <row r="46" spans="8:10" ht="27.75" customHeight="1" x14ac:dyDescent="0.2"/>
    <row r="47" spans="8:10" ht="18" customHeight="1" x14ac:dyDescent="0.2"/>
    <row r="48" spans="8:10" ht="30" customHeight="1" x14ac:dyDescent="0.2"/>
    <row r="49" ht="35.25" customHeight="1" x14ac:dyDescent="0.2"/>
    <row r="50" ht="24.75" customHeight="1" x14ac:dyDescent="0.2"/>
    <row r="51" ht="17.25" customHeight="1" x14ac:dyDescent="0.2"/>
    <row r="52" ht="44.25" customHeight="1" x14ac:dyDescent="0.2"/>
  </sheetData>
  <mergeCells count="4">
    <mergeCell ref="B2:C2"/>
    <mergeCell ref="D2:E2"/>
    <mergeCell ref="A9:E9"/>
    <mergeCell ref="A10:E10"/>
  </mergeCells>
  <hyperlinks>
    <hyperlink ref="J2" r:id="rId1"/>
  </hyperlinks>
  <pageMargins left="0.74803149606299213" right="0.74803149606299213" top="0.98425196850393704" bottom="0.98425196850393704" header="0.51181102362204722" footer="0.51181102362204722"/>
  <pageSetup paperSize="9" scale="54" orientation="portrait" r:id="rId2"/>
  <headerFooter alignWithMargins="0"/>
  <drawing r:id="rId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="90" zoomScaleNormal="90" workbookViewId="0">
      <selection activeCell="L27" sqref="L27"/>
    </sheetView>
  </sheetViews>
  <sheetFormatPr defaultColWidth="17.1640625" defaultRowHeight="14.25" x14ac:dyDescent="0.2"/>
  <cols>
    <col min="1" max="1" width="25.5" style="95" customWidth="1"/>
    <col min="2" max="2" width="15" style="95" bestFit="1" customWidth="1"/>
    <col min="3" max="3" width="12.5" style="95" customWidth="1"/>
    <col min="4" max="4" width="15" style="95" bestFit="1" customWidth="1"/>
    <col min="5" max="5" width="12.5" style="95" customWidth="1"/>
    <col min="6" max="13" width="17.1640625" style="95"/>
    <col min="14" max="14" width="24.33203125" style="95" customWidth="1"/>
    <col min="15" max="16384" width="17.1640625" style="95"/>
  </cols>
  <sheetData>
    <row r="1" spans="1:14" s="115" customFormat="1" ht="16.5" customHeight="1" x14ac:dyDescent="0.25">
      <c r="A1" s="372" t="s">
        <v>247</v>
      </c>
      <c r="B1" s="373"/>
      <c r="C1" s="373"/>
      <c r="D1" s="373"/>
      <c r="E1" s="373"/>
      <c r="J1" s="147" t="s">
        <v>178</v>
      </c>
      <c r="K1" s="148"/>
    </row>
    <row r="2" spans="1:14" x14ac:dyDescent="0.2">
      <c r="B2" s="507">
        <v>2016</v>
      </c>
      <c r="C2" s="507"/>
      <c r="D2" s="507">
        <v>2017</v>
      </c>
      <c r="E2" s="507"/>
      <c r="J2" s="149" t="s">
        <v>179</v>
      </c>
      <c r="K2" s="148"/>
    </row>
    <row r="3" spans="1:14" ht="28.5" x14ac:dyDescent="0.2">
      <c r="A3" s="335"/>
      <c r="B3" s="387" t="s">
        <v>161</v>
      </c>
      <c r="C3" s="387" t="s">
        <v>162</v>
      </c>
      <c r="D3" s="387" t="s">
        <v>161</v>
      </c>
      <c r="E3" s="387" t="s">
        <v>162</v>
      </c>
      <c r="G3" s="128"/>
      <c r="H3" s="116"/>
      <c r="J3" s="150" t="s">
        <v>242</v>
      </c>
      <c r="K3" s="151" t="s">
        <v>181</v>
      </c>
    </row>
    <row r="4" spans="1:14" ht="16.5" customHeight="1" x14ac:dyDescent="0.2">
      <c r="A4" s="95" t="s">
        <v>89</v>
      </c>
      <c r="B4" s="119">
        <f>D4</f>
        <v>2.5999999999999996</v>
      </c>
      <c r="C4" s="119">
        <f>B4</f>
        <v>2.5999999999999996</v>
      </c>
      <c r="D4" s="119">
        <f>G4/K4</f>
        <v>2.5999999999999996</v>
      </c>
      <c r="E4" s="119">
        <f>D4</f>
        <v>2.5999999999999996</v>
      </c>
      <c r="G4" s="137">
        <v>9.36</v>
      </c>
      <c r="H4" s="117" t="s">
        <v>243</v>
      </c>
      <c r="J4" s="152">
        <v>1</v>
      </c>
      <c r="K4" s="191">
        <v>3.6</v>
      </c>
    </row>
    <row r="5" spans="1:14" ht="16.5" customHeight="1" x14ac:dyDescent="0.2">
      <c r="A5" s="95" t="s">
        <v>90</v>
      </c>
      <c r="B5" s="119">
        <v>73.555555555555557</v>
      </c>
      <c r="C5" s="119">
        <f>B5/C12</f>
        <v>2.7208535753331198</v>
      </c>
      <c r="D5" s="119">
        <f>G5/K4</f>
        <v>73.555555555555557</v>
      </c>
      <c r="E5" s="119">
        <f>D5/C15</f>
        <v>2.7940270286240052</v>
      </c>
      <c r="G5" s="137">
        <v>264.8</v>
      </c>
      <c r="H5" s="117" t="s">
        <v>244</v>
      </c>
      <c r="J5" s="154">
        <f>1/K4</f>
        <v>0.27777777777777779</v>
      </c>
      <c r="K5" s="155">
        <v>1</v>
      </c>
      <c r="L5" s="118"/>
      <c r="M5" s="118"/>
      <c r="N5" s="122"/>
    </row>
    <row r="6" spans="1:14" ht="16.5" customHeight="1" x14ac:dyDescent="0.2">
      <c r="A6" s="95" t="s">
        <v>91</v>
      </c>
      <c r="B6" s="119">
        <v>823.53</v>
      </c>
      <c r="C6" s="119">
        <f>B6/D12</f>
        <v>2.6442823290671016</v>
      </c>
      <c r="D6" s="119">
        <v>823.53</v>
      </c>
      <c r="E6" s="119">
        <f>D6/D15</f>
        <v>2.6634820322581687</v>
      </c>
      <c r="G6" s="137">
        <v>28</v>
      </c>
      <c r="H6" s="117" t="s">
        <v>246</v>
      </c>
      <c r="L6" s="118"/>
      <c r="M6" s="118"/>
      <c r="N6" s="122"/>
    </row>
    <row r="7" spans="1:14" ht="16.5" customHeight="1" x14ac:dyDescent="0.2">
      <c r="A7" s="335" t="s">
        <v>92</v>
      </c>
      <c r="B7" s="402">
        <v>10.54</v>
      </c>
      <c r="C7" s="402">
        <f>B7/E12</f>
        <v>2.4157689663075863</v>
      </c>
      <c r="D7" s="402">
        <v>10.54</v>
      </c>
      <c r="E7" s="402">
        <f>D7/E15</f>
        <v>2.4759220108057316</v>
      </c>
      <c r="G7" s="117"/>
      <c r="H7" s="117"/>
      <c r="L7" s="118"/>
      <c r="M7" s="118"/>
      <c r="N7" s="122"/>
    </row>
    <row r="8" spans="1:14" ht="16.5" customHeight="1" x14ac:dyDescent="0.2">
      <c r="B8" s="119"/>
      <c r="C8" s="119"/>
      <c r="D8" s="119"/>
      <c r="E8" s="119"/>
      <c r="G8" s="117"/>
      <c r="H8" s="117"/>
      <c r="J8" s="156"/>
      <c r="K8" s="156"/>
      <c r="L8" s="118"/>
      <c r="M8" s="118"/>
      <c r="N8" s="122"/>
    </row>
    <row r="9" spans="1:14" ht="16.5" customHeight="1" x14ac:dyDescent="0.2">
      <c r="A9" s="508"/>
      <c r="B9" s="508"/>
      <c r="C9" s="508"/>
      <c r="D9" s="508"/>
      <c r="E9" s="508"/>
      <c r="J9" s="156"/>
      <c r="K9" s="157"/>
    </row>
    <row r="10" spans="1:14" ht="16.5" customHeight="1" x14ac:dyDescent="0.2">
      <c r="A10" s="509"/>
      <c r="B10" s="509"/>
      <c r="C10" s="509"/>
      <c r="D10" s="509"/>
      <c r="E10" s="509"/>
      <c r="H10" s="118"/>
      <c r="I10" s="118"/>
      <c r="J10" s="158"/>
      <c r="K10" s="156"/>
    </row>
    <row r="11" spans="1:14" ht="28.5" x14ac:dyDescent="0.2">
      <c r="A11" s="171" t="s">
        <v>99</v>
      </c>
      <c r="B11" s="128" t="s">
        <v>94</v>
      </c>
      <c r="C11" s="128" t="s">
        <v>95</v>
      </c>
      <c r="D11" s="116" t="s">
        <v>96</v>
      </c>
      <c r="E11" s="128" t="s">
        <v>97</v>
      </c>
      <c r="H11" s="118"/>
    </row>
    <row r="12" spans="1:14" ht="16.5" customHeight="1" x14ac:dyDescent="0.2">
      <c r="A12" s="170" t="s">
        <v>98</v>
      </c>
      <c r="B12" s="129">
        <v>1.107</v>
      </c>
      <c r="C12" s="129">
        <v>27.033999999999999</v>
      </c>
      <c r="D12" s="129">
        <v>311.43799999999999</v>
      </c>
      <c r="E12" s="129">
        <v>4.3630000000000004</v>
      </c>
      <c r="H12" s="118"/>
    </row>
    <row r="13" spans="1:14" ht="16.5" customHeight="1" x14ac:dyDescent="0.2">
      <c r="A13" s="170"/>
      <c r="B13" s="128"/>
      <c r="C13" s="128"/>
      <c r="D13" s="128"/>
      <c r="E13" s="128"/>
      <c r="H13" s="118"/>
    </row>
    <row r="14" spans="1:14" ht="28.5" x14ac:dyDescent="0.2">
      <c r="A14" s="171" t="s">
        <v>93</v>
      </c>
      <c r="B14" s="128" t="s">
        <v>94</v>
      </c>
      <c r="C14" s="128" t="s">
        <v>95</v>
      </c>
      <c r="D14" s="116" t="s">
        <v>96</v>
      </c>
      <c r="E14" s="128" t="s">
        <v>97</v>
      </c>
      <c r="H14" s="118"/>
    </row>
    <row r="15" spans="1:14" ht="16.5" customHeight="1" x14ac:dyDescent="0.2">
      <c r="A15" s="170" t="s">
        <v>98</v>
      </c>
      <c r="B15" s="129">
        <v>1.1299999999999999</v>
      </c>
      <c r="C15" s="129">
        <v>26.326000000000001</v>
      </c>
      <c r="D15" s="129">
        <v>309.19299999999998</v>
      </c>
      <c r="E15" s="129">
        <v>4.2569999999999997</v>
      </c>
      <c r="H15" s="118"/>
      <c r="I15" s="118"/>
    </row>
    <row r="16" spans="1:14" ht="16.5" customHeight="1" x14ac:dyDescent="0.2">
      <c r="A16" s="170"/>
      <c r="B16" s="170"/>
      <c r="C16" s="170"/>
      <c r="D16" s="170"/>
      <c r="E16" s="170"/>
      <c r="H16" s="118"/>
      <c r="I16" s="118"/>
    </row>
    <row r="17" spans="1:9" ht="16.5" customHeight="1" x14ac:dyDescent="0.2">
      <c r="A17" s="170"/>
      <c r="H17" s="118"/>
      <c r="I17" s="118"/>
    </row>
    <row r="18" spans="1:9" ht="16.5" customHeight="1" x14ac:dyDescent="0.2">
      <c r="A18" s="98" t="s">
        <v>177</v>
      </c>
      <c r="B18" s="171"/>
      <c r="C18" s="171"/>
      <c r="D18" s="171"/>
      <c r="E18" s="171"/>
      <c r="H18" s="118"/>
      <c r="I18" s="118"/>
    </row>
    <row r="19" spans="1:9" ht="16.5" customHeight="1" x14ac:dyDescent="0.2">
      <c r="A19" s="177" t="s">
        <v>102</v>
      </c>
      <c r="H19" s="118"/>
      <c r="I19" s="118"/>
    </row>
    <row r="20" spans="1:9" ht="16.5" customHeight="1" x14ac:dyDescent="0.2">
      <c r="H20" s="118"/>
      <c r="I20" s="118"/>
    </row>
    <row r="21" spans="1:9" ht="16.5" customHeight="1" x14ac:dyDescent="0.2">
      <c r="H21" s="118"/>
      <c r="I21" s="118"/>
    </row>
    <row r="22" spans="1:9" ht="16.5" customHeight="1" x14ac:dyDescent="0.2">
      <c r="H22" s="118"/>
      <c r="I22" s="118"/>
    </row>
    <row r="23" spans="1:9" ht="16.5" customHeight="1" x14ac:dyDescent="0.2">
      <c r="H23" s="118"/>
      <c r="I23" s="118"/>
    </row>
    <row r="24" spans="1:9" ht="16.5" customHeight="1" x14ac:dyDescent="0.2">
      <c r="H24" s="118"/>
      <c r="I24" s="118"/>
    </row>
    <row r="25" spans="1:9" ht="16.5" customHeight="1" x14ac:dyDescent="0.2">
      <c r="H25" s="118"/>
      <c r="I25" s="118"/>
    </row>
    <row r="26" spans="1:9" ht="16.5" customHeight="1" x14ac:dyDescent="0.2">
      <c r="H26" s="118"/>
      <c r="I26" s="118"/>
    </row>
    <row r="27" spans="1:9" ht="16.5" customHeight="1" x14ac:dyDescent="0.2">
      <c r="H27" s="118"/>
      <c r="I27" s="118"/>
    </row>
    <row r="28" spans="1:9" ht="16.5" customHeight="1" x14ac:dyDescent="0.2">
      <c r="H28" s="118"/>
      <c r="I28" s="118"/>
    </row>
    <row r="29" spans="1:9" ht="16.5" customHeight="1" x14ac:dyDescent="0.2">
      <c r="H29" s="118"/>
      <c r="I29" s="118"/>
    </row>
    <row r="30" spans="1:9" ht="16.5" customHeight="1" x14ac:dyDescent="0.2">
      <c r="H30" s="118"/>
      <c r="I30" s="118"/>
    </row>
    <row r="31" spans="1:9" ht="16.5" customHeight="1" x14ac:dyDescent="0.2">
      <c r="H31" s="118"/>
      <c r="I31" s="118"/>
    </row>
    <row r="32" spans="1:9" ht="16.5" customHeight="1" x14ac:dyDescent="0.2"/>
    <row r="33" spans="8:10" ht="16.5" customHeight="1" x14ac:dyDescent="0.2"/>
    <row r="34" spans="8:10" ht="16.5" customHeight="1" x14ac:dyDescent="0.2"/>
    <row r="35" spans="8:10" ht="16.5" customHeight="1" x14ac:dyDescent="0.2"/>
    <row r="36" spans="8:10" ht="16.5" customHeight="1" x14ac:dyDescent="0.2"/>
    <row r="37" spans="8:10" ht="16.5" customHeight="1" x14ac:dyDescent="0.2"/>
    <row r="38" spans="8:10" ht="16.5" customHeight="1" x14ac:dyDescent="0.2"/>
    <row r="39" spans="8:10" ht="16.5" customHeight="1" x14ac:dyDescent="0.2"/>
    <row r="40" spans="8:10" ht="16.5" customHeight="1" x14ac:dyDescent="0.2"/>
    <row r="41" spans="8:10" ht="16.5" customHeight="1" x14ac:dyDescent="0.2"/>
    <row r="42" spans="8:10" ht="16.5" customHeight="1" x14ac:dyDescent="0.2">
      <c r="H42" s="170"/>
      <c r="I42" s="170"/>
      <c r="J42" s="170"/>
    </row>
    <row r="43" spans="8:10" ht="16.5" customHeight="1" x14ac:dyDescent="0.2"/>
    <row r="44" spans="8:10" ht="16.5" customHeight="1" x14ac:dyDescent="0.2"/>
    <row r="45" spans="8:10" ht="15.75" customHeight="1" x14ac:dyDescent="0.2"/>
    <row r="46" spans="8:10" ht="27.75" customHeight="1" x14ac:dyDescent="0.2"/>
    <row r="47" spans="8:10" ht="18" customHeight="1" x14ac:dyDescent="0.2"/>
    <row r="48" spans="8:10" ht="30" customHeight="1" x14ac:dyDescent="0.2"/>
    <row r="49" ht="35.25" customHeight="1" x14ac:dyDescent="0.2"/>
    <row r="50" ht="24.75" customHeight="1" x14ac:dyDescent="0.2"/>
    <row r="51" ht="17.25" customHeight="1" x14ac:dyDescent="0.2"/>
    <row r="52" ht="44.25" customHeight="1" x14ac:dyDescent="0.2"/>
  </sheetData>
  <mergeCells count="4">
    <mergeCell ref="B2:C2"/>
    <mergeCell ref="D2:E2"/>
    <mergeCell ref="A9:E9"/>
    <mergeCell ref="A10:E10"/>
  </mergeCells>
  <hyperlinks>
    <hyperlink ref="J2" r:id="rId1"/>
  </hyperlinks>
  <pageMargins left="0.74803149606299213" right="0.74803149606299213" top="0.98425196850393704" bottom="0.98425196850393704" header="0.51181102362204722" footer="0.51181102362204722"/>
  <pageSetup paperSize="9" scale="54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Q9" sqref="Q9"/>
    </sheetView>
  </sheetViews>
  <sheetFormatPr defaultRowHeight="14.25" x14ac:dyDescent="0.2"/>
  <cols>
    <col min="1" max="1" width="9.33203125" style="192"/>
    <col min="2" max="2" width="15" style="192" customWidth="1"/>
    <col min="3" max="3" width="15.5" style="192" customWidth="1"/>
    <col min="4" max="4" width="15.6640625" style="192" customWidth="1"/>
    <col min="5" max="5" width="14.83203125" style="192" customWidth="1"/>
    <col min="6" max="6" width="14.1640625" style="192" customWidth="1"/>
    <col min="7" max="16384" width="9.33203125" style="192"/>
  </cols>
  <sheetData>
    <row r="1" spans="1:6" ht="15.75" thickBot="1" x14ac:dyDescent="0.3">
      <c r="A1" s="233" t="s">
        <v>39</v>
      </c>
      <c r="B1" s="233"/>
      <c r="C1" s="233"/>
      <c r="D1" s="233"/>
      <c r="E1" s="233"/>
      <c r="F1" s="233"/>
    </row>
    <row r="2" spans="1:6" ht="29.25" thickBot="1" x14ac:dyDescent="0.25">
      <c r="A2" s="194" t="s">
        <v>0</v>
      </c>
      <c r="B2" s="195" t="s">
        <v>194</v>
      </c>
      <c r="C2" s="195" t="s">
        <v>195</v>
      </c>
      <c r="D2" s="195" t="s">
        <v>196</v>
      </c>
      <c r="E2" s="232" t="s">
        <v>197</v>
      </c>
      <c r="F2" s="232" t="s">
        <v>198</v>
      </c>
    </row>
    <row r="3" spans="1:6" x14ac:dyDescent="0.2">
      <c r="A3" s="196">
        <v>2005</v>
      </c>
      <c r="B3" s="197">
        <v>96.575116009759</v>
      </c>
      <c r="C3" s="238">
        <v>104.44756821649072</v>
      </c>
      <c r="D3" s="198">
        <v>-19.54330362079267</v>
      </c>
      <c r="E3" s="198">
        <v>-14.349629920998472</v>
      </c>
      <c r="F3" s="241">
        <f>SUM(B3:E3)</f>
        <v>167.1297506844586</v>
      </c>
    </row>
    <row r="4" spans="1:6" x14ac:dyDescent="0.2">
      <c r="A4" s="196">
        <v>2006</v>
      </c>
      <c r="B4" s="197">
        <v>99.341893512248546</v>
      </c>
      <c r="C4" s="238">
        <v>118.77638005609772</v>
      </c>
      <c r="D4" s="198">
        <v>-28.871898892650865</v>
      </c>
      <c r="E4" s="198">
        <v>-20.476004514372967</v>
      </c>
      <c r="F4" s="241">
        <f t="shared" ref="F4:F14" si="0">SUM(B4:E4)</f>
        <v>168.77037016132243</v>
      </c>
    </row>
    <row r="5" spans="1:6" x14ac:dyDescent="0.2">
      <c r="A5" s="196">
        <v>2007</v>
      </c>
      <c r="B5" s="197">
        <v>91.475326326428998</v>
      </c>
      <c r="C5" s="238">
        <v>146.90235056230497</v>
      </c>
      <c r="D5" s="198">
        <v>-32.210851921927905</v>
      </c>
      <c r="E5" s="198">
        <v>-21.176828686184688</v>
      </c>
      <c r="F5" s="241">
        <f t="shared" si="0"/>
        <v>184.98999628062137</v>
      </c>
    </row>
    <row r="6" spans="1:6" x14ac:dyDescent="0.2">
      <c r="A6" s="196">
        <v>2008</v>
      </c>
      <c r="B6" s="197">
        <v>96.431206210250267</v>
      </c>
      <c r="C6" s="238">
        <v>150.13734610037838</v>
      </c>
      <c r="D6" s="198">
        <v>-40.476540417247563</v>
      </c>
      <c r="E6" s="198">
        <v>-23.770444698931154</v>
      </c>
      <c r="F6" s="241">
        <f t="shared" si="0"/>
        <v>182.32156719444993</v>
      </c>
    </row>
    <row r="7" spans="1:6" x14ac:dyDescent="0.2">
      <c r="A7" s="196">
        <v>2009</v>
      </c>
      <c r="B7" s="197">
        <v>94.436275099999989</v>
      </c>
      <c r="C7" s="238">
        <v>62.058042069999992</v>
      </c>
      <c r="D7" s="198">
        <v>-67.414458080000003</v>
      </c>
      <c r="E7" s="198">
        <v>-30.309894289999999</v>
      </c>
      <c r="F7" s="241">
        <f t="shared" si="0"/>
        <v>58.769964799999983</v>
      </c>
    </row>
    <row r="8" spans="1:6" x14ac:dyDescent="0.2">
      <c r="A8" s="196">
        <v>2010</v>
      </c>
      <c r="B8" s="197">
        <v>74.887146779999995</v>
      </c>
      <c r="C8" s="238">
        <v>79.55033229</v>
      </c>
      <c r="D8" s="198">
        <v>-61.76327714</v>
      </c>
      <c r="E8" s="198">
        <v>-31.1020757</v>
      </c>
      <c r="F8" s="241">
        <f t="shared" si="0"/>
        <v>61.572126229999995</v>
      </c>
    </row>
    <row r="9" spans="1:6" x14ac:dyDescent="0.2">
      <c r="A9" s="196">
        <v>2011</v>
      </c>
      <c r="B9" s="197">
        <v>68.447501459999998</v>
      </c>
      <c r="C9" s="238">
        <v>98.851032660000001</v>
      </c>
      <c r="D9" s="198">
        <v>-57.559191049999995</v>
      </c>
      <c r="E9" s="198">
        <v>-27.796581639999999</v>
      </c>
      <c r="F9" s="241">
        <f t="shared" si="0"/>
        <v>81.942761430000004</v>
      </c>
    </row>
    <row r="10" spans="1:6" x14ac:dyDescent="0.2">
      <c r="A10" s="196">
        <v>2012</v>
      </c>
      <c r="B10" s="197">
        <v>65.398077119999996</v>
      </c>
      <c r="C10" s="238">
        <v>104.24721948</v>
      </c>
      <c r="D10" s="198">
        <v>-63.63051952</v>
      </c>
      <c r="E10" s="198">
        <v>-27.928853019999998</v>
      </c>
      <c r="F10" s="241">
        <f t="shared" si="0"/>
        <v>78.085924059999996</v>
      </c>
    </row>
    <row r="11" spans="1:6" x14ac:dyDescent="0.2">
      <c r="A11" s="196">
        <v>2013</v>
      </c>
      <c r="B11" s="197">
        <v>61.156076939999998</v>
      </c>
      <c r="C11" s="238">
        <v>104.63493613999999</v>
      </c>
      <c r="D11" s="198">
        <v>-53.990324220000005</v>
      </c>
      <c r="E11" s="198">
        <v>-27.606836149999999</v>
      </c>
      <c r="F11" s="241">
        <f t="shared" si="0"/>
        <v>84.193852709999987</v>
      </c>
    </row>
    <row r="12" spans="1:6" x14ac:dyDescent="0.2">
      <c r="A12" s="196">
        <v>2014</v>
      </c>
      <c r="B12" s="197">
        <v>54.460984000000003</v>
      </c>
      <c r="C12" s="238">
        <v>129.92223200000001</v>
      </c>
      <c r="D12" s="198">
        <v>-57.538933</v>
      </c>
      <c r="E12" s="198">
        <v>-26.813894999999999</v>
      </c>
      <c r="F12" s="241">
        <f t="shared" si="0"/>
        <v>100.030388</v>
      </c>
    </row>
    <row r="13" spans="1:6" x14ac:dyDescent="0.2">
      <c r="A13" s="196">
        <v>2015</v>
      </c>
      <c r="B13" s="197">
        <v>54.572732999999999</v>
      </c>
      <c r="C13" s="238">
        <v>138.697013</v>
      </c>
      <c r="D13" s="198">
        <v>-63.330733000000002</v>
      </c>
      <c r="E13" s="198">
        <v>-25.535867</v>
      </c>
      <c r="F13" s="241">
        <f t="shared" si="0"/>
        <v>104.40314599999999</v>
      </c>
    </row>
    <row r="14" spans="1:6" x14ac:dyDescent="0.2">
      <c r="A14" s="432">
        <v>2016</v>
      </c>
      <c r="B14" s="433">
        <v>57.987954999999999</v>
      </c>
      <c r="C14" s="434">
        <v>126.571045</v>
      </c>
      <c r="D14" s="435">
        <v>-67.236654000000001</v>
      </c>
      <c r="E14" s="435">
        <v>-24.931303</v>
      </c>
      <c r="F14" s="436">
        <f t="shared" si="0"/>
        <v>92.391042999999996</v>
      </c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zoomScale="90" zoomScaleNormal="90" workbookViewId="0">
      <selection activeCell="F19" sqref="F19"/>
    </sheetView>
  </sheetViews>
  <sheetFormatPr defaultRowHeight="14.25" x14ac:dyDescent="0.2"/>
  <cols>
    <col min="1" max="1" width="11.33203125" style="45" customWidth="1"/>
    <col min="2" max="3" width="25.5" style="45" customWidth="1"/>
    <col min="4" max="4" width="41.6640625" style="45" customWidth="1"/>
    <col min="5" max="5" width="17.1640625" style="45" customWidth="1"/>
    <col min="6" max="7" width="27" style="45" customWidth="1"/>
    <col min="8" max="8" width="26.1640625" style="45" customWidth="1"/>
    <col min="9" max="9" width="9.33203125" style="45"/>
    <col min="10" max="10" width="17" style="45" customWidth="1"/>
    <col min="11" max="16384" width="9.33203125" style="45"/>
  </cols>
  <sheetData>
    <row r="1" spans="1:12" ht="15" x14ac:dyDescent="0.25">
      <c r="A1" s="407" t="s">
        <v>272</v>
      </c>
      <c r="B1" s="407"/>
      <c r="C1" s="407"/>
      <c r="D1" s="406"/>
      <c r="E1" s="406"/>
      <c r="F1" s="406"/>
      <c r="G1" s="406"/>
      <c r="H1" s="406"/>
    </row>
    <row r="2" spans="1:12" ht="28.5" x14ac:dyDescent="0.2">
      <c r="A2" s="408"/>
      <c r="B2" s="409" t="s">
        <v>1</v>
      </c>
      <c r="C2" s="409" t="s">
        <v>185</v>
      </c>
      <c r="D2" s="159"/>
      <c r="E2" s="159"/>
      <c r="F2" s="159"/>
      <c r="G2" s="159"/>
      <c r="H2" s="159"/>
    </row>
    <row r="3" spans="1:12" x14ac:dyDescent="0.2">
      <c r="A3" s="159">
        <v>2005</v>
      </c>
      <c r="B3" s="160">
        <v>92.644122532032114</v>
      </c>
      <c r="C3" s="161"/>
      <c r="D3" s="162"/>
      <c r="E3" s="161"/>
      <c r="F3" s="163"/>
      <c r="G3" s="163"/>
      <c r="H3" s="163"/>
      <c r="I3" s="164"/>
    </row>
    <row r="4" spans="1:12" x14ac:dyDescent="0.2">
      <c r="A4" s="159">
        <v>2006</v>
      </c>
      <c r="B4" s="160">
        <v>102.4472301948483</v>
      </c>
      <c r="C4" s="160">
        <f>B4/B3*100-100</f>
        <v>10.581467442175537</v>
      </c>
      <c r="D4" s="162"/>
      <c r="E4" s="165"/>
      <c r="F4" s="163"/>
      <c r="G4" s="163"/>
      <c r="H4" s="163"/>
      <c r="I4" s="164"/>
    </row>
    <row r="5" spans="1:12" x14ac:dyDescent="0.2">
      <c r="A5" s="159">
        <v>2007</v>
      </c>
      <c r="B5" s="160">
        <v>116.20216919471552</v>
      </c>
      <c r="C5" s="160">
        <f t="shared" ref="C5:C15" si="0">B5/B4*100-100</f>
        <v>13.426364942913722</v>
      </c>
      <c r="D5" s="162"/>
      <c r="E5" s="161"/>
      <c r="F5" s="163"/>
      <c r="G5" s="163"/>
      <c r="H5" s="163"/>
      <c r="I5" s="164"/>
    </row>
    <row r="6" spans="1:12" x14ac:dyDescent="0.2">
      <c r="A6" s="159">
        <v>2008</v>
      </c>
      <c r="B6" s="160">
        <v>120.33871472676292</v>
      </c>
      <c r="C6" s="160">
        <f t="shared" si="0"/>
        <v>3.5597834022495221</v>
      </c>
      <c r="D6" s="162"/>
      <c r="E6" s="161"/>
      <c r="F6" s="162"/>
      <c r="G6" s="162"/>
      <c r="H6" s="166"/>
      <c r="I6" s="164"/>
      <c r="L6" s="167"/>
    </row>
    <row r="7" spans="1:12" x14ac:dyDescent="0.2">
      <c r="A7" s="159">
        <v>2009</v>
      </c>
      <c r="B7" s="160">
        <v>117.95460285999999</v>
      </c>
      <c r="C7" s="160">
        <f t="shared" si="0"/>
        <v>-1.9811677997194863</v>
      </c>
      <c r="D7" s="162"/>
      <c r="E7" s="161"/>
      <c r="F7" s="162"/>
      <c r="G7" s="162"/>
      <c r="H7" s="166"/>
      <c r="I7" s="164"/>
      <c r="L7" s="167"/>
    </row>
    <row r="8" spans="1:12" x14ac:dyDescent="0.2">
      <c r="A8" s="159">
        <v>2010</v>
      </c>
      <c r="B8" s="160">
        <v>121.33126774999998</v>
      </c>
      <c r="C8" s="160">
        <f t="shared" si="0"/>
        <v>2.8626817505440982</v>
      </c>
      <c r="D8" s="162"/>
      <c r="E8" s="161"/>
      <c r="F8" s="162"/>
      <c r="G8" s="162"/>
      <c r="H8" s="166"/>
      <c r="I8" s="164"/>
      <c r="L8" s="167"/>
    </row>
    <row r="9" spans="1:12" x14ac:dyDescent="0.2">
      <c r="A9" s="159">
        <v>2011</v>
      </c>
      <c r="B9" s="160">
        <v>133.44777955000001</v>
      </c>
      <c r="C9" s="160">
        <f t="shared" si="0"/>
        <v>9.986306106160356</v>
      </c>
      <c r="D9" s="162"/>
      <c r="E9" s="161"/>
      <c r="F9" s="162"/>
      <c r="G9" s="162"/>
      <c r="H9" s="166"/>
      <c r="I9" s="164"/>
      <c r="L9" s="167"/>
    </row>
    <row r="10" spans="1:12" x14ac:dyDescent="0.2">
      <c r="A10" s="159">
        <v>2012</v>
      </c>
      <c r="B10" s="160">
        <v>132.68678097999998</v>
      </c>
      <c r="C10" s="160">
        <f t="shared" si="0"/>
        <v>-0.57025944722811062</v>
      </c>
      <c r="D10" s="162"/>
      <c r="E10" s="161"/>
      <c r="F10" s="162"/>
      <c r="G10" s="162"/>
      <c r="H10" s="166"/>
      <c r="I10" s="164"/>
      <c r="L10" s="167"/>
    </row>
    <row r="11" spans="1:12" x14ac:dyDescent="0.2">
      <c r="A11" s="159">
        <v>2013</v>
      </c>
      <c r="B11" s="160">
        <v>145.87521998000003</v>
      </c>
      <c r="C11" s="160">
        <f t="shared" si="0"/>
        <v>9.9395274364128028</v>
      </c>
      <c r="D11" s="162"/>
      <c r="E11" s="161"/>
      <c r="F11" s="162"/>
      <c r="G11" s="162"/>
      <c r="H11" s="166"/>
      <c r="I11" s="164"/>
      <c r="L11" s="167"/>
    </row>
    <row r="12" spans="1:12" x14ac:dyDescent="0.2">
      <c r="A12" s="159">
        <v>2014</v>
      </c>
      <c r="B12" s="160">
        <v>150.82355088000003</v>
      </c>
      <c r="C12" s="160">
        <f t="shared" si="0"/>
        <v>3.3921668811731251</v>
      </c>
      <c r="D12" s="162"/>
      <c r="E12" s="161"/>
      <c r="F12" s="162"/>
      <c r="G12" s="162"/>
      <c r="H12" s="166"/>
      <c r="I12" s="164"/>
      <c r="L12" s="167"/>
    </row>
    <row r="13" spans="1:12" x14ac:dyDescent="0.2">
      <c r="A13" s="159">
        <v>2015</v>
      </c>
      <c r="B13" s="160">
        <v>142.10302693000006</v>
      </c>
      <c r="C13" s="160">
        <f t="shared" si="0"/>
        <v>-5.7819378333946645</v>
      </c>
      <c r="D13" s="162"/>
      <c r="E13" s="161"/>
      <c r="F13" s="162"/>
      <c r="G13" s="162"/>
      <c r="H13" s="166"/>
      <c r="I13" s="164"/>
      <c r="L13" s="167"/>
    </row>
    <row r="14" spans="1:12" x14ac:dyDescent="0.2">
      <c r="A14" s="159">
        <v>2016</v>
      </c>
      <c r="B14" s="160">
        <v>145.25570971000002</v>
      </c>
      <c r="C14" s="160">
        <f t="shared" si="0"/>
        <v>2.2185894615411428</v>
      </c>
      <c r="D14" s="162"/>
      <c r="E14" s="161"/>
      <c r="F14" s="162"/>
      <c r="G14" s="162"/>
      <c r="H14" s="166"/>
      <c r="I14" s="164"/>
      <c r="L14" s="167"/>
    </row>
    <row r="15" spans="1:12" x14ac:dyDescent="0.2">
      <c r="A15" s="410">
        <v>2017</v>
      </c>
      <c r="B15" s="411">
        <v>151.78899999999999</v>
      </c>
      <c r="C15" s="411">
        <f t="shared" si="0"/>
        <v>4.4977855280481123</v>
      </c>
      <c r="D15" s="162"/>
      <c r="E15" s="161"/>
      <c r="F15" s="162"/>
      <c r="G15" s="162"/>
      <c r="H15" s="166"/>
      <c r="I15" s="164"/>
      <c r="L15" s="167"/>
    </row>
    <row r="17" spans="1:1" x14ac:dyDescent="0.2">
      <c r="A17" s="168"/>
    </row>
    <row r="18" spans="1:1" x14ac:dyDescent="0.2">
      <c r="A18" s="45" t="s">
        <v>102</v>
      </c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L27" sqref="L27"/>
    </sheetView>
  </sheetViews>
  <sheetFormatPr defaultRowHeight="12.75" x14ac:dyDescent="0.2"/>
  <cols>
    <col min="1" max="1" width="31.1640625" customWidth="1"/>
    <col min="2" max="2" width="15" customWidth="1"/>
    <col min="3" max="3" width="16.33203125" customWidth="1"/>
  </cols>
  <sheetData>
    <row r="1" spans="1:9" ht="14.25" x14ac:dyDescent="0.2">
      <c r="A1" s="192"/>
      <c r="B1" s="192"/>
      <c r="C1" s="192"/>
      <c r="D1" s="192"/>
      <c r="E1" s="192"/>
      <c r="F1" s="192"/>
    </row>
    <row r="2" spans="1:9" ht="15" x14ac:dyDescent="0.25">
      <c r="A2" s="357" t="s">
        <v>281</v>
      </c>
      <c r="B2" s="358"/>
      <c r="C2" s="358"/>
      <c r="D2" s="175"/>
      <c r="E2" s="175"/>
      <c r="F2" s="175"/>
      <c r="G2" s="449"/>
      <c r="H2" s="449"/>
      <c r="I2" s="449"/>
    </row>
    <row r="3" spans="1:9" ht="15" x14ac:dyDescent="0.25">
      <c r="A3" s="450"/>
      <c r="B3" s="450">
        <v>2015</v>
      </c>
      <c r="C3" s="450">
        <v>2017</v>
      </c>
      <c r="D3" s="192"/>
      <c r="E3" s="192"/>
      <c r="F3" s="192"/>
    </row>
    <row r="4" spans="1:9" ht="14.25" x14ac:dyDescent="0.2">
      <c r="A4" s="192" t="s">
        <v>273</v>
      </c>
      <c r="B4" s="267">
        <v>8889</v>
      </c>
      <c r="C4" s="267">
        <v>12306</v>
      </c>
      <c r="D4" s="192"/>
      <c r="E4" s="192"/>
      <c r="F4" s="192"/>
    </row>
    <row r="5" spans="1:9" ht="14.25" x14ac:dyDescent="0.2">
      <c r="A5" s="192" t="s">
        <v>274</v>
      </c>
      <c r="B5" s="267">
        <v>405847</v>
      </c>
      <c r="C5" s="267">
        <v>460014</v>
      </c>
      <c r="D5" s="192"/>
      <c r="E5" s="192"/>
      <c r="F5" s="192"/>
    </row>
    <row r="6" spans="1:9" ht="14.25" x14ac:dyDescent="0.2">
      <c r="A6" s="192" t="s">
        <v>279</v>
      </c>
      <c r="B6" s="267">
        <v>102737</v>
      </c>
      <c r="C6" s="267">
        <v>114017</v>
      </c>
      <c r="D6" s="192"/>
      <c r="E6" s="192"/>
      <c r="F6" s="192"/>
    </row>
    <row r="7" spans="1:9" ht="14.25" x14ac:dyDescent="0.2">
      <c r="A7" s="192" t="s">
        <v>275</v>
      </c>
      <c r="B7" s="267">
        <v>7950</v>
      </c>
      <c r="C7" s="267">
        <v>8778</v>
      </c>
      <c r="D7" s="192"/>
      <c r="E7" s="192"/>
      <c r="F7" s="192"/>
    </row>
    <row r="8" spans="1:9" ht="14.25" x14ac:dyDescent="0.2">
      <c r="A8" s="192" t="s">
        <v>280</v>
      </c>
      <c r="B8" s="267">
        <v>41723</v>
      </c>
      <c r="C8" s="267">
        <v>28967</v>
      </c>
      <c r="D8" s="192"/>
      <c r="E8" s="192"/>
      <c r="F8" s="192"/>
    </row>
    <row r="9" spans="1:9" ht="14.25" x14ac:dyDescent="0.2">
      <c r="A9" s="192" t="s">
        <v>276</v>
      </c>
      <c r="B9" s="267">
        <v>46281</v>
      </c>
      <c r="C9" s="267">
        <v>50817</v>
      </c>
      <c r="D9" s="192"/>
      <c r="E9" s="192"/>
      <c r="F9" s="192"/>
    </row>
    <row r="10" spans="1:9" ht="14.25" x14ac:dyDescent="0.2">
      <c r="A10" s="192" t="s">
        <v>277</v>
      </c>
      <c r="B10" s="267">
        <v>42014</v>
      </c>
      <c r="C10" s="267">
        <v>47500</v>
      </c>
      <c r="D10" s="192"/>
      <c r="E10" s="192"/>
      <c r="F10" s="192"/>
    </row>
    <row r="11" spans="1:9" ht="14.25" x14ac:dyDescent="0.2">
      <c r="A11" s="423" t="s">
        <v>278</v>
      </c>
      <c r="B11" s="273">
        <v>4</v>
      </c>
      <c r="C11" s="273">
        <v>18</v>
      </c>
      <c r="D11" s="192"/>
      <c r="E11" s="192"/>
      <c r="F11" s="192"/>
    </row>
    <row r="12" spans="1:9" ht="15" x14ac:dyDescent="0.25">
      <c r="A12" s="450" t="s">
        <v>19</v>
      </c>
      <c r="B12" s="451">
        <f>SUM(B4:B11)</f>
        <v>655445</v>
      </c>
      <c r="C12" s="451">
        <f>SUM(C4:C11)</f>
        <v>722417</v>
      </c>
      <c r="D12" s="192"/>
      <c r="E12" s="192"/>
      <c r="F12" s="192"/>
    </row>
    <row r="13" spans="1:9" ht="14.25" x14ac:dyDescent="0.2">
      <c r="A13" s="192"/>
      <c r="B13" s="192"/>
      <c r="C13" s="192"/>
      <c r="D13" s="192"/>
      <c r="E13" s="192"/>
      <c r="F13" s="192"/>
    </row>
    <row r="14" spans="1:9" ht="14.25" x14ac:dyDescent="0.2">
      <c r="A14" s="448" t="s">
        <v>282</v>
      </c>
      <c r="B14" s="192"/>
      <c r="C14" s="192"/>
      <c r="D14" s="192"/>
      <c r="E14" s="192"/>
      <c r="F14" s="192"/>
    </row>
    <row r="15" spans="1:9" ht="14.25" x14ac:dyDescent="0.2">
      <c r="A15" s="192"/>
      <c r="B15" s="192"/>
      <c r="C15" s="192"/>
      <c r="D15" s="192"/>
      <c r="E15" s="192"/>
      <c r="F15" s="192"/>
    </row>
    <row r="16" spans="1:9" ht="14.25" x14ac:dyDescent="0.2">
      <c r="A16" s="192"/>
      <c r="B16" s="192"/>
      <c r="C16" s="192"/>
      <c r="D16" s="192"/>
      <c r="E16" s="192"/>
      <c r="F16" s="192"/>
    </row>
    <row r="17" spans="1:6" ht="14.25" x14ac:dyDescent="0.2">
      <c r="A17" s="192"/>
      <c r="B17" s="192"/>
      <c r="C17" s="192"/>
      <c r="D17" s="192"/>
      <c r="E17" s="192"/>
      <c r="F17" s="192"/>
    </row>
    <row r="18" spans="1:6" ht="14.25" x14ac:dyDescent="0.2">
      <c r="A18" s="192"/>
      <c r="B18" s="192"/>
      <c r="C18" s="192"/>
      <c r="D18" s="192"/>
      <c r="E18" s="192"/>
      <c r="F18" s="192"/>
    </row>
    <row r="19" spans="1:6" ht="14.25" x14ac:dyDescent="0.2">
      <c r="A19" s="192"/>
      <c r="B19" s="192"/>
      <c r="C19" s="192"/>
      <c r="D19" s="192"/>
      <c r="E19" s="192"/>
      <c r="F19" s="192"/>
    </row>
    <row r="20" spans="1:6" ht="14.25" x14ac:dyDescent="0.2">
      <c r="A20" s="192"/>
      <c r="B20" s="192"/>
      <c r="C20" s="192"/>
      <c r="D20" s="192"/>
      <c r="E20" s="192"/>
      <c r="F20" s="192"/>
    </row>
    <row r="21" spans="1:6" ht="14.25" x14ac:dyDescent="0.2">
      <c r="A21" s="192"/>
      <c r="B21" s="192"/>
      <c r="C21" s="192"/>
      <c r="D21" s="192"/>
      <c r="E21" s="192"/>
      <c r="F21" s="192"/>
    </row>
    <row r="22" spans="1:6" ht="14.25" x14ac:dyDescent="0.2">
      <c r="A22" s="192"/>
      <c r="B22" s="192"/>
      <c r="C22" s="192"/>
      <c r="D22" s="192"/>
      <c r="E22" s="192"/>
      <c r="F22" s="19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zoomScaleNormal="100" workbookViewId="0">
      <selection activeCell="Q9" sqref="Q9"/>
    </sheetView>
  </sheetViews>
  <sheetFormatPr defaultRowHeight="14.25" x14ac:dyDescent="0.2"/>
  <cols>
    <col min="1" max="1" width="23.6640625" style="242" customWidth="1"/>
    <col min="2" max="6" width="11.33203125" style="242" customWidth="1"/>
    <col min="7" max="16384" width="9.33203125" style="242"/>
  </cols>
  <sheetData>
    <row r="1" spans="1:6" ht="15" x14ac:dyDescent="0.25">
      <c r="A1" s="248" t="s">
        <v>40</v>
      </c>
      <c r="B1" s="244"/>
      <c r="C1" s="244"/>
      <c r="D1" s="244"/>
      <c r="E1" s="244"/>
      <c r="F1" s="244"/>
    </row>
    <row r="2" spans="1:6" x14ac:dyDescent="0.2">
      <c r="A2" s="247" t="s">
        <v>199</v>
      </c>
      <c r="B2" s="244">
        <v>2013</v>
      </c>
      <c r="C2" s="244">
        <f>B2+1</f>
        <v>2014</v>
      </c>
      <c r="D2" s="244">
        <f>C2+1</f>
        <v>2015</v>
      </c>
      <c r="E2" s="244">
        <f>D2+1</f>
        <v>2016</v>
      </c>
      <c r="F2" s="244">
        <f>E2+1</f>
        <v>2017</v>
      </c>
    </row>
    <row r="3" spans="1:6" x14ac:dyDescent="0.2">
      <c r="A3" s="245">
        <v>-0.65570835999999999</v>
      </c>
      <c r="B3" s="246">
        <v>2.9825677903761241E-2</v>
      </c>
      <c r="C3" s="246">
        <v>2.8592500488747882E-2</v>
      </c>
      <c r="D3" s="246">
        <v>2.8371500641765829E-2</v>
      </c>
      <c r="E3" s="246">
        <v>2.6792638201055086E-2</v>
      </c>
      <c r="F3" s="246">
        <v>2.8222098494008089E-2</v>
      </c>
    </row>
    <row r="4" spans="1:6" x14ac:dyDescent="0.2">
      <c r="A4" s="245">
        <v>1.4117900999999999</v>
      </c>
      <c r="B4" s="246">
        <v>0.12339521627543631</v>
      </c>
      <c r="C4" s="246">
        <v>0.11647725271355533</v>
      </c>
      <c r="D4" s="246">
        <v>0.11420871182649693</v>
      </c>
      <c r="E4" s="246">
        <v>0.10894708856774443</v>
      </c>
      <c r="F4" s="246">
        <v>0.11094631692007573</v>
      </c>
    </row>
    <row r="5" spans="1:6" x14ac:dyDescent="0.2">
      <c r="A5" s="245">
        <v>3.4792885999999998</v>
      </c>
      <c r="B5" s="246">
        <v>0.13941385825424085</v>
      </c>
      <c r="C5" s="246">
        <v>0.13463679601529621</v>
      </c>
      <c r="D5" s="246">
        <v>0.12647412040088477</v>
      </c>
      <c r="E5" s="246">
        <v>0.12152744066060685</v>
      </c>
      <c r="F5" s="246">
        <v>0.12359047817800614</v>
      </c>
    </row>
    <row r="6" spans="1:6" x14ac:dyDescent="0.2">
      <c r="A6" s="245">
        <v>5.5467870999999995</v>
      </c>
      <c r="B6" s="246">
        <v>0.10127915573695777</v>
      </c>
      <c r="C6" s="246">
        <v>0.1048667142202921</v>
      </c>
      <c r="D6" s="246">
        <v>0.10974856325399225</v>
      </c>
      <c r="E6" s="246">
        <v>0.11671426818501253</v>
      </c>
      <c r="F6" s="246">
        <v>0.12334255344745849</v>
      </c>
    </row>
    <row r="7" spans="1:6" x14ac:dyDescent="0.2">
      <c r="A7" s="245">
        <v>7.6142856999999999</v>
      </c>
      <c r="B7" s="246">
        <v>8.2222139086044504E-2</v>
      </c>
      <c r="C7" s="246">
        <v>7.7224542505014149E-2</v>
      </c>
      <c r="D7" s="246">
        <v>7.0701614408592559E-2</v>
      </c>
      <c r="E7" s="246">
        <v>6.7756247725104607E-2</v>
      </c>
      <c r="F7" s="246">
        <v>5.8778821534006598E-2</v>
      </c>
    </row>
    <row r="8" spans="1:6" x14ac:dyDescent="0.2">
      <c r="A8" s="245">
        <v>9.6817841999999992</v>
      </c>
      <c r="B8" s="246">
        <v>9.0903209577783736E-2</v>
      </c>
      <c r="C8" s="246">
        <v>8.9330904706174746E-2</v>
      </c>
      <c r="D8" s="246">
        <v>8.5341639121119472E-2</v>
      </c>
      <c r="E8" s="246">
        <v>8.2133792974090236E-2</v>
      </c>
      <c r="F8" s="246">
        <v>7.100977490769092E-2</v>
      </c>
    </row>
    <row r="9" spans="1:6" x14ac:dyDescent="0.2">
      <c r="A9" s="245">
        <v>11.749283</v>
      </c>
      <c r="B9" s="246">
        <v>7.9741833231261855E-2</v>
      </c>
      <c r="C9" s="246">
        <v>8.1852230445389529E-2</v>
      </c>
      <c r="D9" s="246">
        <v>8.3090915998883325E-2</v>
      </c>
      <c r="E9" s="246">
        <v>8.2278394722284057E-2</v>
      </c>
      <c r="F9" s="246">
        <v>7.7207893171382311E-2</v>
      </c>
    </row>
    <row r="10" spans="1:6" x14ac:dyDescent="0.2">
      <c r="A10" s="245">
        <v>13.816781000000001</v>
      </c>
      <c r="B10" s="246">
        <v>6.1573592844979028E-2</v>
      </c>
      <c r="C10" s="246">
        <v>6.633708025243458E-2</v>
      </c>
      <c r="D10" s="246">
        <v>6.9462684249563506E-2</v>
      </c>
      <c r="E10" s="246">
        <v>7.2362846274707765E-2</v>
      </c>
      <c r="F10" s="246">
        <v>7.7249213959806912E-2</v>
      </c>
    </row>
    <row r="11" spans="1:6" x14ac:dyDescent="0.2">
      <c r="A11" s="245">
        <v>15.88428</v>
      </c>
      <c r="B11" s="246">
        <v>4.264059148680488E-2</v>
      </c>
      <c r="C11" s="246">
        <v>4.5946330265155565E-2</v>
      </c>
      <c r="D11" s="246">
        <v>4.8380222710085394E-2</v>
      </c>
      <c r="E11" s="246">
        <v>5.0445352727044354E-2</v>
      </c>
      <c r="F11" s="246">
        <v>6.0762219378387841E-2</v>
      </c>
    </row>
    <row r="12" spans="1:6" x14ac:dyDescent="0.2">
      <c r="A12" s="245">
        <v>17.951777999999997</v>
      </c>
      <c r="B12" s="246">
        <v>3.0735123383848206E-2</v>
      </c>
      <c r="C12" s="246">
        <v>3.3013595217499365E-2</v>
      </c>
      <c r="D12" s="246">
        <v>3.5268211860361012E-2</v>
      </c>
      <c r="E12" s="246">
        <v>3.6418983152243734E-2</v>
      </c>
      <c r="F12" s="246">
        <v>4.0886920146150807E-2</v>
      </c>
    </row>
    <row r="13" spans="1:6" x14ac:dyDescent="0.2">
      <c r="A13" s="245">
        <v>20.019276999999999</v>
      </c>
      <c r="B13" s="246">
        <v>2.558848873517423E-2</v>
      </c>
      <c r="C13" s="246">
        <v>2.6340634482047365E-2</v>
      </c>
      <c r="D13" s="246">
        <v>2.7524898366429292E-2</v>
      </c>
      <c r="E13" s="246">
        <v>2.8941007031363285E-2</v>
      </c>
      <c r="F13" s="246">
        <v>3.1878988269586003E-2</v>
      </c>
    </row>
    <row r="14" spans="1:6" x14ac:dyDescent="0.2">
      <c r="A14" s="245">
        <v>22.086775000000003</v>
      </c>
      <c r="B14" s="246">
        <v>2.0772561533804607E-2</v>
      </c>
      <c r="C14" s="246">
        <v>2.2105473643757395E-2</v>
      </c>
      <c r="D14" s="246">
        <v>2.3044100957940801E-2</v>
      </c>
      <c r="E14" s="246">
        <v>2.3714686703786618E-2</v>
      </c>
      <c r="F14" s="246">
        <v>2.4689171083704005E-2</v>
      </c>
    </row>
    <row r="15" spans="1:6" x14ac:dyDescent="0.2">
      <c r="A15" s="245">
        <v>24.154274000000001</v>
      </c>
      <c r="B15" s="246">
        <v>1.7686647666145871E-2</v>
      </c>
      <c r="C15" s="246">
        <v>1.8630575824243385E-2</v>
      </c>
      <c r="D15" s="246">
        <v>1.9436749311567809E-2</v>
      </c>
      <c r="E15" s="246">
        <v>2.0012881950024802E-2</v>
      </c>
      <c r="F15" s="246">
        <v>2.090831894285226E-2</v>
      </c>
    </row>
    <row r="16" spans="1:6" x14ac:dyDescent="0.2">
      <c r="A16" s="245">
        <v>26.221772000000001</v>
      </c>
      <c r="B16" s="246">
        <v>1.5351026319558887E-2</v>
      </c>
      <c r="C16" s="246">
        <v>1.5389128333864379E-2</v>
      </c>
      <c r="D16" s="246">
        <v>1.6607858781784758E-2</v>
      </c>
      <c r="E16" s="246">
        <v>1.7379064393637355E-2</v>
      </c>
      <c r="F16" s="246">
        <v>1.6540711606371064E-2</v>
      </c>
    </row>
    <row r="17" spans="1:6" x14ac:dyDescent="0.2">
      <c r="A17" s="245">
        <v>28.289270999999999</v>
      </c>
      <c r="B17" s="246">
        <v>1.3149754873439294E-2</v>
      </c>
      <c r="C17" s="246">
        <v>1.3626888238712503E-2</v>
      </c>
      <c r="D17" s="246">
        <v>1.44934179770418E-2</v>
      </c>
      <c r="E17" s="246">
        <v>1.5019990158818162E-2</v>
      </c>
      <c r="F17" s="246">
        <v>1.4181294587325879E-2</v>
      </c>
    </row>
    <row r="18" spans="1:6" x14ac:dyDescent="0.2">
      <c r="A18" s="245">
        <v>30.356769</v>
      </c>
      <c r="B18" s="246">
        <v>1.154995759710449E-2</v>
      </c>
      <c r="C18" s="246">
        <v>1.2166274232531523E-2</v>
      </c>
      <c r="D18" s="246">
        <v>1.2412015309872954E-2</v>
      </c>
      <c r="E18" s="246">
        <v>1.303068325152317E-2</v>
      </c>
      <c r="F18" s="246">
        <v>1.2784651938574089E-2</v>
      </c>
    </row>
    <row r="19" spans="1:6" x14ac:dyDescent="0.2">
      <c r="A19" s="245">
        <v>32.424267999999998</v>
      </c>
      <c r="B19" s="246">
        <v>1.0400749217721869E-2</v>
      </c>
      <c r="C19" s="246">
        <v>1.0511462607424079E-2</v>
      </c>
      <c r="D19" s="246">
        <v>1.0962467023808936E-2</v>
      </c>
      <c r="E19" s="246">
        <v>1.1355368711734759E-2</v>
      </c>
      <c r="F19" s="246">
        <v>1.1317763949500462E-2</v>
      </c>
    </row>
    <row r="20" spans="1:6" x14ac:dyDescent="0.2">
      <c r="A20" s="245">
        <v>34.491766000000005</v>
      </c>
      <c r="B20" s="246">
        <v>9.3548869156218559E-3</v>
      </c>
      <c r="C20" s="246">
        <v>9.2987604551917798E-3</v>
      </c>
      <c r="D20" s="246">
        <v>9.8081970923135139E-3</v>
      </c>
      <c r="E20" s="246">
        <v>1.0320433342518984E-2</v>
      </c>
      <c r="F20" s="246">
        <v>9.6876588461496296E-3</v>
      </c>
    </row>
    <row r="21" spans="1:6" x14ac:dyDescent="0.2">
      <c r="A21" s="245">
        <v>36.559264999999996</v>
      </c>
      <c r="B21" s="246">
        <v>8.4826460233566273E-3</v>
      </c>
      <c r="C21" s="246">
        <v>8.5116403189047177E-3</v>
      </c>
      <c r="D21" s="246">
        <v>8.9079078434190512E-3</v>
      </c>
      <c r="E21" s="246">
        <v>8.9777028235763622E-3</v>
      </c>
      <c r="F21" s="246">
        <v>8.8178562498116043E-3</v>
      </c>
    </row>
    <row r="22" spans="1:6" x14ac:dyDescent="0.2">
      <c r="A22" s="245">
        <v>38.626762999999997</v>
      </c>
      <c r="B22" s="246">
        <v>7.6393420327305287E-3</v>
      </c>
      <c r="C22" s="246">
        <v>7.6811356081766353E-3</v>
      </c>
      <c r="D22" s="246">
        <v>8.1294467268291162E-3</v>
      </c>
      <c r="E22" s="246">
        <v>8.2402339077878757E-3</v>
      </c>
      <c r="F22" s="246">
        <v>7.7951667363025277E-3</v>
      </c>
    </row>
    <row r="23" spans="1:6" x14ac:dyDescent="0.2">
      <c r="A23" s="245">
        <v>40.694262000000002</v>
      </c>
      <c r="B23" s="246">
        <v>7.1453477833196537E-3</v>
      </c>
      <c r="C23" s="246">
        <v>7.1109383440946684E-3</v>
      </c>
      <c r="D23" s="246">
        <v>7.4501000229615071E-3</v>
      </c>
      <c r="E23" s="246">
        <v>7.4531872497615084E-3</v>
      </c>
      <c r="F23" s="246">
        <v>6.8427225631152843E-3</v>
      </c>
    </row>
    <row r="24" spans="1:6" x14ac:dyDescent="0.2">
      <c r="A24" s="245">
        <v>42.761760000000002</v>
      </c>
      <c r="B24" s="246">
        <v>6.4984013395305148E-3</v>
      </c>
      <c r="C24" s="246">
        <v>6.7246090383579751E-3</v>
      </c>
      <c r="D24" s="246">
        <v>6.7810777370858055E-3</v>
      </c>
      <c r="E24" s="246">
        <v>6.9346866955236645E-3</v>
      </c>
      <c r="F24" s="246">
        <v>6.0906842137873974E-3</v>
      </c>
    </row>
    <row r="25" spans="1:6" x14ac:dyDescent="0.2">
      <c r="A25" s="245">
        <v>44.829259</v>
      </c>
      <c r="B25" s="246">
        <v>5.8142503079196377E-3</v>
      </c>
      <c r="C25" s="246">
        <v>6.1296205888811397E-3</v>
      </c>
      <c r="D25" s="246">
        <v>6.1099905676117233E-3</v>
      </c>
      <c r="E25" s="246">
        <v>6.3686741383078517E-3</v>
      </c>
      <c r="F25" s="246">
        <v>5.5886366344283954E-3</v>
      </c>
    </row>
    <row r="26" spans="1:6" x14ac:dyDescent="0.2">
      <c r="A26" s="245">
        <v>46.896757000000001</v>
      </c>
      <c r="B26" s="246">
        <v>5.5558851147131123E-3</v>
      </c>
      <c r="C26" s="246">
        <v>5.7246978940982936E-3</v>
      </c>
      <c r="D26" s="246">
        <v>5.7713496574771095E-3</v>
      </c>
      <c r="E26" s="246">
        <v>6.0691419456206513E-3</v>
      </c>
      <c r="F26" s="246">
        <v>5.5535139642674779E-3</v>
      </c>
    </row>
    <row r="27" spans="1:6" x14ac:dyDescent="0.2">
      <c r="A27" s="245">
        <v>48.964255999999999</v>
      </c>
      <c r="B27" s="246">
        <v>5.3925983126065884E-3</v>
      </c>
      <c r="C27" s="246">
        <v>5.5077750218931977E-3</v>
      </c>
      <c r="D27" s="246">
        <v>5.719727567517565E-3</v>
      </c>
      <c r="E27" s="246">
        <v>5.9038828048277132E-3</v>
      </c>
      <c r="F27" s="246">
        <v>5.1733627107610732E-3</v>
      </c>
    </row>
    <row r="28" spans="1:6" x14ac:dyDescent="0.2">
      <c r="A28" s="245">
        <v>51.031753999999999</v>
      </c>
      <c r="B28" s="246">
        <v>3.9643555245609191E-3</v>
      </c>
      <c r="C28" s="246">
        <v>3.6112493391857879E-3</v>
      </c>
      <c r="D28" s="246">
        <v>3.5309509532328648E-3</v>
      </c>
      <c r="E28" s="246">
        <v>3.5303483951891401E-3</v>
      </c>
      <c r="F28" s="246">
        <v>3.0701345799484642E-3</v>
      </c>
    </row>
    <row r="29" spans="1:6" x14ac:dyDescent="0.2">
      <c r="A29" s="245">
        <v>53.099252999999997</v>
      </c>
      <c r="B29" s="246">
        <v>3.3938851779609113E-3</v>
      </c>
      <c r="C29" s="246">
        <v>3.3839968063994969E-3</v>
      </c>
      <c r="D29" s="246">
        <v>3.1448177203354699E-3</v>
      </c>
      <c r="E29" s="246">
        <v>3.0758857580085604E-3</v>
      </c>
      <c r="F29" s="246">
        <v>2.8304740070857308E-3</v>
      </c>
    </row>
    <row r="30" spans="1:6" x14ac:dyDescent="0.2">
      <c r="A30" s="245">
        <v>55.166750999999998</v>
      </c>
      <c r="B30" s="246">
        <v>3.1603230433022134E-3</v>
      </c>
      <c r="C30" s="246">
        <v>2.9811400437328899E-3</v>
      </c>
      <c r="D30" s="246">
        <v>3.0560277256050528E-3</v>
      </c>
      <c r="E30" s="246">
        <v>2.9581386201935917E-3</v>
      </c>
      <c r="F30" s="246">
        <v>2.6032096707503801E-3</v>
      </c>
    </row>
    <row r="31" spans="1:6" x14ac:dyDescent="0.2">
      <c r="A31" s="245">
        <v>57.234250000000003</v>
      </c>
      <c r="B31" s="246">
        <v>2.9267609086435146E-3</v>
      </c>
      <c r="C31" s="246">
        <v>2.8571841167585495E-3</v>
      </c>
      <c r="D31" s="246">
        <v>2.7958523922089469E-3</v>
      </c>
      <c r="E31" s="246">
        <v>2.6441462526870098E-3</v>
      </c>
      <c r="F31" s="246">
        <v>2.4565208718430173E-3</v>
      </c>
    </row>
    <row r="32" spans="1:6" x14ac:dyDescent="0.2">
      <c r="A32" s="245">
        <v>59.301747999999996</v>
      </c>
      <c r="B32" s="246">
        <v>2.7800094789022086E-3</v>
      </c>
      <c r="C32" s="246">
        <v>2.5948107379961953E-3</v>
      </c>
      <c r="D32" s="246">
        <v>2.6285968207400215E-3</v>
      </c>
      <c r="E32" s="246">
        <v>2.602831467488775E-3</v>
      </c>
      <c r="F32" s="246">
        <v>2.1982659441892099E-3</v>
      </c>
    </row>
    <row r="33" spans="1:6" x14ac:dyDescent="0.2">
      <c r="A33" s="245">
        <v>61.369247000000001</v>
      </c>
      <c r="B33" s="246">
        <v>2.7035333817130771E-3</v>
      </c>
      <c r="C33" s="246">
        <v>2.3365692234663194E-3</v>
      </c>
      <c r="D33" s="246">
        <v>2.4468870640824243E-3</v>
      </c>
      <c r="E33" s="246">
        <v>2.4540982407751308E-3</v>
      </c>
      <c r="F33" s="246">
        <v>2.1259545644461437E-3</v>
      </c>
    </row>
    <row r="34" spans="1:6" x14ac:dyDescent="0.2">
      <c r="A34" s="245">
        <v>63.436745000000002</v>
      </c>
      <c r="B34" s="246">
        <v>2.4658374039630742E-3</v>
      </c>
      <c r="C34" s="246">
        <v>2.3345032913500803E-3</v>
      </c>
      <c r="D34" s="246">
        <v>2.298215444998935E-3</v>
      </c>
      <c r="E34" s="246">
        <v>2.1876178762465178E-3</v>
      </c>
      <c r="F34" s="246">
        <v>2.0193469303106519E-3</v>
      </c>
    </row>
    <row r="35" spans="1:6" x14ac:dyDescent="0.2">
      <c r="A35" s="245">
        <v>65.504244</v>
      </c>
      <c r="B35" s="246">
        <v>2.1330630351130702E-3</v>
      </c>
      <c r="C35" s="246">
        <v>2.1217122833774625E-3</v>
      </c>
      <c r="D35" s="246">
        <v>2.064883598381792E-3</v>
      </c>
      <c r="E35" s="246">
        <v>2.1483688303081954E-3</v>
      </c>
      <c r="F35" s="246">
        <v>1.7881571190749635E-3</v>
      </c>
    </row>
    <row r="36" spans="1:6" x14ac:dyDescent="0.2">
      <c r="A36" s="245">
        <v>67.571742</v>
      </c>
      <c r="B36" s="246">
        <v>2.1082599765652435E-3</v>
      </c>
      <c r="C36" s="246">
        <v>2.1444375366560914E-3</v>
      </c>
      <c r="D36" s="246">
        <v>1.9694859761365535E-3</v>
      </c>
      <c r="E36" s="246">
        <v>1.9399357389831022E-3</v>
      </c>
      <c r="F36" s="246">
        <v>1.8224533734673891E-3</v>
      </c>
    </row>
    <row r="37" spans="1:6" x14ac:dyDescent="0.2">
      <c r="A37" s="245">
        <v>69.639240999999998</v>
      </c>
      <c r="B37" s="246">
        <v>1.9929257543178508E-3</v>
      </c>
      <c r="C37" s="246">
        <v>2.0206882028933749E-3</v>
      </c>
      <c r="D37" s="246">
        <v>2.0194561592173929E-3</v>
      </c>
      <c r="E37" s="246">
        <v>1.7932682515293696E-3</v>
      </c>
      <c r="F37" s="246">
        <v>1.6565504079425833E-3</v>
      </c>
    </row>
    <row r="38" spans="1:6" x14ac:dyDescent="0.2">
      <c r="A38" s="245">
        <v>71.706738999999999</v>
      </c>
      <c r="B38" s="246">
        <v>1.9203768080654586E-3</v>
      </c>
      <c r="C38" s="246">
        <v>1.8500422100920326E-3</v>
      </c>
      <c r="D38" s="246">
        <v>1.793764381914263E-3</v>
      </c>
      <c r="E38" s="246">
        <v>1.8221886011681337E-3</v>
      </c>
      <c r="F38" s="246">
        <v>1.5974616804953919E-3</v>
      </c>
    </row>
    <row r="39" spans="1:6" x14ac:dyDescent="0.2">
      <c r="A39" s="245">
        <v>73.774237999999997</v>
      </c>
      <c r="B39" s="246">
        <v>1.8348062560754575E-3</v>
      </c>
      <c r="C39" s="246">
        <v>1.7992202800325529E-3</v>
      </c>
      <c r="D39" s="246">
        <v>1.7382190131177929E-3</v>
      </c>
      <c r="E39" s="246">
        <v>1.7695122500403847E-3</v>
      </c>
      <c r="F39" s="246">
        <v>1.5885777109841009E-3</v>
      </c>
    </row>
    <row r="40" spans="1:6" x14ac:dyDescent="0.2">
      <c r="A40" s="245">
        <v>75.841735999999997</v>
      </c>
      <c r="B40" s="246">
        <v>1.7448951688395868E-3</v>
      </c>
      <c r="C40" s="246">
        <v>1.6289874736544587E-3</v>
      </c>
      <c r="D40" s="246">
        <v>1.7939708702741012E-3</v>
      </c>
      <c r="E40" s="246">
        <v>1.7106386811329003E-3</v>
      </c>
      <c r="F40" s="246">
        <v>1.5274229441156794E-3</v>
      </c>
    </row>
    <row r="41" spans="1:6" x14ac:dyDescent="0.2">
      <c r="A41" s="245">
        <v>77.909234999999995</v>
      </c>
      <c r="B41" s="246">
        <v>1.6640785364045859E-3</v>
      </c>
      <c r="C41" s="246">
        <v>1.5459370025816504E-3</v>
      </c>
      <c r="D41" s="246">
        <v>1.6384851353159523E-3</v>
      </c>
      <c r="E41" s="246">
        <v>1.6951456366835625E-3</v>
      </c>
      <c r="F41" s="246">
        <v>1.4621360984047968E-3</v>
      </c>
    </row>
    <row r="42" spans="1:6" x14ac:dyDescent="0.2">
      <c r="A42" s="245">
        <v>79.976732999999996</v>
      </c>
      <c r="B42" s="246">
        <v>1.5450238553750193E-3</v>
      </c>
      <c r="C42" s="246">
        <v>1.5477963414862654E-3</v>
      </c>
      <c r="D42" s="246">
        <v>1.4941497717890651E-3</v>
      </c>
      <c r="E42" s="246">
        <v>1.4265995328950382E-3</v>
      </c>
      <c r="F42" s="246">
        <v>1.3530492169638285E-3</v>
      </c>
    </row>
    <row r="43" spans="1:6" x14ac:dyDescent="0.2">
      <c r="A43" s="245">
        <v>82.044232000000008</v>
      </c>
      <c r="B43" s="246">
        <v>1.4662741444856704E-3</v>
      </c>
      <c r="C43" s="246">
        <v>1.5044117670452463E-3</v>
      </c>
      <c r="D43" s="246">
        <v>1.4179555670087768E-3</v>
      </c>
      <c r="E43" s="246">
        <v>1.4222614804492233E-3</v>
      </c>
      <c r="F43" s="246">
        <v>1.3251576847772173E-3</v>
      </c>
    </row>
    <row r="44" spans="1:6" x14ac:dyDescent="0.2">
      <c r="A44" s="245">
        <v>84.111729999999994</v>
      </c>
      <c r="B44" s="246">
        <v>1.4687544503404529E-3</v>
      </c>
      <c r="C44" s="246">
        <v>1.4814799205549933E-3</v>
      </c>
      <c r="D44" s="246">
        <v>1.4811410051192597E-3</v>
      </c>
      <c r="E44" s="246">
        <v>1.4108999145197088E-3</v>
      </c>
      <c r="F44" s="246">
        <v>1.1916915381657296E-3</v>
      </c>
    </row>
    <row r="45" spans="1:6" x14ac:dyDescent="0.2">
      <c r="A45" s="245">
        <v>86.179229000000007</v>
      </c>
      <c r="B45" s="246">
        <v>1.3811169768047997E-3</v>
      </c>
      <c r="C45" s="246">
        <v>1.36372178992937E-3</v>
      </c>
      <c r="D45" s="246">
        <v>1.360758291333601E-3</v>
      </c>
      <c r="E45" s="246">
        <v>1.4098670448897531E-3</v>
      </c>
      <c r="F45" s="246">
        <v>1.229086851690001E-3</v>
      </c>
    </row>
    <row r="46" spans="1:6" x14ac:dyDescent="0.2">
      <c r="A46" s="245">
        <v>88.246726999999993</v>
      </c>
      <c r="B46" s="246">
        <v>1.2961665012784943E-3</v>
      </c>
      <c r="C46" s="246">
        <v>1.2362537783574229E-3</v>
      </c>
      <c r="D46" s="246">
        <v>1.3469235712244431E-3</v>
      </c>
      <c r="E46" s="246">
        <v>1.2204387547558478E-3</v>
      </c>
      <c r="F46" s="246">
        <v>1.1790886976962237E-3</v>
      </c>
    </row>
    <row r="47" spans="1:6" x14ac:dyDescent="0.2">
      <c r="A47" s="245">
        <v>90.314225999999991</v>
      </c>
      <c r="B47" s="246">
        <v>1.1791787417945799E-3</v>
      </c>
      <c r="C47" s="246">
        <v>1.2021658984394793E-3</v>
      </c>
      <c r="D47" s="246">
        <v>1.2094023235722157E-3</v>
      </c>
      <c r="E47" s="246">
        <v>1.2028799710465982E-3</v>
      </c>
      <c r="F47" s="246">
        <v>1.1096697731428804E-3</v>
      </c>
    </row>
    <row r="48" spans="1:6" x14ac:dyDescent="0.2">
      <c r="A48" s="245">
        <v>92.381724000000006</v>
      </c>
      <c r="B48" s="246">
        <v>1.1622299851202318E-3</v>
      </c>
      <c r="C48" s="246">
        <v>1.2579460655779326E-3</v>
      </c>
      <c r="D48" s="246">
        <v>1.2482221352217934E-3</v>
      </c>
      <c r="E48" s="246">
        <v>1.1495838981408755E-3</v>
      </c>
      <c r="F48" s="246">
        <v>9.6525361759887114E-4</v>
      </c>
    </row>
    <row r="49" spans="1:6" x14ac:dyDescent="0.2">
      <c r="A49" s="245">
        <v>94.449223000000003</v>
      </c>
      <c r="B49" s="246">
        <v>1.2316785490541456E-3</v>
      </c>
      <c r="C49" s="246">
        <v>1.1087857667854762E-3</v>
      </c>
      <c r="D49" s="246">
        <v>1.0694032156019304E-3</v>
      </c>
      <c r="E49" s="246">
        <v>1.0991798601990295E-3</v>
      </c>
      <c r="F49" s="246">
        <v>9.8219514085296097E-4</v>
      </c>
    </row>
    <row r="50" spans="1:6" x14ac:dyDescent="0.2">
      <c r="A50" s="245">
        <v>96.516721000000004</v>
      </c>
      <c r="B50" s="246">
        <v>1.0378013080719695E-3</v>
      </c>
      <c r="C50" s="246">
        <v>1.1075462075157327E-3</v>
      </c>
      <c r="D50" s="246">
        <v>1.0153032653243273E-3</v>
      </c>
      <c r="E50" s="246">
        <v>1.0361748127717218E-3</v>
      </c>
      <c r="F50" s="246">
        <v>9.2661868042186158E-4</v>
      </c>
    </row>
    <row r="51" spans="1:6" x14ac:dyDescent="0.2">
      <c r="A51" s="245">
        <v>98.584220000000002</v>
      </c>
      <c r="B51" s="246">
        <v>1.1171710954250137E-3</v>
      </c>
      <c r="C51" s="246">
        <v>1.0563110910330052E-3</v>
      </c>
      <c r="D51" s="246">
        <v>9.901116854240694E-4</v>
      </c>
      <c r="E51" s="246">
        <v>9.8928253157172562E-4</v>
      </c>
      <c r="F51" s="246">
        <v>9.5678285597182629E-4</v>
      </c>
    </row>
    <row r="52" spans="1:6" x14ac:dyDescent="0.2">
      <c r="A52" s="245">
        <v>100.65172</v>
      </c>
      <c r="B52" s="246">
        <v>2.0855238395630691E-4</v>
      </c>
      <c r="C52" s="246">
        <v>1.855413633594254E-4</v>
      </c>
      <c r="D52" s="246">
        <v>2.3952649741228792E-4</v>
      </c>
      <c r="E52" s="246">
        <v>2.0202929961936683E-4</v>
      </c>
      <c r="F52" s="246">
        <v>1.8794760614933498E-4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zoomScaleNormal="100" workbookViewId="0">
      <selection activeCell="Q9" sqref="Q9"/>
    </sheetView>
  </sheetViews>
  <sheetFormatPr defaultRowHeight="14.25" x14ac:dyDescent="0.2"/>
  <cols>
    <col min="1" max="1" width="21.6640625" style="242" customWidth="1"/>
    <col min="2" max="6" width="12.5" style="242" customWidth="1"/>
    <col min="7" max="16384" width="9.33203125" style="242"/>
  </cols>
  <sheetData>
    <row r="1" spans="1:6" ht="15" x14ac:dyDescent="0.25">
      <c r="A1" s="248" t="s">
        <v>41</v>
      </c>
      <c r="B1" s="244"/>
      <c r="C1" s="244"/>
      <c r="D1" s="244"/>
      <c r="E1" s="244"/>
      <c r="F1" s="244"/>
    </row>
    <row r="2" spans="1:6" x14ac:dyDescent="0.2">
      <c r="A2" s="243" t="s">
        <v>200</v>
      </c>
      <c r="B2" s="244">
        <v>2013</v>
      </c>
      <c r="C2" s="244">
        <v>2014</v>
      </c>
      <c r="D2" s="244">
        <v>2015</v>
      </c>
      <c r="E2" s="244">
        <v>2016</v>
      </c>
      <c r="F2" s="244">
        <v>2017</v>
      </c>
    </row>
    <row r="3" spans="1:6" x14ac:dyDescent="0.2">
      <c r="A3" s="245">
        <v>-0.50521179000000005</v>
      </c>
      <c r="B3" s="246">
        <v>5.7840767980796869E-2</v>
      </c>
      <c r="C3" s="246">
        <v>5.4823763269727953E-2</v>
      </c>
      <c r="D3" s="246">
        <v>5.4095998431216048E-2</v>
      </c>
      <c r="E3" s="246">
        <v>5.136542718833146E-2</v>
      </c>
      <c r="F3" s="246">
        <v>4.3793309892362575E-2</v>
      </c>
    </row>
    <row r="4" spans="1:6" x14ac:dyDescent="0.2">
      <c r="A4" s="245">
        <v>1.5562239999999998</v>
      </c>
      <c r="B4" s="246">
        <v>0.23655444899123138</v>
      </c>
      <c r="C4" s="246">
        <v>0.2357884645921377</v>
      </c>
      <c r="D4" s="246">
        <v>0.22934099334911123</v>
      </c>
      <c r="E4" s="246">
        <v>0.22624298088918529</v>
      </c>
      <c r="F4" s="246">
        <v>0.16873973962777589</v>
      </c>
    </row>
    <row r="5" spans="1:6" x14ac:dyDescent="0.2">
      <c r="A5" s="245">
        <v>3.6176597999999998</v>
      </c>
      <c r="B5" s="246">
        <v>0.14321475037105735</v>
      </c>
      <c r="C5" s="246">
        <v>0.13813232142326698</v>
      </c>
      <c r="D5" s="246">
        <v>0.13670999603541012</v>
      </c>
      <c r="E5" s="246">
        <v>0.1381639729275021</v>
      </c>
      <c r="F5" s="246">
        <v>0.17084976211668515</v>
      </c>
    </row>
    <row r="6" spans="1:6" x14ac:dyDescent="0.2">
      <c r="A6" s="245">
        <v>5.6790955999999992</v>
      </c>
      <c r="B6" s="246">
        <v>0.14407647692891079</v>
      </c>
      <c r="C6" s="246">
        <v>0.13726978332117223</v>
      </c>
      <c r="D6" s="246">
        <v>0.13064099621141112</v>
      </c>
      <c r="E6" s="246">
        <v>0.12567421846201079</v>
      </c>
      <c r="F6" s="246">
        <v>8.1856460672687162E-2</v>
      </c>
    </row>
    <row r="7" spans="1:6" x14ac:dyDescent="0.2">
      <c r="A7" s="245">
        <v>7.7405314000000001</v>
      </c>
      <c r="B7" s="246">
        <v>0.10216714140794098</v>
      </c>
      <c r="C7" s="246">
        <v>0.11061525221497681</v>
      </c>
      <c r="D7" s="246">
        <v>0.11612999663223011</v>
      </c>
      <c r="E7" s="246">
        <v>0.12046840483605811</v>
      </c>
      <c r="F7" s="246">
        <v>8.7110830399971098E-2</v>
      </c>
    </row>
    <row r="8" spans="1:6" x14ac:dyDescent="0.2">
      <c r="A8" s="245">
        <v>9.8019672</v>
      </c>
      <c r="B8" s="246">
        <v>4.1509998823427985E-2</v>
      </c>
      <c r="C8" s="246">
        <v>4.4936131367666499E-2</v>
      </c>
      <c r="D8" s="246">
        <v>4.6976998637667043E-2</v>
      </c>
      <c r="E8" s="246">
        <v>4.7125208025257097E-2</v>
      </c>
      <c r="F8" s="246">
        <v>9.4868266020961156E-2</v>
      </c>
    </row>
    <row r="9" spans="1:6" x14ac:dyDescent="0.2">
      <c r="A9" s="245">
        <v>11.863403</v>
      </c>
      <c r="B9" s="246">
        <v>3.4279902825828379E-2</v>
      </c>
      <c r="C9" s="246">
        <v>3.4838124318752682E-2</v>
      </c>
      <c r="D9" s="246">
        <v>3.6812998932423034E-2</v>
      </c>
      <c r="E9" s="246">
        <v>3.6986466165034745E-2</v>
      </c>
      <c r="F9" s="246">
        <v>7.9911930143692314E-2</v>
      </c>
    </row>
    <row r="10" spans="1:6" x14ac:dyDescent="0.2">
      <c r="A10" s="245">
        <v>13.924839</v>
      </c>
      <c r="B10" s="246">
        <v>2.7995604269775227E-2</v>
      </c>
      <c r="C10" s="246">
        <v>2.9704970735554823E-2</v>
      </c>
      <c r="D10" s="246">
        <v>3.107999909868003E-2</v>
      </c>
      <c r="E10" s="246">
        <v>3.1066952283911139E-2</v>
      </c>
      <c r="F10" s="246">
        <v>4.8675322709838986E-2</v>
      </c>
    </row>
    <row r="11" spans="1:6" x14ac:dyDescent="0.2">
      <c r="A11" s="245">
        <v>15.986274999999999</v>
      </c>
      <c r="B11" s="246">
        <v>2.356086515496849E-2</v>
      </c>
      <c r="C11" s="246">
        <v>2.4571817152356963E-2</v>
      </c>
      <c r="D11" s="246">
        <v>2.5451999261892021E-2</v>
      </c>
      <c r="E11" s="246">
        <v>2.6700786016983086E-2</v>
      </c>
      <c r="F11" s="246">
        <v>3.2250245688329363E-2</v>
      </c>
    </row>
    <row r="12" spans="1:6" x14ac:dyDescent="0.2">
      <c r="A12" s="245">
        <v>18.047709999999999</v>
      </c>
      <c r="B12" s="246">
        <v>2.0042498672415657E-2</v>
      </c>
      <c r="C12" s="246">
        <v>2.0488435551952434E-2</v>
      </c>
      <c r="D12" s="246">
        <v>2.144099937821102E-2</v>
      </c>
      <c r="E12" s="246">
        <v>2.2418584485957495E-2</v>
      </c>
      <c r="F12" s="246">
        <v>2.4823793987168205E-2</v>
      </c>
    </row>
    <row r="13" spans="1:6" x14ac:dyDescent="0.2">
      <c r="A13" s="245">
        <v>20.109145999999999</v>
      </c>
      <c r="B13" s="246">
        <v>1.6990725594359078E-2</v>
      </c>
      <c r="C13" s="246">
        <v>1.7679927341473278E-2</v>
      </c>
      <c r="D13" s="246">
        <v>1.8637499459512517E-2</v>
      </c>
      <c r="E13" s="246">
        <v>1.885428144689796E-2</v>
      </c>
      <c r="F13" s="246">
        <v>2.1369149323953961E-2</v>
      </c>
    </row>
    <row r="14" spans="1:6" x14ac:dyDescent="0.2">
      <c r="A14" s="245">
        <v>22.170582</v>
      </c>
      <c r="B14" s="246">
        <v>1.4546364650984562E-2</v>
      </c>
      <c r="C14" s="246">
        <v>1.5197500608615298E-2</v>
      </c>
      <c r="D14" s="246">
        <v>1.5630299546721314E-2</v>
      </c>
      <c r="E14" s="246">
        <v>1.6597729169519283E-2</v>
      </c>
      <c r="F14" s="246">
        <v>1.7471813667968555E-2</v>
      </c>
    </row>
    <row r="15" spans="1:6" x14ac:dyDescent="0.2">
      <c r="A15" s="245">
        <v>24.232018</v>
      </c>
      <c r="B15" s="246">
        <v>1.2827115079462327E-2</v>
      </c>
      <c r="C15" s="246">
        <v>1.2961212797574593E-2</v>
      </c>
      <c r="D15" s="246">
        <v>1.3673099603480112E-2</v>
      </c>
      <c r="E15" s="246">
        <v>1.4238320090660084E-2</v>
      </c>
      <c r="F15" s="246">
        <v>1.4633626555435658E-2</v>
      </c>
    </row>
    <row r="16" spans="1:6" x14ac:dyDescent="0.2">
      <c r="A16" s="245">
        <v>26.293453000000003</v>
      </c>
      <c r="B16" s="246">
        <v>1.1254989554402879E-2</v>
      </c>
      <c r="C16" s="246">
        <v>1.1475964260796853E-2</v>
      </c>
      <c r="D16" s="246">
        <v>1.1783099658290112E-2</v>
      </c>
      <c r="E16" s="246">
        <v>1.2223166429000983E-2</v>
      </c>
      <c r="F16" s="246">
        <v>1.2093324970748776E-2</v>
      </c>
    </row>
    <row r="17" spans="1:6" x14ac:dyDescent="0.2">
      <c r="A17" s="245">
        <v>28.354889</v>
      </c>
      <c r="B17" s="246">
        <v>1.0168373382670612E-2</v>
      </c>
      <c r="C17" s="246">
        <v>1.0175845853249196E-2</v>
      </c>
      <c r="D17" s="246">
        <v>1.0518899694951908E-2</v>
      </c>
      <c r="E17" s="246">
        <v>1.0533376118963924E-2</v>
      </c>
      <c r="F17" s="246">
        <v>1.0165343637745379E-2</v>
      </c>
    </row>
    <row r="18" spans="1:6" x14ac:dyDescent="0.2">
      <c r="A18" s="245">
        <v>30.416325000000001</v>
      </c>
      <c r="B18" s="246">
        <v>9.1931511318315944E-3</v>
      </c>
      <c r="C18" s="246">
        <v>9.1933939174486234E-3</v>
      </c>
      <c r="D18" s="246">
        <v>9.2819997308220079E-3</v>
      </c>
      <c r="E18" s="246">
        <v>9.6853322863490535E-3</v>
      </c>
      <c r="F18" s="246">
        <v>8.6635041015217049E-3</v>
      </c>
    </row>
    <row r="19" spans="1:6" x14ac:dyDescent="0.2">
      <c r="A19" s="245">
        <v>32.477761000000001</v>
      </c>
      <c r="B19" s="246">
        <v>8.0729066066221218E-3</v>
      </c>
      <c r="C19" s="246">
        <v>8.1730744552146236E-3</v>
      </c>
      <c r="D19" s="246">
        <v>8.6498997491529072E-3</v>
      </c>
      <c r="E19" s="246">
        <v>8.522420694099947E-3</v>
      </c>
      <c r="F19" s="246">
        <v>7.9270648799023794E-3</v>
      </c>
    </row>
    <row r="20" spans="1:6" x14ac:dyDescent="0.2">
      <c r="A20" s="245">
        <v>34.539197000000001</v>
      </c>
      <c r="B20" s="246">
        <v>7.4865121928633154E-3</v>
      </c>
      <c r="C20" s="246">
        <v>7.3168476075254722E-3</v>
      </c>
      <c r="D20" s="246">
        <v>7.6019997795420072E-3</v>
      </c>
      <c r="E20" s="246">
        <v>7.6260971383411598E-3</v>
      </c>
      <c r="F20" s="246">
        <v>7.0954677813322457E-3</v>
      </c>
    </row>
    <row r="21" spans="1:6" x14ac:dyDescent="0.2">
      <c r="A21" s="245">
        <v>36.600631999999997</v>
      </c>
      <c r="B21" s="246">
        <v>6.9358479046740433E-3</v>
      </c>
      <c r="C21" s="246">
        <v>6.8329847697650185E-3</v>
      </c>
      <c r="D21" s="246">
        <v>6.885899800308906E-3</v>
      </c>
      <c r="E21" s="246">
        <v>7.4350773641630574E-3</v>
      </c>
      <c r="F21" s="246">
        <v>6.450049137665872E-3</v>
      </c>
    </row>
    <row r="22" spans="1:6" x14ac:dyDescent="0.2">
      <c r="A22" s="245">
        <v>38.662067999999998</v>
      </c>
      <c r="B22" s="246">
        <v>6.3032145048840769E-3</v>
      </c>
      <c r="C22" s="246">
        <v>6.7004484272480246E-3</v>
      </c>
      <c r="D22" s="246">
        <v>6.2894998176045063E-3</v>
      </c>
      <c r="E22" s="246">
        <v>6.4065093493578919E-3</v>
      </c>
      <c r="F22" s="246">
        <v>5.9680538044150225E-3</v>
      </c>
    </row>
    <row r="23" spans="1:6" x14ac:dyDescent="0.2">
      <c r="A23" s="245">
        <v>40.723503999999998</v>
      </c>
      <c r="B23" s="246">
        <v>5.9038778073422383E-3</v>
      </c>
      <c r="C23" s="246">
        <v>5.8358065736847783E-3</v>
      </c>
      <c r="D23" s="246">
        <v>5.9135998285056047E-3</v>
      </c>
      <c r="E23" s="246">
        <v>5.9342077099065402E-3</v>
      </c>
      <c r="F23" s="246">
        <v>5.1323194068470263E-3</v>
      </c>
    </row>
    <row r="24" spans="1:6" x14ac:dyDescent="0.2">
      <c r="A24" s="245">
        <v>42.784939999999999</v>
      </c>
      <c r="B24" s="246">
        <v>5.4393861749383104E-3</v>
      </c>
      <c r="C24" s="246">
        <v>5.1731248610998089E-3</v>
      </c>
      <c r="D24" s="246">
        <v>5.2268998484199039E-3</v>
      </c>
      <c r="E24" s="246">
        <v>5.270886296277086E-3</v>
      </c>
      <c r="F24" s="246">
        <v>4.716520857561959E-3</v>
      </c>
    </row>
    <row r="25" spans="1:6" x14ac:dyDescent="0.2">
      <c r="A25" s="245">
        <v>44.846375999999999</v>
      </c>
      <c r="B25" s="246">
        <v>4.7058677147167223E-3</v>
      </c>
      <c r="C25" s="246">
        <v>4.5798669469761227E-3</v>
      </c>
      <c r="D25" s="246">
        <v>4.8173998602954043E-3</v>
      </c>
      <c r="E25" s="246">
        <v>4.6411507770086164E-3</v>
      </c>
      <c r="F25" s="246">
        <v>4.0359351724137639E-3</v>
      </c>
    </row>
    <row r="26" spans="1:6" x14ac:dyDescent="0.2">
      <c r="A26" s="245">
        <v>46.907811000000002</v>
      </c>
      <c r="B26" s="246">
        <v>3.8084110312937474E-3</v>
      </c>
      <c r="C26" s="246">
        <v>3.7573001227833502E-3</v>
      </c>
      <c r="D26" s="246">
        <v>3.5888998959219035E-3</v>
      </c>
      <c r="E26" s="246">
        <v>3.7385298660571444E-3</v>
      </c>
      <c r="F26" s="246">
        <v>3.3077705487901633E-3</v>
      </c>
    </row>
    <row r="27" spans="1:6" x14ac:dyDescent="0.2">
      <c r="A27" s="245">
        <v>48.969247000000003</v>
      </c>
      <c r="B27" s="246">
        <v>3.5162647104605071E-3</v>
      </c>
      <c r="C27" s="246">
        <v>3.3891436157917005E-3</v>
      </c>
      <c r="D27" s="246">
        <v>3.3977999014638029E-3</v>
      </c>
      <c r="E27" s="246">
        <v>3.2116511482691919E-3</v>
      </c>
      <c r="F27" s="246">
        <v>3.0781504544088573E-3</v>
      </c>
    </row>
    <row r="28" spans="1:6" x14ac:dyDescent="0.2">
      <c r="A28" s="245">
        <v>51.030682999999996</v>
      </c>
      <c r="B28" s="246">
        <v>3.1085209245493664E-3</v>
      </c>
      <c r="C28" s="246">
        <v>2.9452520559331975E-3</v>
      </c>
      <c r="D28" s="246">
        <v>2.8811999164452024E-3</v>
      </c>
      <c r="E28" s="246">
        <v>3.0395234396691437E-3</v>
      </c>
      <c r="F28" s="246">
        <v>2.6147729666483846E-3</v>
      </c>
    </row>
    <row r="29" spans="1:6" x14ac:dyDescent="0.2">
      <c r="A29" s="245">
        <v>53.092118999999997</v>
      </c>
      <c r="B29" s="246">
        <v>2.908852575778447E-3</v>
      </c>
      <c r="C29" s="246">
        <v>2.9536670618072925E-3</v>
      </c>
      <c r="D29" s="246">
        <v>2.7551999200992028E-3</v>
      </c>
      <c r="E29" s="246">
        <v>2.6658803649031852E-3</v>
      </c>
      <c r="F29" s="246">
        <v>2.4968599452093354E-3</v>
      </c>
    </row>
    <row r="30" spans="1:6" x14ac:dyDescent="0.2">
      <c r="A30" s="245">
        <v>55.153554</v>
      </c>
      <c r="B30" s="246">
        <v>2.7785427060542682E-3</v>
      </c>
      <c r="C30" s="246">
        <v>2.5918218092212137E-3</v>
      </c>
      <c r="D30" s="246">
        <v>2.6186999240577027E-3</v>
      </c>
      <c r="E30" s="246">
        <v>2.5378341426519299E-3</v>
      </c>
      <c r="F30" s="246">
        <v>2.3479171812863259E-3</v>
      </c>
    </row>
    <row r="31" spans="1:6" x14ac:dyDescent="0.2">
      <c r="A31" s="245">
        <v>57.21499</v>
      </c>
      <c r="B31" s="246">
        <v>2.6482328363300893E-3</v>
      </c>
      <c r="C31" s="246">
        <v>2.3330603785927974E-3</v>
      </c>
      <c r="D31" s="246">
        <v>2.4065999302086021E-3</v>
      </c>
      <c r="E31" s="246">
        <v>2.2922372901372271E-3</v>
      </c>
      <c r="F31" s="246">
        <v>1.9124664617614171E-3</v>
      </c>
    </row>
    <row r="32" spans="1:6" x14ac:dyDescent="0.2">
      <c r="A32" s="245">
        <v>59.276426000000001</v>
      </c>
      <c r="B32" s="246">
        <v>2.2215731015880194E-3</v>
      </c>
      <c r="C32" s="246">
        <v>2.3604091476836053E-3</v>
      </c>
      <c r="D32" s="246">
        <v>2.2511999347152021E-3</v>
      </c>
      <c r="E32" s="246">
        <v>2.1536954758981639E-3</v>
      </c>
      <c r="F32" s="246">
        <v>1.8692316872337658E-3</v>
      </c>
    </row>
    <row r="33" spans="1:6" x14ac:dyDescent="0.2">
      <c r="A33" s="245">
        <v>61.337862000000001</v>
      </c>
      <c r="B33" s="246">
        <v>2.2047589248494156E-3</v>
      </c>
      <c r="C33" s="246">
        <v>2.0545236841602579E-3</v>
      </c>
      <c r="D33" s="246">
        <v>2.049809940555512E-3</v>
      </c>
      <c r="E33" s="246">
        <v>2.1662901862835333E-3</v>
      </c>
      <c r="F33" s="246">
        <v>1.7376655791017743E-3</v>
      </c>
    </row>
    <row r="34" spans="1:6" x14ac:dyDescent="0.2">
      <c r="A34" s="245">
        <v>63.399298000000002</v>
      </c>
      <c r="B34" s="246">
        <v>2.1606217109105806E-3</v>
      </c>
      <c r="C34" s="246">
        <v>2.1416189949571393E-3</v>
      </c>
      <c r="D34" s="246">
        <v>1.9038599447880617E-3</v>
      </c>
      <c r="E34" s="246">
        <v>1.8696847567080844E-3</v>
      </c>
      <c r="F34" s="246">
        <v>1.7960014949716197E-3</v>
      </c>
    </row>
    <row r="35" spans="1:6" x14ac:dyDescent="0.2">
      <c r="A35" s="245">
        <v>65.460733000000005</v>
      </c>
      <c r="B35" s="246">
        <v>1.9533869826072895E-3</v>
      </c>
      <c r="C35" s="246">
        <v>1.9503879864683339E-3</v>
      </c>
      <c r="D35" s="246">
        <v>1.7690399486978415E-3</v>
      </c>
      <c r="E35" s="246">
        <v>1.8476440135336879E-3</v>
      </c>
      <c r="F35" s="246">
        <v>1.5829305965817592E-3</v>
      </c>
    </row>
    <row r="36" spans="1:6" x14ac:dyDescent="0.2">
      <c r="A36" s="245">
        <v>67.522168999999991</v>
      </c>
      <c r="B36" s="246">
        <v>1.785245215221252E-3</v>
      </c>
      <c r="C36" s="246">
        <v>1.7844019956018129E-3</v>
      </c>
      <c r="D36" s="246">
        <v>1.8771899455614918E-3</v>
      </c>
      <c r="E36" s="246">
        <v>1.6956678415502309E-3</v>
      </c>
      <c r="F36" s="246">
        <v>1.6919484251754064E-3</v>
      </c>
    </row>
    <row r="37" spans="1:6" x14ac:dyDescent="0.2">
      <c r="A37" s="245">
        <v>69.583604999999991</v>
      </c>
      <c r="B37" s="246">
        <v>1.8417828845048072E-3</v>
      </c>
      <c r="C37" s="246">
        <v>1.6556524057281619E-3</v>
      </c>
      <c r="D37" s="246">
        <v>1.5105299561946315E-3</v>
      </c>
      <c r="E37" s="246">
        <v>1.8260230940388041E-3</v>
      </c>
      <c r="F37" s="246">
        <v>1.5595548572438424E-3</v>
      </c>
    </row>
    <row r="38" spans="1:6" x14ac:dyDescent="0.2">
      <c r="A38" s="245">
        <v>71.645040999999992</v>
      </c>
      <c r="B38" s="246">
        <v>1.6330769157368885E-3</v>
      </c>
      <c r="C38" s="246">
        <v>1.5441535778964049E-3</v>
      </c>
      <c r="D38" s="246">
        <v>1.7043599505735616E-3</v>
      </c>
      <c r="E38" s="246">
        <v>1.5638432061833645E-3</v>
      </c>
      <c r="F38" s="246">
        <v>1.343380984605586E-3</v>
      </c>
    </row>
    <row r="39" spans="1:6" x14ac:dyDescent="0.2">
      <c r="A39" s="245">
        <v>73.706476999999992</v>
      </c>
      <c r="B39" s="246">
        <v>1.6063844101643549E-3</v>
      </c>
      <c r="C39" s="246">
        <v>1.5279546915887726E-3</v>
      </c>
      <c r="D39" s="246">
        <v>1.4683199574187214E-3</v>
      </c>
      <c r="E39" s="246">
        <v>1.6163211661224038E-3</v>
      </c>
      <c r="F39" s="246">
        <v>1.4006825757259661E-3</v>
      </c>
    </row>
    <row r="40" spans="1:6" x14ac:dyDescent="0.2">
      <c r="A40" s="245">
        <v>75.767911999999995</v>
      </c>
      <c r="B40" s="246">
        <v>1.52840866553908E-3</v>
      </c>
      <c r="C40" s="246">
        <v>1.470522276498075E-3</v>
      </c>
      <c r="D40" s="246">
        <v>1.4510999579181014E-3</v>
      </c>
      <c r="E40" s="246">
        <v>1.451540371913821E-3</v>
      </c>
      <c r="F40" s="246">
        <v>1.3566203413987424E-3</v>
      </c>
    </row>
    <row r="41" spans="1:6" x14ac:dyDescent="0.2">
      <c r="A41" s="245">
        <v>77.829347999999996</v>
      </c>
      <c r="B41" s="246">
        <v>1.4210081116212486E-3</v>
      </c>
      <c r="C41" s="246">
        <v>1.4236086187499964E-3</v>
      </c>
      <c r="D41" s="246">
        <v>1.4353499583748513E-3</v>
      </c>
      <c r="E41" s="246">
        <v>1.350992600670622E-3</v>
      </c>
      <c r="F41" s="246">
        <v>1.3481388784531267E-3</v>
      </c>
    </row>
    <row r="42" spans="1:6" x14ac:dyDescent="0.2">
      <c r="A42" s="245">
        <v>79.890783999999996</v>
      </c>
      <c r="B42" s="246">
        <v>1.3598465437345776E-3</v>
      </c>
      <c r="C42" s="246">
        <v>1.3346199316314432E-3</v>
      </c>
      <c r="D42" s="246">
        <v>1.4126699590325713E-3</v>
      </c>
      <c r="E42" s="246">
        <v>1.2842406356281645E-3</v>
      </c>
      <c r="F42" s="246">
        <v>1.1594780441506482E-3</v>
      </c>
    </row>
    <row r="43" spans="1:6" x14ac:dyDescent="0.2">
      <c r="A43" s="245">
        <v>81.952219999999997</v>
      </c>
      <c r="B43" s="246">
        <v>1.2629548502783735E-3</v>
      </c>
      <c r="C43" s="246">
        <v>1.3358821825125574E-3</v>
      </c>
      <c r="D43" s="246">
        <v>1.4027999593188012E-3</v>
      </c>
      <c r="E43" s="246">
        <v>1.1927190734944803E-3</v>
      </c>
      <c r="F43" s="246">
        <v>1.1596849091005412E-3</v>
      </c>
    </row>
    <row r="44" spans="1:6" x14ac:dyDescent="0.2">
      <c r="A44" s="245">
        <v>84.013655</v>
      </c>
      <c r="B44" s="246">
        <v>1.2421473065643515E-3</v>
      </c>
      <c r="C44" s="246">
        <v>1.2401614906947286E-3</v>
      </c>
      <c r="D44" s="246">
        <v>1.219259964641461E-3</v>
      </c>
      <c r="E44" s="246">
        <v>1.1820135696669163E-3</v>
      </c>
      <c r="F44" s="246">
        <v>1.1098304561763118E-3</v>
      </c>
    </row>
    <row r="45" spans="1:6" x14ac:dyDescent="0.2">
      <c r="A45" s="245">
        <v>86.075091</v>
      </c>
      <c r="B45" s="246">
        <v>1.1507202205481937E-3</v>
      </c>
      <c r="C45" s="246">
        <v>1.2311153593800766E-3</v>
      </c>
      <c r="D45" s="246">
        <v>1.119929967522031E-3</v>
      </c>
      <c r="E45" s="246">
        <v>1.1370924359590988E-3</v>
      </c>
      <c r="F45" s="246">
        <v>1.1108647809257772E-3</v>
      </c>
    </row>
    <row r="46" spans="1:6" x14ac:dyDescent="0.2">
      <c r="A46" s="245">
        <v>88.136527000000001</v>
      </c>
      <c r="B46" s="246">
        <v>1.272833179112303E-3</v>
      </c>
      <c r="C46" s="246">
        <v>1.1707376922334459E-3</v>
      </c>
      <c r="D46" s="246">
        <v>1.0798199686852209E-3</v>
      </c>
      <c r="E46" s="246">
        <v>9.9099379548881405E-4</v>
      </c>
      <c r="F46" s="246">
        <v>9.9191743473726283E-4</v>
      </c>
    </row>
    <row r="47" spans="1:6" x14ac:dyDescent="0.2">
      <c r="A47" s="245">
        <v>90.197963000000001</v>
      </c>
      <c r="B47" s="246">
        <v>1.0811515642922206E-3</v>
      </c>
      <c r="C47" s="246">
        <v>1.0882706346673164E-3</v>
      </c>
      <c r="D47" s="246">
        <v>1.069529968983631E-3</v>
      </c>
      <c r="E47" s="246">
        <v>1.0199616293751635E-3</v>
      </c>
      <c r="F47" s="246">
        <v>8.9965566708495441E-4</v>
      </c>
    </row>
    <row r="48" spans="1:6" x14ac:dyDescent="0.2">
      <c r="A48" s="245">
        <v>92.259399000000002</v>
      </c>
      <c r="B48" s="246">
        <v>1.2160853326195155E-3</v>
      </c>
      <c r="C48" s="246">
        <v>9.967574457865351E-4</v>
      </c>
      <c r="D48" s="246">
        <v>1.0373999699154009E-3</v>
      </c>
      <c r="E48" s="246">
        <v>1.0205913648944321E-3</v>
      </c>
      <c r="F48" s="246">
        <v>7.8091518584633309E-4</v>
      </c>
    </row>
    <row r="49" spans="1:6" x14ac:dyDescent="0.2">
      <c r="A49" s="245">
        <v>94.320834000000005</v>
      </c>
      <c r="B49" s="246">
        <v>1.0737953619690812E-3</v>
      </c>
      <c r="C49" s="246">
        <v>9.3574865319934739E-4</v>
      </c>
      <c r="D49" s="246">
        <v>9.6599997198600085E-4</v>
      </c>
      <c r="E49" s="246">
        <v>9.3872574738953108E-4</v>
      </c>
      <c r="F49" s="246">
        <v>8.4566391516286354E-4</v>
      </c>
    </row>
    <row r="50" spans="1:6" x14ac:dyDescent="0.2">
      <c r="A50" s="245">
        <v>96.382270000000005</v>
      </c>
      <c r="B50" s="246">
        <v>1.0059081233869686E-3</v>
      </c>
      <c r="C50" s="246">
        <v>1.1501209278419137E-3</v>
      </c>
      <c r="D50" s="246">
        <v>9.878399713526408E-4</v>
      </c>
      <c r="E50" s="246">
        <v>9.4754204465928962E-4</v>
      </c>
      <c r="F50" s="246">
        <v>8.2373623047419825E-4</v>
      </c>
    </row>
    <row r="51" spans="1:6" x14ac:dyDescent="0.2">
      <c r="A51" s="245">
        <v>98.443706000000006</v>
      </c>
      <c r="B51" s="246">
        <v>9.8047668106983061E-4</v>
      </c>
      <c r="C51" s="246">
        <v>9.9633669549283022E-4</v>
      </c>
      <c r="D51" s="246">
        <v>8.8220997441591082E-4</v>
      </c>
      <c r="E51" s="246">
        <v>8.8939646504683435E-4</v>
      </c>
      <c r="F51" s="246">
        <v>8.8558885049222567E-4</v>
      </c>
    </row>
    <row r="52" spans="1:6" x14ac:dyDescent="0.2">
      <c r="A52" s="245">
        <v>100.50514</v>
      </c>
      <c r="B52" s="246">
        <v>1.5822140311026118E-4</v>
      </c>
      <c r="C52" s="246">
        <v>1.7170819486090542E-4</v>
      </c>
      <c r="D52" s="246">
        <v>1.6230899529303915E-4</v>
      </c>
      <c r="E52" s="246">
        <v>1.8780812302983309E-4</v>
      </c>
      <c r="F52" s="246">
        <v>1.8673699026847284E-4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Q9" sqref="Q9"/>
    </sheetView>
  </sheetViews>
  <sheetFormatPr defaultRowHeight="15" x14ac:dyDescent="0.25"/>
  <cols>
    <col min="1" max="1" width="9.33203125" style="1"/>
    <col min="2" max="4" width="14.83203125" style="1" customWidth="1"/>
    <col min="5" max="16384" width="9.33203125" style="1"/>
  </cols>
  <sheetData>
    <row r="1" spans="1:6" x14ac:dyDescent="0.25">
      <c r="A1" s="260" t="s">
        <v>42</v>
      </c>
      <c r="B1" s="260"/>
      <c r="C1" s="260"/>
      <c r="D1" s="260"/>
      <c r="E1" s="260"/>
      <c r="F1" s="249"/>
    </row>
    <row r="2" spans="1:6" ht="42.75" x14ac:dyDescent="0.25">
      <c r="A2" s="437" t="s">
        <v>0</v>
      </c>
      <c r="B2" s="438" t="s">
        <v>1</v>
      </c>
      <c r="C2" s="438" t="s">
        <v>2</v>
      </c>
      <c r="D2" s="438" t="s">
        <v>3</v>
      </c>
      <c r="E2" s="438" t="s">
        <v>4</v>
      </c>
      <c r="F2" s="249"/>
    </row>
    <row r="3" spans="1:6" x14ac:dyDescent="0.25">
      <c r="A3" s="439">
        <v>2005</v>
      </c>
      <c r="B3" s="440">
        <v>3519.9207495671512</v>
      </c>
      <c r="C3" s="441">
        <v>7.9216532706590099</v>
      </c>
      <c r="D3" s="440">
        <v>14277.32843184</v>
      </c>
      <c r="E3" s="441">
        <f>B3/D3*100</f>
        <v>24.653917337345437</v>
      </c>
      <c r="F3" s="249"/>
    </row>
    <row r="4" spans="1:6" x14ac:dyDescent="0.25">
      <c r="A4" s="437">
        <v>2006</v>
      </c>
      <c r="B4" s="198">
        <v>3968.9295424872198</v>
      </c>
      <c r="C4" s="442">
        <f>B4/B3*100-100</f>
        <v>12.756218814735632</v>
      </c>
      <c r="D4" s="198">
        <v>16053.364086000003</v>
      </c>
      <c r="E4" s="442">
        <f t="shared" ref="E4:E15" si="0">B4/D4*100</f>
        <v>24.723350951396462</v>
      </c>
      <c r="F4" s="249"/>
    </row>
    <row r="5" spans="1:6" x14ac:dyDescent="0.25">
      <c r="A5" s="437">
        <v>2007</v>
      </c>
      <c r="B5" s="198">
        <v>4405.2912434442005</v>
      </c>
      <c r="C5" s="442">
        <f t="shared" ref="C5:C15" si="1">B5/B4*100-100</f>
        <v>10.994443118371038</v>
      </c>
      <c r="D5" s="198">
        <v>17836.417482000001</v>
      </c>
      <c r="E5" s="442">
        <f t="shared" si="0"/>
        <v>24.698296324863968</v>
      </c>
      <c r="F5" s="249"/>
    </row>
    <row r="6" spans="1:6" x14ac:dyDescent="0.25">
      <c r="A6" s="437">
        <v>2008</v>
      </c>
      <c r="B6" s="198">
        <v>4915.6868955399787</v>
      </c>
      <c r="C6" s="442">
        <f t="shared" si="1"/>
        <v>11.585968415943682</v>
      </c>
      <c r="D6" s="198">
        <v>19781.946794610001</v>
      </c>
      <c r="E6" s="442">
        <f t="shared" si="0"/>
        <v>24.849358592347233</v>
      </c>
      <c r="F6" s="249"/>
    </row>
    <row r="7" spans="1:6" x14ac:dyDescent="0.25">
      <c r="A7" s="437">
        <v>2009</v>
      </c>
      <c r="B7" s="198">
        <v>4675.8750000000009</v>
      </c>
      <c r="C7" s="442">
        <f t="shared" si="1"/>
        <v>-4.8785022446722621</v>
      </c>
      <c r="D7" s="198">
        <v>19459.195124999998</v>
      </c>
      <c r="E7" s="442">
        <f t="shared" si="0"/>
        <v>24.029128491510519</v>
      </c>
      <c r="F7" s="249"/>
    </row>
    <row r="8" spans="1:6" x14ac:dyDescent="0.25">
      <c r="A8" s="437">
        <v>2010</v>
      </c>
      <c r="B8" s="198">
        <v>4742.7190000000001</v>
      </c>
      <c r="C8" s="442">
        <f t="shared" si="1"/>
        <v>1.4295506188681202</v>
      </c>
      <c r="D8" s="198">
        <v>19858.489896000003</v>
      </c>
      <c r="E8" s="442">
        <f t="shared" si="0"/>
        <v>23.882576292748738</v>
      </c>
      <c r="F8" s="249"/>
    </row>
    <row r="9" spans="1:6" x14ac:dyDescent="0.25">
      <c r="A9" s="437">
        <v>2011</v>
      </c>
      <c r="B9" s="198">
        <v>5039.5280000000002</v>
      </c>
      <c r="C9" s="442">
        <f t="shared" si="1"/>
        <v>6.2582033639353369</v>
      </c>
      <c r="D9" s="198">
        <v>20680.124526</v>
      </c>
      <c r="E9" s="442">
        <f t="shared" si="0"/>
        <v>24.368944169867422</v>
      </c>
      <c r="F9" s="249"/>
    </row>
    <row r="10" spans="1:6" x14ac:dyDescent="0.25">
      <c r="A10" s="437">
        <v>2012</v>
      </c>
      <c r="B10" s="198">
        <v>5202.8440000000001</v>
      </c>
      <c r="C10" s="442">
        <f t="shared" si="1"/>
        <v>3.2407003195537243</v>
      </c>
      <c r="D10" s="198">
        <v>21193.772417999997</v>
      </c>
      <c r="E10" s="442">
        <f t="shared" si="0"/>
        <v>24.54892832378059</v>
      </c>
      <c r="F10" s="249"/>
    </row>
    <row r="11" spans="1:6" x14ac:dyDescent="0.25">
      <c r="A11" s="437">
        <v>2013</v>
      </c>
      <c r="B11" s="443">
        <v>5671.95</v>
      </c>
      <c r="C11" s="442">
        <f t="shared" si="1"/>
        <v>9.0163379874545626</v>
      </c>
      <c r="D11" s="198">
        <v>21516.814535999998</v>
      </c>
      <c r="E11" s="442">
        <f t="shared" si="0"/>
        <v>26.360546959728648</v>
      </c>
      <c r="F11" s="249"/>
    </row>
    <row r="12" spans="1:6" x14ac:dyDescent="0.25">
      <c r="A12" s="437">
        <v>2014</v>
      </c>
      <c r="B12" s="443">
        <v>5952.4380000000001</v>
      </c>
      <c r="C12" s="442">
        <f t="shared" si="1"/>
        <v>4.9451775844286487</v>
      </c>
      <c r="D12" s="198">
        <v>22699.030068000004</v>
      </c>
      <c r="E12" s="442">
        <f t="shared" si="0"/>
        <v>26.223314309766298</v>
      </c>
      <c r="F12" s="249"/>
    </row>
    <row r="13" spans="1:6" x14ac:dyDescent="0.25">
      <c r="A13" s="437">
        <v>2015</v>
      </c>
      <c r="B13" s="443">
        <v>6359.3289999999997</v>
      </c>
      <c r="C13" s="442">
        <f>B13/B12*100-100</f>
        <v>6.8357032866196903</v>
      </c>
      <c r="D13" s="198">
        <v>23858.284724999998</v>
      </c>
      <c r="E13" s="442">
        <f t="shared" si="0"/>
        <v>26.654594298375322</v>
      </c>
      <c r="F13" s="249"/>
    </row>
    <row r="14" spans="1:6" x14ac:dyDescent="0.25">
      <c r="A14" s="437">
        <v>2016</v>
      </c>
      <c r="B14" s="443">
        <v>6812.9870000000001</v>
      </c>
      <c r="C14" s="442">
        <f t="shared" si="1"/>
        <v>7.1337400533924296</v>
      </c>
      <c r="D14" s="198">
        <v>25247.460527999996</v>
      </c>
      <c r="E14" s="442">
        <f t="shared" si="0"/>
        <v>26.984840683062938</v>
      </c>
      <c r="F14" s="249"/>
    </row>
    <row r="15" spans="1:6" x14ac:dyDescent="0.25">
      <c r="A15" s="444">
        <v>2017</v>
      </c>
      <c r="B15" s="445">
        <v>7400.3019999999997</v>
      </c>
      <c r="C15" s="446">
        <f t="shared" si="1"/>
        <v>8.6205213660322357</v>
      </c>
      <c r="D15" s="435">
        <v>26892.580899870009</v>
      </c>
      <c r="E15" s="446">
        <f t="shared" si="0"/>
        <v>27.518005904876802</v>
      </c>
      <c r="F15" s="249"/>
    </row>
    <row r="16" spans="1:6" x14ac:dyDescent="0.25">
      <c r="A16" s="447" t="s">
        <v>5</v>
      </c>
      <c r="B16" s="249"/>
      <c r="C16" s="249"/>
      <c r="D16" s="249"/>
      <c r="E16" s="249"/>
      <c r="F16" s="249"/>
    </row>
    <row r="17" spans="1:5" ht="16.5" x14ac:dyDescent="0.3">
      <c r="A17" s="6"/>
      <c r="B17" s="5"/>
      <c r="C17" s="3"/>
      <c r="D17" s="2"/>
      <c r="E17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61</vt:i4>
      </vt:variant>
    </vt:vector>
  </HeadingPairs>
  <TitlesOfParts>
    <vt:vector size="61" baseType="lpstr">
      <vt:lpstr>Tabulka_2</vt:lpstr>
      <vt:lpstr>Graf_33</vt:lpstr>
      <vt:lpstr>Graf_34</vt:lpstr>
      <vt:lpstr>Tabulka_3</vt:lpstr>
      <vt:lpstr>Graf_35</vt:lpstr>
      <vt:lpstr>Graf_36</vt:lpstr>
      <vt:lpstr>Graf_37</vt:lpstr>
      <vt:lpstr>Graf_38</vt:lpstr>
      <vt:lpstr>Tab_4</vt:lpstr>
      <vt:lpstr>Tab_5</vt:lpstr>
      <vt:lpstr>Graf_39</vt:lpstr>
      <vt:lpstr>Graf_40</vt:lpstr>
      <vt:lpstr>Tab_6</vt:lpstr>
      <vt:lpstr>Graf_41</vt:lpstr>
      <vt:lpstr>Graf_42</vt:lpstr>
      <vt:lpstr>Graf_43</vt:lpstr>
      <vt:lpstr>Graf_44</vt:lpstr>
      <vt:lpstr>Tab_7</vt:lpstr>
      <vt:lpstr>Graf_45</vt:lpstr>
      <vt:lpstr>Graf_46</vt:lpstr>
      <vt:lpstr>Graf_47</vt:lpstr>
      <vt:lpstr>Graf_48</vt:lpstr>
      <vt:lpstr>Tab_8</vt:lpstr>
      <vt:lpstr>Graf_49_50</vt:lpstr>
      <vt:lpstr>Tab_9</vt:lpstr>
      <vt:lpstr>Graf_51</vt:lpstr>
      <vt:lpstr>Graf_52</vt:lpstr>
      <vt:lpstr>Tab_10</vt:lpstr>
      <vt:lpstr>Graf_53</vt:lpstr>
      <vt:lpstr>Graf_54</vt:lpstr>
      <vt:lpstr>Tabulka_12</vt:lpstr>
      <vt:lpstr>Graf_55</vt:lpstr>
      <vt:lpstr>Graf_56</vt:lpstr>
      <vt:lpstr>Graf_57</vt:lpstr>
      <vt:lpstr>Graf_58</vt:lpstr>
      <vt:lpstr>Tabulka_13</vt:lpstr>
      <vt:lpstr>Graf_59</vt:lpstr>
      <vt:lpstr>Graf_60</vt:lpstr>
      <vt:lpstr>Graf_61</vt:lpstr>
      <vt:lpstr>Graf_62</vt:lpstr>
      <vt:lpstr>Graf_63</vt:lpstr>
      <vt:lpstr>Graf_64</vt:lpstr>
      <vt:lpstr>Graf_65</vt:lpstr>
      <vt:lpstr>Graf_66</vt:lpstr>
      <vt:lpstr>Tabulka_14</vt:lpstr>
      <vt:lpstr>Graf_67</vt:lpstr>
      <vt:lpstr>Graf_68</vt:lpstr>
      <vt:lpstr>Tabulka_15</vt:lpstr>
      <vt:lpstr>Graf_69</vt:lpstr>
      <vt:lpstr>Graf_70</vt:lpstr>
      <vt:lpstr>Tabulka_16</vt:lpstr>
      <vt:lpstr>Graf_71</vt:lpstr>
      <vt:lpstr>Graf_72</vt:lpstr>
      <vt:lpstr>Tabulka_17</vt:lpstr>
      <vt:lpstr>Graf_73_74_75</vt:lpstr>
      <vt:lpstr>Graf_76</vt:lpstr>
      <vt:lpstr>Graf_77</vt:lpstr>
      <vt:lpstr>Graf_78</vt:lpstr>
      <vt:lpstr>Graf_79</vt:lpstr>
      <vt:lpstr>Tabuľka_18</vt:lpstr>
      <vt:lpstr>Graf_80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</dc:creator>
  <cp:lastModifiedBy>AJ</cp:lastModifiedBy>
  <dcterms:created xsi:type="dcterms:W3CDTF">2018-07-26T11:10:40Z</dcterms:created>
  <dcterms:modified xsi:type="dcterms:W3CDTF">2018-11-07T09:29:28Z</dcterms:modified>
</cp:coreProperties>
</file>