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U:\IFP_NEW\1_DANE\1_5_Vybor\EDV\2017_zasadnutia\september\komentar\"/>
    </mc:Choice>
  </mc:AlternateContent>
  <bookViews>
    <workbookView xWindow="0" yWindow="0" windowWidth="24000" windowHeight="8610" tabRatio="836"/>
  </bookViews>
  <sheets>
    <sheet name="Obsah" sheetId="26" r:id="rId1"/>
    <sheet name="Graf_1" sheetId="6" r:id="rId2"/>
    <sheet name="Graf_2" sheetId="4" r:id="rId3"/>
    <sheet name="Graf_3" sheetId="3" r:id="rId4"/>
    <sheet name="Graf_4" sheetId="10" r:id="rId5"/>
    <sheet name="Graf_5" sheetId="19" r:id="rId6"/>
    <sheet name="Graf_6" sheetId="30" r:id="rId7"/>
    <sheet name="Graf_7" sheetId="29" r:id="rId8"/>
    <sheet name="DANE_ESA2010" sheetId="27" r:id="rId9"/>
    <sheet name="DANE_CASH" sheetId="28" r:id="rId10"/>
    <sheet name="DANE_FAKTORY" sheetId="2" r:id="rId11"/>
    <sheet name="Tab_1" sheetId="5" r:id="rId12"/>
  </sheets>
  <definedNames>
    <definedName name="_ftn1" localSheetId="2">Graf_2!$B$5</definedName>
    <definedName name="_ftnref1" localSheetId="2">Graf_2!$B$2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5" l="1"/>
  <c r="D15" i="5"/>
  <c r="E15" i="5"/>
  <c r="C15" i="5"/>
  <c r="D17" i="5"/>
  <c r="D19" i="5" s="1"/>
  <c r="E17" i="5"/>
  <c r="C17" i="5"/>
  <c r="E19" i="5" l="1"/>
  <c r="AA9" i="27"/>
  <c r="AD25" i="27" l="1"/>
  <c r="AC25" i="27"/>
  <c r="AB25" i="27"/>
  <c r="AA25" i="27"/>
  <c r="Z25" i="27"/>
  <c r="Y25" i="27"/>
  <c r="X25" i="27"/>
  <c r="W25" i="27"/>
  <c r="V25" i="27"/>
  <c r="U25" i="27"/>
  <c r="T25" i="27"/>
  <c r="AD24" i="27"/>
  <c r="AC24" i="27"/>
  <c r="AB24" i="27"/>
  <c r="AA24" i="27"/>
  <c r="Z24" i="27"/>
  <c r="Y24" i="27"/>
  <c r="X24" i="27"/>
  <c r="W24" i="27"/>
  <c r="V24" i="27"/>
  <c r="U24" i="27"/>
  <c r="T24" i="27"/>
  <c r="AD23" i="27"/>
  <c r="AC23" i="27"/>
  <c r="AB23" i="27"/>
  <c r="AA23" i="27"/>
  <c r="Z23" i="27"/>
  <c r="Y23" i="27"/>
  <c r="X23" i="27"/>
  <c r="W23" i="27"/>
  <c r="V23" i="27"/>
  <c r="U23" i="27"/>
  <c r="T23" i="27"/>
  <c r="W38" i="28"/>
  <c r="J26" i="28"/>
  <c r="W24" i="28"/>
  <c r="U23" i="28"/>
  <c r="W20" i="28"/>
  <c r="U19" i="28"/>
  <c r="X17" i="28"/>
  <c r="V15" i="28"/>
  <c r="V10" i="28"/>
  <c r="X9" i="28"/>
  <c r="Q41" i="27"/>
  <c r="Y43" i="27"/>
  <c r="AD40" i="27"/>
  <c r="AB40" i="27"/>
  <c r="W39" i="27"/>
  <c r="AA39" i="27"/>
  <c r="Y39" i="27"/>
  <c r="AB36" i="27"/>
  <c r="AD36" i="27"/>
  <c r="AA34" i="27"/>
  <c r="T30" i="27"/>
  <c r="AD28" i="27"/>
  <c r="W28" i="27"/>
  <c r="P26" i="27"/>
  <c r="H26" i="27"/>
  <c r="D26" i="27"/>
  <c r="U27" i="27"/>
  <c r="M26" i="27"/>
  <c r="AA27" i="27"/>
  <c r="I26" i="27"/>
  <c r="F26" i="27"/>
  <c r="E26" i="27"/>
  <c r="L26" i="27"/>
  <c r="AC22" i="27"/>
  <c r="V22" i="27"/>
  <c r="U22" i="27"/>
  <c r="Y22" i="27"/>
  <c r="T21" i="27"/>
  <c r="Z21" i="27"/>
  <c r="AD20" i="27"/>
  <c r="V20" i="27"/>
  <c r="AC20" i="27"/>
  <c r="T19" i="27"/>
  <c r="AC18" i="27"/>
  <c r="AA18" i="27"/>
  <c r="Y18" i="27"/>
  <c r="AB17" i="27"/>
  <c r="V17" i="27"/>
  <c r="AD17" i="27"/>
  <c r="Z17" i="27"/>
  <c r="X16" i="27"/>
  <c r="U16" i="27"/>
  <c r="T16" i="27"/>
  <c r="AA16" i="27"/>
  <c r="X15" i="27"/>
  <c r="AD15" i="27"/>
  <c r="Z15" i="27"/>
  <c r="AD13" i="27"/>
  <c r="AB13" i="27"/>
  <c r="V13" i="27"/>
  <c r="Z13" i="27"/>
  <c r="K12" i="27"/>
  <c r="X11" i="27"/>
  <c r="V11" i="27"/>
  <c r="AD11" i="27"/>
  <c r="Z11" i="27"/>
  <c r="X10" i="27"/>
  <c r="U10" i="27"/>
  <c r="W9" i="27"/>
  <c r="V9" i="27"/>
  <c r="T7" i="27"/>
  <c r="AC23" i="28" l="1"/>
  <c r="AA25" i="28"/>
  <c r="H6" i="28"/>
  <c r="AC16" i="28"/>
  <c r="AD21" i="28"/>
  <c r="AD22" i="28"/>
  <c r="X27" i="28"/>
  <c r="AD40" i="28"/>
  <c r="AB9" i="28"/>
  <c r="Z9" i="28"/>
  <c r="AD9" i="28"/>
  <c r="AB11" i="28"/>
  <c r="AD11" i="28"/>
  <c r="Y27" i="28"/>
  <c r="U36" i="28"/>
  <c r="V39" i="28"/>
  <c r="T40" i="28"/>
  <c r="X40" i="28"/>
  <c r="U37" i="28"/>
  <c r="W8" i="28"/>
  <c r="V13" i="28"/>
  <c r="W15" i="28"/>
  <c r="T18" i="28"/>
  <c r="V21" i="28"/>
  <c r="T22" i="28"/>
  <c r="X22" i="28"/>
  <c r="V25" i="28"/>
  <c r="W28" i="28"/>
  <c r="T37" i="28"/>
  <c r="T10" i="28"/>
  <c r="V11" i="28"/>
  <c r="U18" i="28"/>
  <c r="U10" i="28"/>
  <c r="W11" i="28"/>
  <c r="T13" i="28"/>
  <c r="T19" i="28"/>
  <c r="V24" i="28"/>
  <c r="V34" i="28"/>
  <c r="T36" i="28"/>
  <c r="W25" i="28"/>
  <c r="AA10" i="28"/>
  <c r="X23" i="28"/>
  <c r="AD25" i="28"/>
  <c r="AD34" i="28"/>
  <c r="AC40" i="28"/>
  <c r="AB15" i="28"/>
  <c r="Z15" i="28"/>
  <c r="AD15" i="28"/>
  <c r="Y24" i="28"/>
  <c r="AC24" i="28"/>
  <c r="AC30" i="28"/>
  <c r="Y37" i="28"/>
  <c r="W13" i="28"/>
  <c r="Y8" i="28"/>
  <c r="AC8" i="28"/>
  <c r="AA8" i="28"/>
  <c r="AB13" i="28"/>
  <c r="AD13" i="28"/>
  <c r="Y16" i="28"/>
  <c r="AA16" i="28"/>
  <c r="T20" i="28"/>
  <c r="X20" i="28"/>
  <c r="AB20" i="28"/>
  <c r="AD20" i="28"/>
  <c r="AB24" i="28"/>
  <c r="AD24" i="28"/>
  <c r="AD39" i="28"/>
  <c r="J6" i="28"/>
  <c r="N6" i="28"/>
  <c r="I14" i="28"/>
  <c r="I12" i="28" s="1"/>
  <c r="M14" i="28"/>
  <c r="M12" i="28" s="1"/>
  <c r="AB16" i="28"/>
  <c r="Z17" i="28"/>
  <c r="AD17" i="28"/>
  <c r="AC19" i="28"/>
  <c r="AD27" i="28"/>
  <c r="T28" i="28"/>
  <c r="X28" i="28"/>
  <c r="AD30" i="28"/>
  <c r="AA34" i="28"/>
  <c r="AC37" i="28"/>
  <c r="T38" i="28"/>
  <c r="X38" i="28"/>
  <c r="AB38" i="28"/>
  <c r="AD38" i="28"/>
  <c r="X10" i="28"/>
  <c r="AC10" i="28"/>
  <c r="U13" i="28"/>
  <c r="Z13" i="28"/>
  <c r="U21" i="28"/>
  <c r="Z21" i="28"/>
  <c r="Z27" i="28"/>
  <c r="U27" i="28"/>
  <c r="Z30" i="28"/>
  <c r="U30" i="28"/>
  <c r="Z40" i="28"/>
  <c r="U40" i="28"/>
  <c r="J7" i="28"/>
  <c r="T23" i="28"/>
  <c r="Y23" i="28"/>
  <c r="U25" i="28"/>
  <c r="Z25" i="28"/>
  <c r="V28" i="28"/>
  <c r="AA28" i="28"/>
  <c r="W34" i="28"/>
  <c r="U39" i="28"/>
  <c r="Z39" i="28"/>
  <c r="L6" i="28"/>
  <c r="R7" i="28"/>
  <c r="U11" i="28"/>
  <c r="Z11" i="28"/>
  <c r="X18" i="28"/>
  <c r="AC18" i="28"/>
  <c r="X19" i="28"/>
  <c r="V20" i="28"/>
  <c r="AA20" i="28"/>
  <c r="T24" i="28"/>
  <c r="X24" i="28"/>
  <c r="P6" i="28"/>
  <c r="Y10" i="28"/>
  <c r="U15" i="28"/>
  <c r="Y19" i="28"/>
  <c r="Z22" i="28"/>
  <c r="U22" i="28"/>
  <c r="T27" i="28"/>
  <c r="N26" i="28"/>
  <c r="R26" i="28"/>
  <c r="AC27" i="28"/>
  <c r="X36" i="28"/>
  <c r="AC36" i="28"/>
  <c r="X37" i="28"/>
  <c r="V38" i="28"/>
  <c r="AA38" i="28"/>
  <c r="AA18" i="28"/>
  <c r="AB21" i="28"/>
  <c r="H26" i="28"/>
  <c r="L26" i="28"/>
  <c r="AA30" i="28"/>
  <c r="AA36" i="28"/>
  <c r="AA40" i="28"/>
  <c r="H7" i="28"/>
  <c r="L7" i="28"/>
  <c r="T16" i="28"/>
  <c r="X16" i="28"/>
  <c r="K14" i="28"/>
  <c r="K12" i="28" s="1"/>
  <c r="W17" i="28"/>
  <c r="Y17" i="28"/>
  <c r="AC17" i="28"/>
  <c r="V18" i="28"/>
  <c r="Z18" i="28"/>
  <c r="AD18" i="28"/>
  <c r="W21" i="28"/>
  <c r="AA21" i="28"/>
  <c r="V22" i="28"/>
  <c r="AA24" i="28"/>
  <c r="I26" i="28"/>
  <c r="M26" i="28"/>
  <c r="V30" i="28"/>
  <c r="Z34" i="28"/>
  <c r="V36" i="28"/>
  <c r="Z36" i="28"/>
  <c r="AD36" i="28"/>
  <c r="Y38" i="28"/>
  <c r="AC38" i="28"/>
  <c r="W39" i="28"/>
  <c r="AA39" i="28"/>
  <c r="V40" i="28"/>
  <c r="D29" i="27"/>
  <c r="D31" i="27" s="1"/>
  <c r="D32" i="27" s="1"/>
  <c r="T36" i="27"/>
  <c r="X36" i="27"/>
  <c r="Z30" i="27"/>
  <c r="AD30" i="27"/>
  <c r="Y34" i="27"/>
  <c r="AB37" i="27"/>
  <c r="AB38" i="27"/>
  <c r="AD38" i="27"/>
  <c r="I41" i="27"/>
  <c r="E29" i="27"/>
  <c r="E31" i="27" s="1"/>
  <c r="E32" i="27" s="1"/>
  <c r="T37" i="27"/>
  <c r="X37" i="27"/>
  <c r="V38" i="27"/>
  <c r="V30" i="27"/>
  <c r="U43" i="27"/>
  <c r="U8" i="27"/>
  <c r="Y7" i="27"/>
  <c r="AC8" i="27"/>
  <c r="AA10" i="27"/>
  <c r="AC11" i="27"/>
  <c r="AD21" i="27"/>
  <c r="AA22" i="27"/>
  <c r="AB35" i="27"/>
  <c r="Z36" i="27"/>
  <c r="AB39" i="27"/>
  <c r="T42" i="27"/>
  <c r="X42" i="27"/>
  <c r="AB42" i="27"/>
  <c r="AD42" i="27"/>
  <c r="M41" i="27"/>
  <c r="AB43" i="27"/>
  <c r="Z7" i="27"/>
  <c r="X9" i="27"/>
  <c r="K6" i="27"/>
  <c r="K5" i="27" s="1"/>
  <c r="Z9" i="27"/>
  <c r="AD9" i="27"/>
  <c r="X13" i="27"/>
  <c r="V15" i="27"/>
  <c r="U17" i="27"/>
  <c r="Z19" i="27"/>
  <c r="AB19" i="27"/>
  <c r="AA21" i="27"/>
  <c r="Y35" i="27"/>
  <c r="AC35" i="27"/>
  <c r="U37" i="27"/>
  <c r="Y37" i="27"/>
  <c r="Y38" i="27"/>
  <c r="AC38" i="27"/>
  <c r="Z40" i="27"/>
  <c r="K41" i="27"/>
  <c r="H41" i="27"/>
  <c r="L41" i="27"/>
  <c r="T43" i="27"/>
  <c r="X43" i="27"/>
  <c r="W41" i="27"/>
  <c r="I6" i="27"/>
  <c r="I5" i="27" s="1"/>
  <c r="AA7" i="27"/>
  <c r="V8" i="27"/>
  <c r="AA8" i="27"/>
  <c r="T10" i="27"/>
  <c r="Y10" i="27"/>
  <c r="AC10" i="27"/>
  <c r="W11" i="27"/>
  <c r="AB11" i="27"/>
  <c r="AC16" i="27"/>
  <c r="Z20" i="27"/>
  <c r="U20" i="27"/>
  <c r="T27" i="27"/>
  <c r="N26" i="27"/>
  <c r="X27" i="27"/>
  <c r="AC27" i="27"/>
  <c r="W30" i="27"/>
  <c r="AB30" i="27"/>
  <c r="V37" i="27"/>
  <c r="AA37" i="27"/>
  <c r="Z42" i="27"/>
  <c r="O41" i="27"/>
  <c r="Z41" i="27" s="1"/>
  <c r="AC7" i="27"/>
  <c r="AB8" i="27"/>
  <c r="Q6" i="27"/>
  <c r="Y8" i="27"/>
  <c r="W15" i="27"/>
  <c r="AB15" i="27"/>
  <c r="AA20" i="27"/>
  <c r="J26" i="27"/>
  <c r="U28" i="27"/>
  <c r="U26" i="27" s="1"/>
  <c r="Z28" i="27"/>
  <c r="O6" i="27"/>
  <c r="Y16" i="27"/>
  <c r="W21" i="27"/>
  <c r="AB21" i="27"/>
  <c r="Y27" i="27"/>
  <c r="V28" i="27"/>
  <c r="T34" i="27"/>
  <c r="X34" i="27"/>
  <c r="AC34" i="27"/>
  <c r="AA35" i="27"/>
  <c r="AC39" i="27"/>
  <c r="S41" i="27"/>
  <c r="V43" i="27"/>
  <c r="AA43" i="27"/>
  <c r="S6" i="27"/>
  <c r="AB7" i="27"/>
  <c r="AB9" i="27"/>
  <c r="I12" i="27"/>
  <c r="M12" i="27"/>
  <c r="AB16" i="27"/>
  <c r="AD18" i="27"/>
  <c r="AD19" i="27"/>
  <c r="Y20" i="27"/>
  <c r="R26" i="27"/>
  <c r="U38" i="27"/>
  <c r="Z38" i="27"/>
  <c r="C26" i="27"/>
  <c r="C29" i="27" s="1"/>
  <c r="C31" i="27" s="1"/>
  <c r="C32" i="27" s="1"/>
  <c r="G26" i="27"/>
  <c r="G29" i="27" s="1"/>
  <c r="G31" i="27" s="1"/>
  <c r="G32" i="27" s="1"/>
  <c r="K26" i="27"/>
  <c r="Z34" i="27"/>
  <c r="AD34" i="27"/>
  <c r="Z35" i="27"/>
  <c r="AD35" i="27"/>
  <c r="H6" i="27"/>
  <c r="L6" i="27"/>
  <c r="AB10" i="27"/>
  <c r="W13" i="27"/>
  <c r="AC17" i="27"/>
  <c r="U19" i="27"/>
  <c r="AB22" i="27"/>
  <c r="V27" i="27"/>
  <c r="Y28" i="27"/>
  <c r="AC28" i="27"/>
  <c r="AB28" i="27"/>
  <c r="U30" i="27"/>
  <c r="V34" i="27"/>
  <c r="U34" i="27"/>
  <c r="AC37" i="27"/>
  <c r="W38" i="27"/>
  <c r="J41" i="27"/>
  <c r="AC43" i="27"/>
  <c r="W16" i="27"/>
  <c r="Z18" i="27"/>
  <c r="O12" i="27"/>
  <c r="U18" i="27"/>
  <c r="W7" i="27"/>
  <c r="AD7" i="27"/>
  <c r="M6" i="27"/>
  <c r="W8" i="27"/>
  <c r="J6" i="27"/>
  <c r="Y9" i="27"/>
  <c r="N6" i="27"/>
  <c r="T9" i="27"/>
  <c r="AC9" i="27"/>
  <c r="R6" i="27"/>
  <c r="X17" i="27"/>
  <c r="T18" i="27"/>
  <c r="X18" i="27"/>
  <c r="V21" i="27"/>
  <c r="Y40" i="27"/>
  <c r="T40" i="27"/>
  <c r="AC40" i="27"/>
  <c r="X40" i="27"/>
  <c r="Y17" i="27"/>
  <c r="T17" i="27"/>
  <c r="AA42" i="27"/>
  <c r="P41" i="27"/>
  <c r="V42" i="27"/>
  <c r="V7" i="27"/>
  <c r="W10" i="27"/>
  <c r="Q12" i="27"/>
  <c r="Q5" i="27" s="1"/>
  <c r="Y11" i="27"/>
  <c r="T11" i="27"/>
  <c r="Y13" i="27"/>
  <c r="T13" i="27"/>
  <c r="AC13" i="27"/>
  <c r="S12" i="27"/>
  <c r="J12" i="27"/>
  <c r="Y15" i="27"/>
  <c r="N12" i="27"/>
  <c r="T15" i="27"/>
  <c r="AC15" i="27"/>
  <c r="R12" i="27"/>
  <c r="AA19" i="27"/>
  <c r="V19" i="27"/>
  <c r="W22" i="27"/>
  <c r="AA36" i="27"/>
  <c r="V36" i="27"/>
  <c r="X7" i="27"/>
  <c r="T8" i="27"/>
  <c r="X8" i="27"/>
  <c r="U9" i="27"/>
  <c r="Z10" i="27"/>
  <c r="AD10" i="27"/>
  <c r="U11" i="27"/>
  <c r="U13" i="27"/>
  <c r="U15" i="27"/>
  <c r="Z16" i="27"/>
  <c r="AD16" i="27"/>
  <c r="AA17" i="27"/>
  <c r="V18" i="27"/>
  <c r="W19" i="27"/>
  <c r="AB20" i="27"/>
  <c r="W20" i="27"/>
  <c r="Y21" i="27"/>
  <c r="AC21" i="27"/>
  <c r="X21" i="27"/>
  <c r="T22" i="27"/>
  <c r="X22" i="27"/>
  <c r="AA40" i="27"/>
  <c r="V40" i="27"/>
  <c r="Y42" i="27"/>
  <c r="N41" i="27"/>
  <c r="AC42" i="27"/>
  <c r="R41" i="27"/>
  <c r="U7" i="27"/>
  <c r="Z8" i="27"/>
  <c r="AD8" i="27"/>
  <c r="P6" i="27"/>
  <c r="AA6" i="27"/>
  <c r="V10" i="27"/>
  <c r="V6" i="27" s="1"/>
  <c r="AA11" i="27"/>
  <c r="H12" i="27"/>
  <c r="AA13" i="27"/>
  <c r="L12" i="27"/>
  <c r="AA15" i="27"/>
  <c r="P12" i="27"/>
  <c r="V16" i="27"/>
  <c r="W17" i="27"/>
  <c r="AB18" i="27"/>
  <c r="W18" i="27"/>
  <c r="Y19" i="27"/>
  <c r="AC19" i="27"/>
  <c r="X19" i="27"/>
  <c r="T20" i="27"/>
  <c r="X20" i="27"/>
  <c r="U21" i="27"/>
  <c r="Z22" i="27"/>
  <c r="AD22" i="27"/>
  <c r="Y36" i="27"/>
  <c r="AC36" i="27"/>
  <c r="Z39" i="27"/>
  <c r="U39" i="27"/>
  <c r="AD39" i="27"/>
  <c r="AA9" i="28"/>
  <c r="P7" i="28"/>
  <c r="V9" i="28"/>
  <c r="T9" i="28"/>
  <c r="AB18" i="28"/>
  <c r="W18" i="28"/>
  <c r="Y34" i="28"/>
  <c r="T34" i="28"/>
  <c r="AC34" i="28"/>
  <c r="X34" i="28"/>
  <c r="F29" i="27"/>
  <c r="F31" i="27" s="1"/>
  <c r="F32" i="27" s="1"/>
  <c r="Z27" i="27"/>
  <c r="O26" i="27"/>
  <c r="AD27" i="27"/>
  <c r="AD26" i="27" s="1"/>
  <c r="S26" i="27"/>
  <c r="AA28" i="27"/>
  <c r="AA26" i="27" s="1"/>
  <c r="T28" i="27"/>
  <c r="Y30" i="27"/>
  <c r="AC30" i="27"/>
  <c r="X30" i="27"/>
  <c r="AB34" i="27"/>
  <c r="W34" i="27"/>
  <c r="U36" i="27"/>
  <c r="Z37" i="27"/>
  <c r="AD37" i="27"/>
  <c r="AA38" i="27"/>
  <c r="T38" i="27"/>
  <c r="V39" i="27"/>
  <c r="W40" i="27"/>
  <c r="AB41" i="27"/>
  <c r="U42" i="27"/>
  <c r="Z43" i="27"/>
  <c r="AD43" i="27"/>
  <c r="K7" i="28"/>
  <c r="K6" i="28"/>
  <c r="Z8" i="28"/>
  <c r="O7" i="28"/>
  <c r="O6" i="28"/>
  <c r="U8" i="28"/>
  <c r="AD8" i="28"/>
  <c r="S7" i="28"/>
  <c r="S6" i="28"/>
  <c r="AA17" i="28"/>
  <c r="V17" i="28"/>
  <c r="T17" i="28"/>
  <c r="Z38" i="28"/>
  <c r="U38" i="28"/>
  <c r="Y9" i="28"/>
  <c r="AC9" i="28"/>
  <c r="Z16" i="28"/>
  <c r="U16" i="28"/>
  <c r="O14" i="28"/>
  <c r="AD16" i="28"/>
  <c r="S14" i="28"/>
  <c r="Z20" i="28"/>
  <c r="U20" i="28"/>
  <c r="AB27" i="27"/>
  <c r="Q26" i="27"/>
  <c r="W27" i="27"/>
  <c r="W26" i="27" s="1"/>
  <c r="X28" i="27"/>
  <c r="AA30" i="27"/>
  <c r="W36" i="27"/>
  <c r="W37" i="27"/>
  <c r="X38" i="27"/>
  <c r="T39" i="27"/>
  <c r="X39" i="27"/>
  <c r="U40" i="27"/>
  <c r="W42" i="27"/>
  <c r="W43" i="27"/>
  <c r="R6" i="28"/>
  <c r="N7" i="28"/>
  <c r="I7" i="28"/>
  <c r="I6" i="28"/>
  <c r="M7" i="28"/>
  <c r="M6" i="28"/>
  <c r="AB8" i="28"/>
  <c r="Q7" i="28"/>
  <c r="Q6" i="28"/>
  <c r="Q14" i="28"/>
  <c r="W16" i="28"/>
  <c r="Z24" i="28"/>
  <c r="U24" i="28"/>
  <c r="K26" i="28"/>
  <c r="AB28" i="28"/>
  <c r="Z28" i="28"/>
  <c r="U28" i="28"/>
  <c r="O26" i="28"/>
  <c r="AD28" i="28"/>
  <c r="S26" i="28"/>
  <c r="AB36" i="28"/>
  <c r="W36" i="28"/>
  <c r="V8" i="28"/>
  <c r="W9" i="28"/>
  <c r="AB10" i="28"/>
  <c r="W10" i="28"/>
  <c r="Y11" i="28"/>
  <c r="AC11" i="28"/>
  <c r="X11" i="28"/>
  <c r="AA13" i="28"/>
  <c r="J14" i="28"/>
  <c r="J12" i="28" s="1"/>
  <c r="Y15" i="28"/>
  <c r="N14" i="28"/>
  <c r="N12" i="28" s="1"/>
  <c r="AC15" i="28"/>
  <c r="R14" i="28"/>
  <c r="R12" i="28" s="1"/>
  <c r="X15" i="28"/>
  <c r="U17" i="28"/>
  <c r="W19" i="28"/>
  <c r="AB19" i="28"/>
  <c r="Y21" i="28"/>
  <c r="T21" i="28"/>
  <c r="AC21" i="28"/>
  <c r="X21" i="28"/>
  <c r="AB22" i="28"/>
  <c r="W22" i="28"/>
  <c r="Z23" i="28"/>
  <c r="AD23" i="28"/>
  <c r="W27" i="28"/>
  <c r="Q26" i="28"/>
  <c r="AB27" i="28"/>
  <c r="AB30" i="28"/>
  <c r="W30" i="28"/>
  <c r="Z37" i="28"/>
  <c r="AD37" i="28"/>
  <c r="T8" i="28"/>
  <c r="X8" i="28"/>
  <c r="U9" i="28"/>
  <c r="Z10" i="28"/>
  <c r="AD10" i="28"/>
  <c r="AA11" i="28"/>
  <c r="T11" i="28"/>
  <c r="Y13" i="28"/>
  <c r="AC13" i="28"/>
  <c r="X13" i="28"/>
  <c r="H14" i="28"/>
  <c r="H12" i="28" s="1"/>
  <c r="L14" i="28"/>
  <c r="L12" i="28" s="1"/>
  <c r="AA15" i="28"/>
  <c r="P14" i="28"/>
  <c r="T15" i="28"/>
  <c r="V16" i="28"/>
  <c r="Z19" i="28"/>
  <c r="AD19" i="28"/>
  <c r="W23" i="28"/>
  <c r="AB23" i="28"/>
  <c r="Y25" i="28"/>
  <c r="T25" i="28"/>
  <c r="AC25" i="28"/>
  <c r="X25" i="28"/>
  <c r="W37" i="28"/>
  <c r="AB37" i="28"/>
  <c r="Y39" i="28"/>
  <c r="T39" i="28"/>
  <c r="AC39" i="28"/>
  <c r="X39" i="28"/>
  <c r="AB40" i="28"/>
  <c r="W40" i="28"/>
  <c r="AA19" i="28"/>
  <c r="V19" i="28"/>
  <c r="Y22" i="28"/>
  <c r="AA27" i="28"/>
  <c r="P26" i="28"/>
  <c r="V27" i="28"/>
  <c r="T30" i="28"/>
  <c r="X30" i="28"/>
  <c r="Y30" i="28"/>
  <c r="AB34" i="28"/>
  <c r="Y36" i="28"/>
  <c r="AB17" i="28"/>
  <c r="Y18" i="28"/>
  <c r="Y20" i="28"/>
  <c r="AC20" i="28"/>
  <c r="AA22" i="28"/>
  <c r="AC22" i="28"/>
  <c r="AA23" i="28"/>
  <c r="V23" i="28"/>
  <c r="AB25" i="28"/>
  <c r="Y28" i="28"/>
  <c r="AC28" i="28"/>
  <c r="U34" i="28"/>
  <c r="AA37" i="28"/>
  <c r="V37" i="28"/>
  <c r="AB39" i="28"/>
  <c r="Y40" i="28"/>
  <c r="V26" i="28" l="1"/>
  <c r="AB7" i="28"/>
  <c r="Y26" i="28"/>
  <c r="N5" i="28"/>
  <c r="AC26" i="28"/>
  <c r="K5" i="28"/>
  <c r="Z26" i="28"/>
  <c r="H5" i="28"/>
  <c r="H29" i="28" s="1"/>
  <c r="H31" i="28" s="1"/>
  <c r="H32" i="28" s="1"/>
  <c r="AB26" i="28"/>
  <c r="AA7" i="28"/>
  <c r="J5" i="28"/>
  <c r="M5" i="28"/>
  <c r="X26" i="28"/>
  <c r="U41" i="27"/>
  <c r="AB6" i="27"/>
  <c r="W26" i="28"/>
  <c r="T26" i="28"/>
  <c r="I5" i="28"/>
  <c r="L5" i="28"/>
  <c r="T14" i="28"/>
  <c r="T12" i="28" s="1"/>
  <c r="X14" i="28"/>
  <c r="X12" i="28" s="1"/>
  <c r="AD26" i="28"/>
  <c r="U26" i="28"/>
  <c r="V14" i="28"/>
  <c r="V12" i="28" s="1"/>
  <c r="Y7" i="28"/>
  <c r="U14" i="28"/>
  <c r="U12" i="28" s="1"/>
  <c r="AA6" i="28"/>
  <c r="AA14" i="28"/>
  <c r="AA12" i="28" s="1"/>
  <c r="W14" i="28"/>
  <c r="W12" i="28" s="1"/>
  <c r="AA26" i="28"/>
  <c r="W6" i="28"/>
  <c r="AC6" i="28"/>
  <c r="AC7" i="28"/>
  <c r="AD41" i="27"/>
  <c r="T26" i="27"/>
  <c r="AC26" i="27"/>
  <c r="V26" i="27"/>
  <c r="S5" i="27"/>
  <c r="AA14" i="27"/>
  <c r="AA12" i="27" s="1"/>
  <c r="AA5" i="27" s="1"/>
  <c r="AA29" i="27" s="1"/>
  <c r="H5" i="27"/>
  <c r="H29" i="27" s="1"/>
  <c r="H31" i="27" s="1"/>
  <c r="H32" i="27" s="1"/>
  <c r="W6" i="27"/>
  <c r="Z26" i="27"/>
  <c r="AD6" i="27"/>
  <c r="U6" i="27"/>
  <c r="X6" i="27"/>
  <c r="AC6" i="27"/>
  <c r="Y26" i="27"/>
  <c r="AB26" i="27"/>
  <c r="L5" i="27"/>
  <c r="L29" i="27" s="1"/>
  <c r="L31" i="27" s="1"/>
  <c r="L32" i="27" s="1"/>
  <c r="AB14" i="27"/>
  <c r="AB12" i="27" s="1"/>
  <c r="AB5" i="27" s="1"/>
  <c r="AD14" i="27"/>
  <c r="AD12" i="27" s="1"/>
  <c r="X14" i="27"/>
  <c r="X12" i="27" s="1"/>
  <c r="W14" i="27"/>
  <c r="W12" i="27" s="1"/>
  <c r="X26" i="27"/>
  <c r="S29" i="27"/>
  <c r="S31" i="27" s="1"/>
  <c r="S32" i="27" s="1"/>
  <c r="V14" i="27"/>
  <c r="V12" i="27" s="1"/>
  <c r="V5" i="27" s="1"/>
  <c r="Z14" i="27"/>
  <c r="Z12" i="27" s="1"/>
  <c r="M5" i="27"/>
  <c r="M29" i="27" s="1"/>
  <c r="M31" i="27" s="1"/>
  <c r="M32" i="27" s="1"/>
  <c r="O5" i="27"/>
  <c r="O29" i="27" s="1"/>
  <c r="O31" i="27" s="1"/>
  <c r="O32" i="27" s="1"/>
  <c r="N29" i="28"/>
  <c r="N31" i="28" s="1"/>
  <c r="V41" i="27"/>
  <c r="AA41" i="27"/>
  <c r="W5" i="27"/>
  <c r="W29" i="27" s="1"/>
  <c r="Y14" i="28"/>
  <c r="Y12" i="28" s="1"/>
  <c r="Q29" i="27"/>
  <c r="Q31" i="27" s="1"/>
  <c r="Q32" i="27" s="1"/>
  <c r="Z14" i="28"/>
  <c r="Z12" i="28" s="1"/>
  <c r="O12" i="28"/>
  <c r="O5" i="28" s="1"/>
  <c r="W7" i="28"/>
  <c r="U7" i="28"/>
  <c r="U6" i="28"/>
  <c r="Z6" i="27"/>
  <c r="Z5" i="27" s="1"/>
  <c r="Y14" i="27"/>
  <c r="Y12" i="27" s="1"/>
  <c r="R5" i="27"/>
  <c r="Y6" i="27"/>
  <c r="V7" i="28"/>
  <c r="V6" i="28"/>
  <c r="AC14" i="27"/>
  <c r="AC12" i="27" s="1"/>
  <c r="X6" i="28"/>
  <c r="X7" i="28"/>
  <c r="AC14" i="28"/>
  <c r="AC12" i="28" s="1"/>
  <c r="P12" i="28"/>
  <c r="P5" i="28" s="1"/>
  <c r="AB14" i="28"/>
  <c r="AB12" i="28" s="1"/>
  <c r="Q12" i="28"/>
  <c r="Q5" i="28" s="1"/>
  <c r="AB6" i="28"/>
  <c r="R5" i="28"/>
  <c r="AD14" i="28"/>
  <c r="AD12" i="28" s="1"/>
  <c r="S12" i="28"/>
  <c r="S5" i="28" s="1"/>
  <c r="Y6" i="28"/>
  <c r="AD7" i="28"/>
  <c r="Z7" i="28"/>
  <c r="P5" i="27"/>
  <c r="T6" i="27"/>
  <c r="T14" i="27"/>
  <c r="T12" i="27" s="1"/>
  <c r="K29" i="27"/>
  <c r="K31" i="27" s="1"/>
  <c r="K32" i="27" s="1"/>
  <c r="X41" i="27"/>
  <c r="AC41" i="27"/>
  <c r="U14" i="27"/>
  <c r="U12" i="27" s="1"/>
  <c r="J5" i="27"/>
  <c r="T7" i="28"/>
  <c r="T6" i="28"/>
  <c r="AD6" i="28"/>
  <c r="Z6" i="28"/>
  <c r="T41" i="27"/>
  <c r="Y41" i="27"/>
  <c r="N5" i="27"/>
  <c r="I29" i="27"/>
  <c r="I31" i="27" s="1"/>
  <c r="I32" i="27" s="1"/>
  <c r="K29" i="28" l="1"/>
  <c r="K31" i="28" s="1"/>
  <c r="K32" i="28" s="1"/>
  <c r="L29" i="28"/>
  <c r="L31" i="28" s="1"/>
  <c r="L32" i="28" s="1"/>
  <c r="M29" i="28"/>
  <c r="M31" i="28" s="1"/>
  <c r="M32" i="28" s="1"/>
  <c r="J29" i="28"/>
  <c r="J31" i="28" s="1"/>
  <c r="J32" i="28" s="1"/>
  <c r="I29" i="28"/>
  <c r="I31" i="28" s="1"/>
  <c r="I32" i="28" s="1"/>
  <c r="V29" i="27"/>
  <c r="U5" i="27"/>
  <c r="U29" i="27" s="1"/>
  <c r="U31" i="27" s="1"/>
  <c r="U32" i="27" s="1"/>
  <c r="Z29" i="27"/>
  <c r="T5" i="28"/>
  <c r="T29" i="28" s="1"/>
  <c r="X5" i="28"/>
  <c r="X29" i="28" s="1"/>
  <c r="O29" i="28"/>
  <c r="O31" i="28" s="1"/>
  <c r="U31" i="28" s="1"/>
  <c r="U5" i="28"/>
  <c r="U29" i="28" s="1"/>
  <c r="AC5" i="28"/>
  <c r="AC29" i="28" s="1"/>
  <c r="AC31" i="28" s="1"/>
  <c r="AC32" i="28" s="1"/>
  <c r="AD5" i="28"/>
  <c r="V5" i="28"/>
  <c r="V29" i="28" s="1"/>
  <c r="W5" i="28"/>
  <c r="W29" i="28" s="1"/>
  <c r="AA5" i="28"/>
  <c r="AA29" i="28" s="1"/>
  <c r="AA31" i="28" s="1"/>
  <c r="AA32" i="28" s="1"/>
  <c r="AB29" i="27"/>
  <c r="AC5" i="27"/>
  <c r="AC29" i="27" s="1"/>
  <c r="X5" i="27"/>
  <c r="AD5" i="27"/>
  <c r="AD29" i="27" s="1"/>
  <c r="Y5" i="27"/>
  <c r="Y29" i="27" s="1"/>
  <c r="AD31" i="27"/>
  <c r="AD32" i="27" s="1"/>
  <c r="X29" i="27"/>
  <c r="X31" i="27" s="1"/>
  <c r="X32" i="27" s="1"/>
  <c r="W31" i="27"/>
  <c r="W32" i="27" s="1"/>
  <c r="S29" i="28"/>
  <c r="S31" i="28" s="1"/>
  <c r="S32" i="28" s="1"/>
  <c r="Q29" i="28"/>
  <c r="Q31" i="28" s="1"/>
  <c r="P29" i="27"/>
  <c r="P31" i="27" s="1"/>
  <c r="P32" i="27" s="1"/>
  <c r="R29" i="28"/>
  <c r="R31" i="28" s="1"/>
  <c r="T5" i="27"/>
  <c r="T29" i="27" s="1"/>
  <c r="T31" i="27" s="1"/>
  <c r="T32" i="27" s="1"/>
  <c r="Y5" i="28"/>
  <c r="AB5" i="28"/>
  <c r="P29" i="28"/>
  <c r="P31" i="28" s="1"/>
  <c r="V31" i="27"/>
  <c r="V32" i="27" s="1"/>
  <c r="R29" i="27"/>
  <c r="R31" i="27" s="1"/>
  <c r="R32" i="27" s="1"/>
  <c r="AB31" i="27"/>
  <c r="AB32" i="27" s="1"/>
  <c r="AD29" i="28"/>
  <c r="AD31" i="28" s="1"/>
  <c r="AD32" i="28" s="1"/>
  <c r="N32" i="28"/>
  <c r="T32" i="28" s="1"/>
  <c r="T31" i="28"/>
  <c r="J29" i="27"/>
  <c r="J31" i="27" s="1"/>
  <c r="J32" i="27" s="1"/>
  <c r="N29" i="27"/>
  <c r="N31" i="27" s="1"/>
  <c r="N32" i="27" s="1"/>
  <c r="Z5" i="28"/>
  <c r="Z31" i="27"/>
  <c r="Z32" i="27" s="1"/>
  <c r="O32" i="28" l="1"/>
  <c r="U32" i="28" s="1"/>
  <c r="AB29" i="28"/>
  <c r="AB31" i="28" s="1"/>
  <c r="AB32" i="28" s="1"/>
  <c r="AC31" i="27"/>
  <c r="AC32" i="27" s="1"/>
  <c r="V31" i="28"/>
  <c r="P32" i="28"/>
  <c r="V32" i="28" s="1"/>
  <c r="AA31" i="27"/>
  <c r="AA32" i="27" s="1"/>
  <c r="W31" i="28"/>
  <c r="Q32" i="28"/>
  <c r="W32" i="28" s="1"/>
  <c r="Z29" i="28"/>
  <c r="Z31" i="28" s="1"/>
  <c r="Z32" i="28" s="1"/>
  <c r="Y29" i="28"/>
  <c r="Y31" i="28" s="1"/>
  <c r="Y32" i="28" s="1"/>
  <c r="R32" i="28"/>
  <c r="X32" i="28" s="1"/>
  <c r="X31" i="28"/>
  <c r="Y31" i="27"/>
  <c r="Y32" i="27" s="1"/>
</calcChain>
</file>

<file path=xl/sharedStrings.xml><?xml version="1.0" encoding="utf-8"?>
<sst xmlns="http://schemas.openxmlformats.org/spreadsheetml/2006/main" count="209" uniqueCount="157">
  <si>
    <t>Ukazovateľ</t>
  </si>
  <si>
    <t>Daňové príjmy VS spolu</t>
  </si>
  <si>
    <t>Dane z príjmov, ziskov a kapitálového majetku</t>
  </si>
  <si>
    <t>Daň z príjmov fyzických osôb</t>
  </si>
  <si>
    <t>DPFO zo závislej činnosti</t>
  </si>
  <si>
    <t xml:space="preserve">DPFO z  podnikania </t>
  </si>
  <si>
    <t>Daň z príjmov právnických osôb</t>
  </si>
  <si>
    <t>Daň z príjmov vyberaná zrážkou</t>
  </si>
  <si>
    <t>Dane na tovary a služby</t>
  </si>
  <si>
    <t>Daň z pridanej hodnoty</t>
  </si>
  <si>
    <t>Spotrebné dane</t>
  </si>
  <si>
    <t>Z minerálnych olejov</t>
  </si>
  <si>
    <t>Z liehu</t>
  </si>
  <si>
    <t>Z piva</t>
  </si>
  <si>
    <t>Z vína</t>
  </si>
  <si>
    <t>Z tabaku a tabakových výrobkov</t>
  </si>
  <si>
    <t>Z elektrickej energie</t>
  </si>
  <si>
    <t>Zo zemného plynu</t>
  </si>
  <si>
    <t>Z uhlia</t>
  </si>
  <si>
    <t>Dane z medzinárodného obchodu a transakcií</t>
  </si>
  <si>
    <t>Ostatné dane</t>
  </si>
  <si>
    <t>Daňové príjmy a príjmy FSZP spolu</t>
  </si>
  <si>
    <t>SANKCIE</t>
  </si>
  <si>
    <t>Daňové príjmy a príjmy FSZP vrátane sankcií</t>
  </si>
  <si>
    <t>% HDP</t>
  </si>
  <si>
    <t>Štátne finančné aktíva</t>
  </si>
  <si>
    <t xml:space="preserve">Daňové príjmy obcí </t>
  </si>
  <si>
    <t>Daňové príjmy VÚC</t>
  </si>
  <si>
    <t>Daňové príjmy Rozhlasu a televízie Slovenska (RTS)</t>
  </si>
  <si>
    <t>Environmentálny fond</t>
  </si>
  <si>
    <t>Výdavky na verejnoprospešný účel</t>
  </si>
  <si>
    <t>Miestne dane (vrátane dane z motorových vozidiel do r. 2015)</t>
  </si>
  <si>
    <t>Sociálna poisťovňa (EAO + dlžné)</t>
  </si>
  <si>
    <t>Zdravotné poisťovne (EAO + dlžné)</t>
  </si>
  <si>
    <t>z toho vplyv LEVEL/EDS</t>
  </si>
  <si>
    <t>z toho vplyv MAKRA</t>
  </si>
  <si>
    <t>z toho vplyv AKTUALIZÁCIE LEGISLATÍVY</t>
  </si>
  <si>
    <t>Daňové príjmy VS</t>
  </si>
  <si>
    <t>DPFOzč, SO, ZO (mzdová báza)</t>
  </si>
  <si>
    <t>DPPO, DPFOpod, SD MO, ZD licencie (nominálne a reálne HDP)</t>
  </si>
  <si>
    <t>DPH (nominálna spotreba domácností, medzispotreba a investície vlády)</t>
  </si>
  <si>
    <t>Ostatné SD (konečná spotreba domácností, s.c.)</t>
  </si>
  <si>
    <t>Dane z medzinárodného obchodu a transakcií (Import, b.c.)</t>
  </si>
  <si>
    <t>Zrážková daň a OO vybr.fin.inštitúcií (objem vkladov, PÚM)</t>
  </si>
  <si>
    <t>Vplyv zmeny makroekonomických údajov</t>
  </si>
  <si>
    <t>DPH</t>
  </si>
  <si>
    <t>Vplyv zmeny odhadu úspešnosti výberu daní (EDS/level)</t>
  </si>
  <si>
    <t>1 Q 2008</t>
  </si>
  <si>
    <t>2 Q 2008</t>
  </si>
  <si>
    <t>3 Q 2008</t>
  </si>
  <si>
    <t>4 Q 2008</t>
  </si>
  <si>
    <t>1 Q 2009</t>
  </si>
  <si>
    <t>2 Q 2009</t>
  </si>
  <si>
    <t>3 Q 2009</t>
  </si>
  <si>
    <t>4 Q 2009</t>
  </si>
  <si>
    <t>1 Q 2010</t>
  </si>
  <si>
    <t>2 Q 2010</t>
  </si>
  <si>
    <t>3 Q 2010</t>
  </si>
  <si>
    <t>4 Q 2010</t>
  </si>
  <si>
    <t>1 Q 2011</t>
  </si>
  <si>
    <t>2 Q 2011</t>
  </si>
  <si>
    <t>3 Q 2011</t>
  </si>
  <si>
    <t>4 Q 2011</t>
  </si>
  <si>
    <t>1 Q 2012</t>
  </si>
  <si>
    <t>2 Q 2012</t>
  </si>
  <si>
    <t>3 Q 2012</t>
  </si>
  <si>
    <t>4 Q 2012</t>
  </si>
  <si>
    <t>1 Q 2013</t>
  </si>
  <si>
    <t>2 Q 2013</t>
  </si>
  <si>
    <t>3 Q 2013</t>
  </si>
  <si>
    <t>4 Q 2013</t>
  </si>
  <si>
    <t>1 Q 2014</t>
  </si>
  <si>
    <t>2 Q 2014</t>
  </si>
  <si>
    <t>3 Q 2014</t>
  </si>
  <si>
    <t>4 Q 2014</t>
  </si>
  <si>
    <t>1 Q 2015</t>
  </si>
  <si>
    <t>2 Q 2015</t>
  </si>
  <si>
    <t>3 Q 2015</t>
  </si>
  <si>
    <t>4 Q 2015</t>
  </si>
  <si>
    <t>1 Q 2016</t>
  </si>
  <si>
    <t>EDS</t>
  </si>
  <si>
    <t>Horny interval</t>
  </si>
  <si>
    <t>Dolny interval</t>
  </si>
  <si>
    <t>FSZP* spolu</t>
  </si>
  <si>
    <t>z toho JEDNORAZOVÉ VPLYVY</t>
  </si>
  <si>
    <t>z toho INÉ VPLYVY</t>
  </si>
  <si>
    <t>CELKOVÁ ZMENA</t>
  </si>
  <si>
    <t>* Fondy sociálneho a zdravotného poistenia</t>
  </si>
  <si>
    <t>2 Q 2016</t>
  </si>
  <si>
    <t>Graf 3: Vplyv zmeny odhadu úspešnosti výberu (EDS) na prognózu daní (v mil. eur)</t>
  </si>
  <si>
    <t>Graf 2: Vplyv makroekonomickej prognózy na odhad daní (mil. eur)</t>
  </si>
  <si>
    <r>
      <t>Sociálna poisťovňa</t>
    </r>
    <r>
      <rPr>
        <sz val="8"/>
        <rFont val="Arial Narrow"/>
        <family val="2"/>
        <charset val="238"/>
      </rPr>
      <t xml:space="preserve"> (EAO + dlžné)</t>
    </r>
  </si>
  <si>
    <r>
      <t>Zdravotné poisťovne</t>
    </r>
    <r>
      <rPr>
        <sz val="8"/>
        <rFont val="Arial Narrow"/>
        <family val="2"/>
        <charset val="238"/>
      </rPr>
      <t xml:space="preserve"> (EAO + dlžné)</t>
    </r>
  </si>
  <si>
    <t>Daňové príjmy ŠR</t>
  </si>
  <si>
    <t>z toho FO</t>
  </si>
  <si>
    <t xml:space="preserve">                         PO</t>
  </si>
  <si>
    <t>HDP, b.c.</t>
  </si>
  <si>
    <t>3 Q 2016</t>
  </si>
  <si>
    <t>4 Q 2016</t>
  </si>
  <si>
    <t>1 Q 2017</t>
  </si>
  <si>
    <t>Mimorozpočtový účet ŠR</t>
  </si>
  <si>
    <t>Tabuľka: Aktuálna prognóza IFP a porovnanie s rozpočtom VS na roky 2017 - 2019 a s Východiskami rozpočtu VS na roky 2018 - 2020 (mil. eur, ESA2010)</t>
  </si>
  <si>
    <t>Tabuľka: Aktuálna prognóza IFP a porovnanie s rozpočtom VS na roky 2017 - 2019 a s Východiskami rozpočtu VS na roky 2018 - 2020 (mil. eur, cash)</t>
  </si>
  <si>
    <t xml:space="preserve">Obsah </t>
  </si>
  <si>
    <t>Vplyv makroekonomickej prognózy na odhad daní</t>
  </si>
  <si>
    <t>Vplyv zmeny odhadu úspešnosti výberu (EDS) na prognózu daní</t>
  </si>
  <si>
    <t>Efektívna daňová sadzba DPH</t>
  </si>
  <si>
    <t>Aktuálna prognóza IFP a porovnanie s rozpočtom VS na roky 2017 - 2019 a s Východiskami rozpočtu VS na roky 2018 - 2020 (mil. eur, ESA2010)</t>
  </si>
  <si>
    <t>Aktuálna prognóza IFP a porovnanie s rozpočtom VS na roky 2017 - 2019 a s Východiskami rozpočtu VS na roky 2018 - 2020 (mil. eur, cash)</t>
  </si>
  <si>
    <t>Legislatíva zapracovaná v prognóze</t>
  </si>
  <si>
    <t>2 Q 2017</t>
  </si>
  <si>
    <t>Graf 1: Zmena prognózy daní oproti júnu 2017 (v mil. eur)</t>
  </si>
  <si>
    <t>Zmena prognózy daní oproti júnu 2017</t>
  </si>
  <si>
    <t>September 2017</t>
  </si>
  <si>
    <t>Jún 2017</t>
  </si>
  <si>
    <t>Zákon č. 595/2003 Z. z. o dani z príjmov</t>
  </si>
  <si>
    <t>DPFO</t>
  </si>
  <si>
    <t>zavedenie daňového bonusu na hypotéky</t>
  </si>
  <si>
    <t>zavedenie nezdaniteľnej časti základu dane na kúpeľníctvo</t>
  </si>
  <si>
    <t>DPPO</t>
  </si>
  <si>
    <t>zavedenie samostatného odpisovania technického zhodnotenia a opráv na budovách kúpeľov</t>
  </si>
  <si>
    <t>zmena pri uplatňovaní superodpočtu výdavkov na vedu a výskum</t>
  </si>
  <si>
    <t>Zákon č. 98/2004 Z. z. o spotrebnej dani z minerálneho oleja</t>
  </si>
  <si>
    <t>SD MO</t>
  </si>
  <si>
    <t>Zákon č. 222/2004 Z. z. o DPH</t>
  </si>
  <si>
    <t>Humanitárna pomoc oslobodená od DPH</t>
  </si>
  <si>
    <t>Tabuľka : Legislatíva zapracovaná v prognóze (ESA2010, v mil. eur)</t>
  </si>
  <si>
    <t>Schválený RVS na roky 2017 - 2019</t>
  </si>
  <si>
    <t>Návrh rozpočtu VS na roky 2018 - 2020</t>
  </si>
  <si>
    <t>Aktuálna prognóza (september 2017)</t>
  </si>
  <si>
    <t>Rozdiel oproti RVS 2017 - 2019</t>
  </si>
  <si>
    <t>Rozdiel oproti NRVS 2018 - 2020</t>
  </si>
  <si>
    <t>Rozdiel oproti RVS 17 - 19</t>
  </si>
  <si>
    <t>Rozdiel oproti NRVS 18 - 20</t>
  </si>
  <si>
    <r>
      <t xml:space="preserve">Miestne dane </t>
    </r>
    <r>
      <rPr>
        <sz val="8"/>
        <rFont val="Arial Narrow"/>
        <family val="2"/>
        <charset val="238"/>
      </rPr>
      <t>(vrátane dane z motorových vozidiel do r. 2015)</t>
    </r>
  </si>
  <si>
    <t>FSZP spolu</t>
  </si>
  <si>
    <t>Opatrenie (v mil. eur)</t>
  </si>
  <si>
    <t>ESA 2010</t>
  </si>
  <si>
    <t>SPOLU - memorandové položky</t>
  </si>
  <si>
    <t>súčasné ŠPM (priemerné)</t>
  </si>
  <si>
    <t>Distribúcia (pravá os)</t>
  </si>
  <si>
    <t>nové ŠPM</t>
  </si>
  <si>
    <t>výška úveru</t>
  </si>
  <si>
    <t xml:space="preserve">Porovnanie súčasného a nového priemerného ŠPM; distribúcia podľa výšky úveru </t>
  </si>
  <si>
    <t>Spotrebná daň z minerálnych olejov, vývoj EDS (v %)</t>
  </si>
  <si>
    <t>FSZP spolu *</t>
  </si>
  <si>
    <t>HDP</t>
  </si>
  <si>
    <t>Rozdiel aktuálnej prognózy daňových príjmov oproti prognóze z júna 2017</t>
  </si>
  <si>
    <t>Tabuľka: Rozdiel aktuálnej prognózy daňových príjmov oproti prognóze z júna 2017 (ESA2010, mil. Eur)</t>
  </si>
  <si>
    <t>Odvodovo odpočítateľná položka - aktualizácia legislatívy</t>
  </si>
  <si>
    <r>
      <t xml:space="preserve">SPOLU </t>
    </r>
    <r>
      <rPr>
        <b/>
        <sz val="10"/>
        <rFont val="Arial Narrow"/>
        <family val="2"/>
        <charset val="238"/>
      </rPr>
      <t>(nová legislatíva zapracovaná v prognóze)</t>
    </r>
  </si>
  <si>
    <r>
      <t xml:space="preserve">Zákon č. 576/2004  Z. z. o </t>
    </r>
    <r>
      <rPr>
        <b/>
        <sz val="11"/>
        <color theme="1"/>
        <rFont val="Arial Narrow"/>
        <family val="2"/>
        <charset val="238"/>
      </rPr>
      <t xml:space="preserve"> </t>
    </r>
    <r>
      <rPr>
        <b/>
        <sz val="9"/>
        <color rgb="FF000000"/>
        <rFont val="Arial Narrow"/>
        <family val="2"/>
        <charset val="238"/>
      </rPr>
      <t xml:space="preserve">zdravotnej starostlivosti </t>
    </r>
  </si>
  <si>
    <t>Graf 5: Spotrebná daň z minerálnych olejov, vývoj EDS (v %)</t>
  </si>
  <si>
    <t>Graf 4: Efektívna daňová sadzba DPH (%)</t>
  </si>
  <si>
    <t>Graf 6: Zmena prognózy daňovo-odvodových príjmov oproti schválenému rozpočtu (v mil. eur)</t>
  </si>
  <si>
    <t xml:space="preserve">Graf 7: Porovnanie súčasného a nového priemerného ŠPM; distribúcia podľa výšky úveru </t>
  </si>
  <si>
    <t>Zmena prognózy daňovo-odvodových príjmov oproti schválenému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</si>
</sst>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"/>
    <numFmt numFmtId="167" formatCode="_-* #,##0.00\ _S_k_-;\-* #,##0.00\ _S_k_-;_-* &quot;-&quot;??\ _S_k_-;_-@_-"/>
  </numFmts>
  <fonts count="38" x14ac:knownFonts="1">
    <font>
      <sz val="11"/>
      <color theme="1"/>
      <name val="Garamond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10"/>
      <name val="Garamond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0"/>
      <color rgb="FF2C9ADC"/>
      <name val="Arial Narrow"/>
      <family val="2"/>
      <charset val="238"/>
    </font>
    <font>
      <sz val="11"/>
      <color theme="1"/>
      <name val="Garamond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8"/>
      <color rgb="FFFF0000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color rgb="FFFFFFFF"/>
      <name val="Arial Narrow"/>
      <family val="2"/>
      <charset val="238"/>
    </font>
    <font>
      <u/>
      <sz val="11"/>
      <color theme="10"/>
      <name val="Calibri"/>
      <family val="2"/>
      <scheme val="minor"/>
    </font>
    <font>
      <u/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sz val="10"/>
      <name val="Arial Narrow"/>
      <family val="2"/>
    </font>
    <font>
      <b/>
      <sz val="8"/>
      <color theme="1"/>
      <name val="Arial Narrow"/>
      <family val="2"/>
      <charset val="238"/>
    </font>
    <font>
      <sz val="8"/>
      <name val="Calibri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9"/>
      <color rgb="FF000000"/>
      <name val="Arial Narrow"/>
      <family val="2"/>
      <charset val="238"/>
    </font>
    <font>
      <sz val="10"/>
      <color rgb="FF2C9ADC"/>
      <name val="NeueHaasGroteskDisp W02 Bd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C9AD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FFFFFF"/>
      </right>
      <top/>
      <bottom style="medium">
        <color rgb="FF000000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10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10" fillId="0" borderId="0"/>
    <xf numFmtId="9" fontId="16" fillId="0" borderId="0" applyFont="0" applyFill="0" applyBorder="0" applyAlignment="0" applyProtection="0"/>
    <xf numFmtId="0" fontId="22" fillId="0" borderId="0"/>
    <xf numFmtId="167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</cellStyleXfs>
  <cellXfs count="231">
    <xf numFmtId="0" fontId="0" fillId="0" borderId="0" xfId="0"/>
    <xf numFmtId="0" fontId="7" fillId="2" borderId="0" xfId="0" applyFont="1" applyFill="1" applyBorder="1"/>
    <xf numFmtId="0" fontId="7" fillId="2" borderId="0" xfId="0" applyFont="1" applyFill="1"/>
    <xf numFmtId="0" fontId="11" fillId="0" borderId="21" xfId="0" applyFont="1" applyBorder="1"/>
    <xf numFmtId="0" fontId="11" fillId="0" borderId="25" xfId="0" applyFont="1" applyBorder="1"/>
    <xf numFmtId="0" fontId="11" fillId="4" borderId="25" xfId="0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10" fontId="5" fillId="0" borderId="0" xfId="5" applyNumberFormat="1" applyFont="1"/>
    <xf numFmtId="0" fontId="8" fillId="0" borderId="0" xfId="0" applyFont="1"/>
    <xf numFmtId="0" fontId="12" fillId="5" borderId="19" xfId="4" applyFont="1" applyFill="1" applyBorder="1" applyAlignment="1">
      <alignment horizontal="left" vertical="center"/>
    </xf>
    <xf numFmtId="0" fontId="17" fillId="0" borderId="0" xfId="4" applyFont="1" applyAlignment="1">
      <alignment horizontal="left"/>
    </xf>
    <xf numFmtId="0" fontId="12" fillId="0" borderId="0" xfId="4" applyFont="1" applyAlignment="1">
      <alignment horizontal="left" vertical="center"/>
    </xf>
    <xf numFmtId="0" fontId="17" fillId="6" borderId="19" xfId="4" applyFont="1" applyFill="1" applyBorder="1"/>
    <xf numFmtId="0" fontId="17" fillId="0" borderId="0" xfId="4" applyFont="1" applyFill="1"/>
    <xf numFmtId="3" fontId="17" fillId="0" borderId="0" xfId="4" applyNumberFormat="1" applyFont="1"/>
    <xf numFmtId="3" fontId="17" fillId="0" borderId="0" xfId="4" applyNumberFormat="1" applyFont="1" applyAlignment="1">
      <alignment horizontal="right" vertical="center"/>
    </xf>
    <xf numFmtId="0" fontId="17" fillId="0" borderId="0" xfId="4" applyFont="1"/>
    <xf numFmtId="0" fontId="11" fillId="0" borderId="19" xfId="4" applyFont="1" applyBorder="1" applyAlignment="1">
      <alignment vertical="center"/>
    </xf>
    <xf numFmtId="3" fontId="18" fillId="0" borderId="19" xfId="4" applyNumberFormat="1" applyFont="1" applyBorder="1"/>
    <xf numFmtId="0" fontId="12" fillId="0" borderId="29" xfId="0" applyFont="1" applyBorder="1" applyAlignment="1">
      <alignment vertical="center"/>
    </xf>
    <xf numFmtId="0" fontId="12" fillId="0" borderId="29" xfId="0" applyFont="1" applyBorder="1" applyAlignment="1">
      <alignment horizontal="left" vertical="center"/>
    </xf>
    <xf numFmtId="0" fontId="11" fillId="4" borderId="32" xfId="0" applyFont="1" applyFill="1" applyBorder="1" applyAlignment="1">
      <alignment vertical="center"/>
    </xf>
    <xf numFmtId="0" fontId="12" fillId="0" borderId="29" xfId="0" applyFont="1" applyBorder="1" applyAlignment="1">
      <alignment horizontal="left" vertical="center" indent="2"/>
    </xf>
    <xf numFmtId="0" fontId="12" fillId="2" borderId="0" xfId="0" applyFont="1" applyFill="1"/>
    <xf numFmtId="3" fontId="12" fillId="0" borderId="3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2" fillId="0" borderId="23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/>
    </xf>
    <xf numFmtId="3" fontId="13" fillId="0" borderId="3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3" fillId="0" borderId="31" xfId="0" applyNumberFormat="1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31" xfId="0" applyNumberFormat="1" applyFont="1" applyBorder="1" applyAlignment="1">
      <alignment vertical="center"/>
    </xf>
    <xf numFmtId="3" fontId="11" fillId="4" borderId="18" xfId="0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3" fontId="11" fillId="4" borderId="20" xfId="0" applyNumberFormat="1" applyFont="1" applyFill="1" applyBorder="1" applyAlignment="1">
      <alignment vertical="center"/>
    </xf>
    <xf numFmtId="3" fontId="11" fillId="0" borderId="22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5" borderId="19" xfId="4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3" fontId="18" fillId="0" borderId="19" xfId="4" applyNumberFormat="1" applyFont="1" applyBorder="1" applyAlignment="1">
      <alignment horizontal="right" vertical="center"/>
    </xf>
    <xf numFmtId="0" fontId="17" fillId="0" borderId="0" xfId="4" applyFont="1" applyAlignment="1">
      <alignment horizontal="left" vertical="center"/>
    </xf>
    <xf numFmtId="0" fontId="18" fillId="0" borderId="19" xfId="4" applyFont="1" applyBorder="1" applyAlignment="1">
      <alignment horizontal="left" vertical="center"/>
    </xf>
    <xf numFmtId="0" fontId="14" fillId="0" borderId="0" xfId="3" applyFont="1" applyAlignment="1">
      <alignment vertical="center"/>
    </xf>
    <xf numFmtId="0" fontId="20" fillId="0" borderId="0" xfId="3" applyFont="1"/>
    <xf numFmtId="0" fontId="19" fillId="2" borderId="0" xfId="3" applyFont="1" applyFill="1" applyBorder="1" applyAlignment="1">
      <alignment horizontal="right" vertical="center"/>
    </xf>
    <xf numFmtId="0" fontId="19" fillId="2" borderId="9" xfId="3" applyFont="1" applyFill="1" applyBorder="1" applyAlignment="1">
      <alignment horizontal="right" vertical="center"/>
    </xf>
    <xf numFmtId="0" fontId="19" fillId="2" borderId="8" xfId="3" applyFont="1" applyFill="1" applyBorder="1" applyAlignment="1">
      <alignment horizontal="right" vertical="center"/>
    </xf>
    <xf numFmtId="3" fontId="19" fillId="2" borderId="0" xfId="3" applyNumberFormat="1" applyFont="1" applyFill="1" applyBorder="1" applyAlignment="1">
      <alignment horizontal="right" vertical="center"/>
    </xf>
    <xf numFmtId="0" fontId="19" fillId="2" borderId="11" xfId="3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right" vertical="center"/>
    </xf>
    <xf numFmtId="0" fontId="19" fillId="2" borderId="12" xfId="3" applyFont="1" applyFill="1" applyBorder="1"/>
    <xf numFmtId="3" fontId="19" fillId="2" borderId="5" xfId="3" applyNumberFormat="1" applyFont="1" applyFill="1" applyBorder="1" applyAlignment="1">
      <alignment horizontal="right" vertical="center"/>
    </xf>
    <xf numFmtId="3" fontId="19" fillId="2" borderId="6" xfId="3" applyNumberFormat="1" applyFont="1" applyFill="1" applyBorder="1" applyAlignment="1">
      <alignment horizontal="right" vertical="center"/>
    </xf>
    <xf numFmtId="3" fontId="19" fillId="2" borderId="4" xfId="3" applyNumberFormat="1" applyFont="1" applyFill="1" applyBorder="1" applyAlignment="1">
      <alignment horizontal="right" vertical="center"/>
    </xf>
    <xf numFmtId="3" fontId="19" fillId="0" borderId="0" xfId="3" applyNumberFormat="1" applyFont="1" applyFill="1" applyBorder="1" applyAlignment="1">
      <alignment horizontal="right" vertical="center"/>
    </xf>
    <xf numFmtId="0" fontId="19" fillId="2" borderId="3" xfId="3" applyFont="1" applyFill="1" applyBorder="1"/>
    <xf numFmtId="3" fontId="19" fillId="2" borderId="9" xfId="3" applyNumberFormat="1" applyFont="1" applyFill="1" applyBorder="1" applyAlignment="1">
      <alignment horizontal="right" vertical="center"/>
    </xf>
    <xf numFmtId="3" fontId="19" fillId="2" borderId="8" xfId="3" applyNumberFormat="1" applyFont="1" applyFill="1" applyBorder="1" applyAlignment="1">
      <alignment horizontal="right" vertical="center"/>
    </xf>
    <xf numFmtId="0" fontId="21" fillId="2" borderId="13" xfId="3" applyFont="1" applyFill="1" applyBorder="1" applyAlignment="1">
      <alignment horizontal="left" indent="2"/>
    </xf>
    <xf numFmtId="3" fontId="21" fillId="2" borderId="0" xfId="3" applyNumberFormat="1" applyFont="1" applyFill="1" applyBorder="1" applyAlignment="1">
      <alignment horizontal="right" vertical="center"/>
    </xf>
    <xf numFmtId="3" fontId="21" fillId="2" borderId="9" xfId="3" applyNumberFormat="1" applyFont="1" applyFill="1" applyBorder="1" applyAlignment="1">
      <alignment horizontal="right" vertical="center"/>
    </xf>
    <xf numFmtId="3" fontId="21" fillId="2" borderId="8" xfId="3" applyNumberFormat="1" applyFont="1" applyFill="1" applyBorder="1" applyAlignment="1">
      <alignment horizontal="right" vertical="center"/>
    </xf>
    <xf numFmtId="3" fontId="21" fillId="0" borderId="0" xfId="3" applyNumberFormat="1" applyFont="1" applyFill="1" applyBorder="1" applyAlignment="1">
      <alignment horizontal="right" vertical="center"/>
    </xf>
    <xf numFmtId="0" fontId="21" fillId="2" borderId="13" xfId="3" applyFont="1" applyFill="1" applyBorder="1" applyAlignment="1">
      <alignment horizontal="left" indent="4"/>
    </xf>
    <xf numFmtId="0" fontId="19" fillId="2" borderId="13" xfId="3" applyFont="1" applyFill="1" applyBorder="1"/>
    <xf numFmtId="3" fontId="21" fillId="0" borderId="8" xfId="3" applyNumberFormat="1" applyFont="1" applyFill="1" applyBorder="1" applyAlignment="1">
      <alignment horizontal="right" vertical="center"/>
    </xf>
    <xf numFmtId="3" fontId="21" fillId="0" borderId="9" xfId="3" applyNumberFormat="1" applyFont="1" applyFill="1" applyBorder="1" applyAlignment="1">
      <alignment horizontal="right" vertical="center"/>
    </xf>
    <xf numFmtId="0" fontId="20" fillId="0" borderId="0" xfId="3" applyFont="1" applyFill="1"/>
    <xf numFmtId="3" fontId="19" fillId="0" borderId="9" xfId="3" applyNumberFormat="1" applyFont="1" applyFill="1" applyBorder="1" applyAlignment="1">
      <alignment horizontal="right" vertical="center"/>
    </xf>
    <xf numFmtId="3" fontId="19" fillId="2" borderId="2" xfId="3" applyNumberFormat="1" applyFont="1" applyFill="1" applyBorder="1" applyAlignment="1">
      <alignment horizontal="right" vertical="center"/>
    </xf>
    <xf numFmtId="3" fontId="19" fillId="2" borderId="15" xfId="3" applyNumberFormat="1" applyFont="1" applyFill="1" applyBorder="1" applyAlignment="1">
      <alignment horizontal="right" vertical="center"/>
    </xf>
    <xf numFmtId="3" fontId="19" fillId="0" borderId="1" xfId="3" applyNumberFormat="1" applyFont="1" applyFill="1" applyBorder="1" applyAlignment="1">
      <alignment horizontal="right" vertical="center"/>
    </xf>
    <xf numFmtId="3" fontId="19" fillId="0" borderId="2" xfId="3" applyNumberFormat="1" applyFont="1" applyFill="1" applyBorder="1" applyAlignment="1">
      <alignment horizontal="right" vertical="center"/>
    </xf>
    <xf numFmtId="3" fontId="19" fillId="0" borderId="15" xfId="3" applyNumberFormat="1" applyFont="1" applyFill="1" applyBorder="1" applyAlignment="1">
      <alignment horizontal="right" vertical="center"/>
    </xf>
    <xf numFmtId="3" fontId="19" fillId="2" borderId="1" xfId="3" applyNumberFormat="1" applyFont="1" applyFill="1" applyBorder="1" applyAlignment="1">
      <alignment horizontal="right" vertical="center"/>
    </xf>
    <xf numFmtId="3" fontId="19" fillId="2" borderId="10" xfId="3" applyNumberFormat="1" applyFont="1" applyFill="1" applyBorder="1" applyAlignment="1">
      <alignment horizontal="right" vertical="center"/>
    </xf>
    <xf numFmtId="3" fontId="19" fillId="3" borderId="2" xfId="3" applyNumberFormat="1" applyFont="1" applyFill="1" applyBorder="1" applyAlignment="1">
      <alignment horizontal="right" vertical="center"/>
    </xf>
    <xf numFmtId="3" fontId="19" fillId="3" borderId="15" xfId="3" applyNumberFormat="1" applyFont="1" applyFill="1" applyBorder="1" applyAlignment="1">
      <alignment horizontal="right" vertical="center"/>
    </xf>
    <xf numFmtId="3" fontId="19" fillId="3" borderId="1" xfId="3" applyNumberFormat="1" applyFont="1" applyFill="1" applyBorder="1" applyAlignment="1">
      <alignment horizontal="right" vertical="center"/>
    </xf>
    <xf numFmtId="164" fontId="19" fillId="2" borderId="2" xfId="3" applyNumberFormat="1" applyFont="1" applyFill="1" applyBorder="1" applyAlignment="1">
      <alignment horizontal="right" vertical="center"/>
    </xf>
    <xf numFmtId="164" fontId="19" fillId="2" borderId="15" xfId="3" applyNumberFormat="1" applyFont="1" applyFill="1" applyBorder="1" applyAlignment="1">
      <alignment horizontal="right" vertical="center"/>
    </xf>
    <xf numFmtId="0" fontId="20" fillId="2" borderId="0" xfId="3" applyFont="1" applyFill="1"/>
    <xf numFmtId="0" fontId="21" fillId="2" borderId="0" xfId="3" applyFont="1" applyFill="1"/>
    <xf numFmtId="0" fontId="21" fillId="0" borderId="0" xfId="3" applyFont="1" applyFill="1" applyBorder="1" applyAlignment="1">
      <alignment horizontal="right" vertical="center"/>
    </xf>
    <xf numFmtId="0" fontId="21" fillId="2" borderId="3" xfId="3" applyFont="1" applyFill="1" applyBorder="1" applyAlignment="1">
      <alignment horizontal="left" indent="2"/>
    </xf>
    <xf numFmtId="3" fontId="21" fillId="2" borderId="10" xfId="3" applyNumberFormat="1" applyFont="1" applyFill="1" applyBorder="1" applyAlignment="1">
      <alignment horizontal="right" vertical="center"/>
    </xf>
    <xf numFmtId="3" fontId="21" fillId="2" borderId="11" xfId="3" applyNumberFormat="1" applyFont="1" applyFill="1" applyBorder="1" applyAlignment="1">
      <alignment horizontal="right" vertical="center"/>
    </xf>
    <xf numFmtId="3" fontId="21" fillId="2" borderId="17" xfId="3" applyNumberFormat="1" applyFont="1" applyFill="1" applyBorder="1" applyAlignment="1">
      <alignment horizontal="right" vertical="center"/>
    </xf>
    <xf numFmtId="0" fontId="21" fillId="2" borderId="14" xfId="3" applyFont="1" applyFill="1" applyBorder="1" applyAlignment="1">
      <alignment horizontal="left" indent="2"/>
    </xf>
    <xf numFmtId="3" fontId="21" fillId="2" borderId="2" xfId="3" applyNumberFormat="1" applyFont="1" applyFill="1" applyBorder="1" applyAlignment="1">
      <alignment horizontal="right" vertical="center"/>
    </xf>
    <xf numFmtId="3" fontId="21" fillId="2" borderId="15" xfId="3" applyNumberFormat="1" applyFont="1" applyFill="1" applyBorder="1" applyAlignment="1">
      <alignment horizontal="right" vertical="center"/>
    </xf>
    <xf numFmtId="3" fontId="21" fillId="2" borderId="1" xfId="3" applyNumberFormat="1" applyFont="1" applyFill="1" applyBorder="1" applyAlignment="1">
      <alignment horizontal="right" vertical="center"/>
    </xf>
    <xf numFmtId="0" fontId="21" fillId="2" borderId="14" xfId="3" applyFont="1" applyFill="1" applyBorder="1" applyAlignment="1">
      <alignment horizontal="left"/>
    </xf>
    <xf numFmtId="165" fontId="20" fillId="0" borderId="0" xfId="3" applyNumberFormat="1" applyFont="1"/>
    <xf numFmtId="3" fontId="21" fillId="2" borderId="4" xfId="3" applyNumberFormat="1" applyFont="1" applyFill="1" applyBorder="1" applyAlignment="1">
      <alignment horizontal="right" vertical="center"/>
    </xf>
    <xf numFmtId="3" fontId="21" fillId="2" borderId="5" xfId="3" applyNumberFormat="1" applyFont="1" applyFill="1" applyBorder="1" applyAlignment="1">
      <alignment horizontal="right" vertical="center"/>
    </xf>
    <xf numFmtId="3" fontId="21" fillId="2" borderId="6" xfId="3" applyNumberFormat="1" applyFont="1" applyFill="1" applyBorder="1" applyAlignment="1">
      <alignment horizontal="right" vertical="center"/>
    </xf>
    <xf numFmtId="0" fontId="21" fillId="2" borderId="16" xfId="3" applyFont="1" applyFill="1" applyBorder="1" applyAlignment="1">
      <alignment horizontal="left" indent="2"/>
    </xf>
    <xf numFmtId="0" fontId="3" fillId="0" borderId="0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164" fontId="19" fillId="2" borderId="1" xfId="3" applyNumberFormat="1" applyFont="1" applyFill="1" applyBorder="1" applyAlignment="1">
      <alignment horizontal="right" vertical="center"/>
    </xf>
    <xf numFmtId="3" fontId="23" fillId="2" borderId="0" xfId="3" applyNumberFormat="1" applyFont="1" applyFill="1" applyAlignment="1">
      <alignment horizontal="right" vertical="center"/>
    </xf>
    <xf numFmtId="0" fontId="15" fillId="2" borderId="2" xfId="4" applyFont="1" applyFill="1" applyBorder="1"/>
    <xf numFmtId="3" fontId="23" fillId="2" borderId="0" xfId="3" applyNumberFormat="1" applyFont="1" applyFill="1" applyBorder="1" applyAlignment="1">
      <alignment horizontal="right" vertical="center"/>
    </xf>
    <xf numFmtId="0" fontId="24" fillId="0" borderId="27" xfId="0" applyFont="1" applyBorder="1"/>
    <xf numFmtId="0" fontId="8" fillId="0" borderId="27" xfId="0" applyFont="1" applyBorder="1"/>
    <xf numFmtId="0" fontId="25" fillId="7" borderId="33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27" fillId="0" borderId="0" xfId="8" applyFont="1" applyFill="1"/>
    <xf numFmtId="0" fontId="17" fillId="0" borderId="0" xfId="0" applyFont="1" applyFill="1"/>
    <xf numFmtId="20" fontId="7" fillId="2" borderId="0" xfId="0" applyNumberFormat="1" applyFont="1" applyFill="1"/>
    <xf numFmtId="49" fontId="1" fillId="0" borderId="0" xfId="0" applyNumberFormat="1" applyFont="1" applyAlignment="1">
      <alignment horizontal="right"/>
    </xf>
    <xf numFmtId="2" fontId="3" fillId="0" borderId="0" xfId="0" applyNumberFormat="1" applyFont="1"/>
    <xf numFmtId="0" fontId="12" fillId="2" borderId="0" xfId="6" applyFont="1" applyFill="1" applyAlignment="1">
      <alignment horizontal="left" vertical="top" wrapText="1"/>
    </xf>
    <xf numFmtId="0" fontId="28" fillId="0" borderId="0" xfId="3" applyFont="1" applyFill="1" applyBorder="1"/>
    <xf numFmtId="0" fontId="20" fillId="0" borderId="0" xfId="3" applyFont="1" applyFill="1" applyBorder="1"/>
    <xf numFmtId="3" fontId="20" fillId="0" borderId="0" xfId="3" applyNumberFormat="1" applyFont="1"/>
    <xf numFmtId="166" fontId="28" fillId="0" borderId="0" xfId="3" applyNumberFormat="1" applyFont="1" applyFill="1" applyBorder="1"/>
    <xf numFmtId="0" fontId="30" fillId="0" borderId="0" xfId="9" applyFont="1" applyFill="1" applyBorder="1" applyAlignment="1">
      <alignment horizontal="left" vertical="center" indent="2"/>
    </xf>
    <xf numFmtId="3" fontId="20" fillId="0" borderId="0" xfId="3" applyNumberFormat="1" applyFont="1" applyFill="1" applyBorder="1"/>
    <xf numFmtId="3" fontId="19" fillId="2" borderId="11" xfId="3" applyNumberFormat="1" applyFont="1" applyFill="1" applyBorder="1" applyAlignment="1">
      <alignment horizontal="right" vertical="center"/>
    </xf>
    <xf numFmtId="3" fontId="23" fillId="2" borderId="9" xfId="3" applyNumberFormat="1" applyFont="1" applyFill="1" applyBorder="1" applyAlignment="1">
      <alignment horizontal="right" vertical="center"/>
    </xf>
    <xf numFmtId="3" fontId="21" fillId="0" borderId="10" xfId="3" applyNumberFormat="1" applyFont="1" applyFill="1" applyBorder="1" applyAlignment="1">
      <alignment horizontal="right" vertical="center"/>
    </xf>
    <xf numFmtId="3" fontId="21" fillId="0" borderId="11" xfId="3" applyNumberFormat="1" applyFont="1" applyFill="1" applyBorder="1" applyAlignment="1">
      <alignment horizontal="right" vertical="center"/>
    </xf>
    <xf numFmtId="0" fontId="12" fillId="2" borderId="0" xfId="6" applyFont="1" applyFill="1"/>
    <xf numFmtId="4" fontId="21" fillId="0" borderId="0" xfId="3" applyNumberFormat="1" applyFont="1" applyAlignment="1">
      <alignment horizontal="center" vertical="center"/>
    </xf>
    <xf numFmtId="0" fontId="20" fillId="0" borderId="0" xfId="3" quotePrefix="1" applyFont="1"/>
    <xf numFmtId="0" fontId="32" fillId="2" borderId="0" xfId="3" applyFont="1" applyFill="1"/>
    <xf numFmtId="0" fontId="32" fillId="2" borderId="0" xfId="3" applyFont="1" applyFill="1" applyBorder="1" applyAlignment="1">
      <alignment horizontal="right" vertical="center"/>
    </xf>
    <xf numFmtId="0" fontId="32" fillId="2" borderId="9" xfId="3" applyFont="1" applyFill="1" applyBorder="1" applyAlignment="1">
      <alignment horizontal="right" vertical="center"/>
    </xf>
    <xf numFmtId="0" fontId="32" fillId="2" borderId="8" xfId="3" applyFont="1" applyFill="1" applyBorder="1" applyAlignment="1">
      <alignment horizontal="right" vertical="center"/>
    </xf>
    <xf numFmtId="0" fontId="32" fillId="2" borderId="0" xfId="3" applyFont="1" applyFill="1" applyAlignment="1">
      <alignment horizontal="right" vertical="center"/>
    </xf>
    <xf numFmtId="3" fontId="21" fillId="0" borderId="0" xfId="3" applyNumberFormat="1" applyFont="1" applyFill="1" applyAlignment="1">
      <alignment horizontal="center" vertical="center"/>
    </xf>
    <xf numFmtId="0" fontId="19" fillId="0" borderId="9" xfId="3" applyFont="1" applyFill="1" applyBorder="1" applyAlignment="1">
      <alignment horizontal="right" vertical="center"/>
    </xf>
    <xf numFmtId="0" fontId="19" fillId="0" borderId="10" xfId="3" applyFont="1" applyFill="1" applyBorder="1" applyAlignment="1">
      <alignment horizontal="right" vertical="center"/>
    </xf>
    <xf numFmtId="0" fontId="19" fillId="0" borderId="11" xfId="3" applyFont="1" applyFill="1" applyBorder="1" applyAlignment="1">
      <alignment horizontal="right" vertical="center"/>
    </xf>
    <xf numFmtId="0" fontId="19" fillId="0" borderId="17" xfId="3" applyFont="1" applyFill="1" applyBorder="1" applyAlignment="1">
      <alignment horizontal="right" vertical="center"/>
    </xf>
    <xf numFmtId="3" fontId="19" fillId="0" borderId="5" xfId="3" applyNumberFormat="1" applyFont="1" applyFill="1" applyBorder="1" applyAlignment="1">
      <alignment horizontal="right" vertical="center"/>
    </xf>
    <xf numFmtId="3" fontId="19" fillId="0" borderId="6" xfId="3" applyNumberFormat="1" applyFont="1" applyFill="1" applyBorder="1" applyAlignment="1">
      <alignment horizontal="right" vertical="center"/>
    </xf>
    <xf numFmtId="3" fontId="19" fillId="0" borderId="4" xfId="3" applyNumberFormat="1" applyFont="1" applyFill="1" applyBorder="1" applyAlignment="1">
      <alignment horizontal="right" vertical="center"/>
    </xf>
    <xf numFmtId="3" fontId="19" fillId="0" borderId="8" xfId="3" applyNumberFormat="1" applyFont="1" applyFill="1" applyBorder="1" applyAlignment="1">
      <alignment horizontal="right" vertical="center"/>
    </xf>
    <xf numFmtId="3" fontId="19" fillId="0" borderId="11" xfId="3" applyNumberFormat="1" applyFont="1" applyFill="1" applyBorder="1" applyAlignment="1">
      <alignment horizontal="right" vertical="center"/>
    </xf>
    <xf numFmtId="3" fontId="19" fillId="0" borderId="10" xfId="3" applyNumberFormat="1" applyFont="1" applyFill="1" applyBorder="1" applyAlignment="1">
      <alignment horizontal="right" vertical="center"/>
    </xf>
    <xf numFmtId="164" fontId="19" fillId="0" borderId="2" xfId="3" applyNumberFormat="1" applyFont="1" applyFill="1" applyBorder="1" applyAlignment="1">
      <alignment horizontal="right" vertical="center"/>
    </xf>
    <xf numFmtId="164" fontId="19" fillId="0" borderId="15" xfId="3" applyNumberFormat="1" applyFont="1" applyFill="1" applyBorder="1" applyAlignment="1">
      <alignment horizontal="right" vertical="center"/>
    </xf>
    <xf numFmtId="164" fontId="19" fillId="0" borderId="1" xfId="3" applyNumberFormat="1" applyFont="1" applyFill="1" applyBorder="1" applyAlignment="1">
      <alignment horizontal="right" vertical="center"/>
    </xf>
    <xf numFmtId="166" fontId="19" fillId="0" borderId="2" xfId="3" applyNumberFormat="1" applyFont="1" applyFill="1" applyBorder="1" applyAlignment="1">
      <alignment horizontal="right" vertical="center"/>
    </xf>
    <xf numFmtId="166" fontId="19" fillId="0" borderId="15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right" vertical="center"/>
    </xf>
    <xf numFmtId="0" fontId="23" fillId="0" borderId="9" xfId="3" applyFont="1" applyFill="1" applyBorder="1" applyAlignment="1">
      <alignment horizontal="right" vertical="center"/>
    </xf>
    <xf numFmtId="0" fontId="21" fillId="0" borderId="8" xfId="3" applyFont="1" applyFill="1" applyBorder="1" applyAlignment="1">
      <alignment horizontal="right" vertical="center"/>
    </xf>
    <xf numFmtId="0" fontId="21" fillId="0" borderId="6" xfId="3" applyFont="1" applyFill="1" applyBorder="1" applyAlignment="1">
      <alignment horizontal="right" vertical="center"/>
    </xf>
    <xf numFmtId="0" fontId="23" fillId="0" borderId="0" xfId="3" applyFont="1" applyFill="1" applyAlignment="1">
      <alignment horizontal="right" vertical="center"/>
    </xf>
    <xf numFmtId="165" fontId="23" fillId="0" borderId="0" xfId="3" applyNumberFormat="1" applyFont="1" applyFill="1" applyAlignment="1">
      <alignment horizontal="right" vertical="center"/>
    </xf>
    <xf numFmtId="3" fontId="21" fillId="0" borderId="17" xfId="3" applyNumberFormat="1" applyFont="1" applyFill="1" applyBorder="1" applyAlignment="1">
      <alignment horizontal="right" vertical="center"/>
    </xf>
    <xf numFmtId="3" fontId="21" fillId="0" borderId="2" xfId="3" applyNumberFormat="1" applyFont="1" applyFill="1" applyBorder="1" applyAlignment="1">
      <alignment horizontal="right" vertical="center"/>
    </xf>
    <xf numFmtId="3" fontId="21" fillId="0" borderId="15" xfId="3" applyNumberFormat="1" applyFont="1" applyFill="1" applyBorder="1" applyAlignment="1">
      <alignment horizontal="right" vertical="center"/>
    </xf>
    <xf numFmtId="3" fontId="21" fillId="0" borderId="1" xfId="3" applyNumberFormat="1" applyFont="1" applyFill="1" applyBorder="1" applyAlignment="1">
      <alignment horizontal="right" vertical="center"/>
    </xf>
    <xf numFmtId="0" fontId="15" fillId="0" borderId="2" xfId="4" applyFont="1" applyFill="1" applyBorder="1"/>
    <xf numFmtId="0" fontId="9" fillId="0" borderId="2" xfId="3" applyFont="1" applyFill="1" applyBorder="1" applyAlignment="1">
      <alignment vertical="center"/>
    </xf>
    <xf numFmtId="165" fontId="9" fillId="0" borderId="0" xfId="3" applyNumberFormat="1" applyFont="1" applyFill="1" applyBorder="1" applyAlignment="1">
      <alignment vertical="center"/>
    </xf>
    <xf numFmtId="0" fontId="12" fillId="2" borderId="0" xfId="6" applyFont="1" applyFill="1" applyAlignment="1">
      <alignment horizontal="left" vertical="top" wrapText="1"/>
    </xf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Fill="1"/>
    <xf numFmtId="0" fontId="32" fillId="0" borderId="8" xfId="3" applyFont="1" applyFill="1" applyBorder="1" applyAlignment="1">
      <alignment horizontal="right" vertical="center"/>
    </xf>
    <xf numFmtId="0" fontId="32" fillId="0" borderId="0" xfId="3" applyFont="1" applyFill="1" applyBorder="1" applyAlignment="1">
      <alignment horizontal="right" vertical="center"/>
    </xf>
    <xf numFmtId="0" fontId="32" fillId="0" borderId="9" xfId="3" applyFont="1" applyFill="1" applyBorder="1" applyAlignment="1">
      <alignment horizontal="right" vertical="center"/>
    </xf>
    <xf numFmtId="3" fontId="31" fillId="0" borderId="8" xfId="3" applyNumberFormat="1" applyFont="1" applyFill="1" applyBorder="1" applyAlignment="1">
      <alignment horizontal="right" vertical="center"/>
    </xf>
    <xf numFmtId="3" fontId="31" fillId="0" borderId="0" xfId="3" applyNumberFormat="1" applyFont="1" applyFill="1" applyBorder="1" applyAlignment="1">
      <alignment horizontal="right" vertical="center"/>
    </xf>
    <xf numFmtId="3" fontId="31" fillId="0" borderId="9" xfId="3" applyNumberFormat="1" applyFont="1" applyFill="1" applyBorder="1" applyAlignment="1">
      <alignment horizontal="right" vertical="center"/>
    </xf>
    <xf numFmtId="3" fontId="31" fillId="0" borderId="1" xfId="3" applyNumberFormat="1" applyFont="1" applyFill="1" applyBorder="1" applyAlignment="1">
      <alignment horizontal="right" vertical="center"/>
    </xf>
    <xf numFmtId="3" fontId="31" fillId="0" borderId="2" xfId="3" applyNumberFormat="1" applyFont="1" applyFill="1" applyBorder="1" applyAlignment="1">
      <alignment horizontal="right" vertical="center"/>
    </xf>
    <xf numFmtId="3" fontId="31" fillId="0" borderId="15" xfId="3" applyNumberFormat="1" applyFont="1" applyFill="1" applyBorder="1" applyAlignment="1">
      <alignment horizontal="right" vertical="center"/>
    </xf>
    <xf numFmtId="3" fontId="31" fillId="0" borderId="17" xfId="3" applyNumberFormat="1" applyFont="1" applyFill="1" applyBorder="1" applyAlignment="1">
      <alignment horizontal="right" vertical="center"/>
    </xf>
    <xf numFmtId="3" fontId="31" fillId="0" borderId="10" xfId="3" applyNumberFormat="1" applyFont="1" applyFill="1" applyBorder="1" applyAlignment="1">
      <alignment horizontal="right" vertical="center"/>
    </xf>
    <xf numFmtId="3" fontId="31" fillId="0" borderId="11" xfId="3" applyNumberFormat="1" applyFont="1" applyFill="1" applyBorder="1" applyAlignment="1">
      <alignment horizontal="right" vertical="center"/>
    </xf>
    <xf numFmtId="164" fontId="31" fillId="0" borderId="1" xfId="3" applyNumberFormat="1" applyFont="1" applyFill="1" applyBorder="1" applyAlignment="1">
      <alignment horizontal="right" vertical="center"/>
    </xf>
    <xf numFmtId="164" fontId="31" fillId="0" borderId="2" xfId="3" applyNumberFormat="1" applyFont="1" applyFill="1" applyBorder="1" applyAlignment="1">
      <alignment horizontal="right" vertical="center"/>
    </xf>
    <xf numFmtId="164" fontId="31" fillId="0" borderId="15" xfId="3" applyNumberFormat="1" applyFont="1" applyFill="1" applyBorder="1" applyAlignment="1">
      <alignment horizontal="right" vertical="center"/>
    </xf>
    <xf numFmtId="0" fontId="32" fillId="0" borderId="0" xfId="3" applyFont="1" applyFill="1" applyAlignment="1">
      <alignment horizontal="right" vertical="center"/>
    </xf>
    <xf numFmtId="0" fontId="29" fillId="0" borderId="2" xfId="3" applyFont="1" applyFill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15" fillId="0" borderId="27" xfId="4" applyFont="1" applyBorder="1" applyAlignment="1">
      <alignment vertical="center"/>
    </xf>
    <xf numFmtId="1" fontId="33" fillId="0" borderId="36" xfId="0" applyNumberFormat="1" applyFont="1" applyBorder="1" applyAlignment="1">
      <alignment horizontal="right" vertical="center" wrapText="1"/>
    </xf>
    <xf numFmtId="0" fontId="33" fillId="0" borderId="36" xfId="0" applyFont="1" applyBorder="1" applyAlignment="1">
      <alignment horizontal="left" vertical="center" wrapText="1" indent="2"/>
    </xf>
    <xf numFmtId="1" fontId="33" fillId="0" borderId="37" xfId="0" applyNumberFormat="1" applyFont="1" applyBorder="1" applyAlignment="1">
      <alignment horizontal="right" vertical="center" wrapText="1"/>
    </xf>
    <xf numFmtId="0" fontId="34" fillId="0" borderId="36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4" fillId="0" borderId="36" xfId="0" applyFont="1" applyBorder="1" applyAlignment="1">
      <alignment horizontal="left" vertical="center" wrapText="1" indent="2"/>
    </xf>
    <xf numFmtId="0" fontId="36" fillId="0" borderId="2" xfId="0" applyFont="1" applyBorder="1" applyAlignment="1">
      <alignment vertical="center" wrapText="1"/>
    </xf>
    <xf numFmtId="166" fontId="36" fillId="0" borderId="2" xfId="0" applyNumberFormat="1" applyFont="1" applyBorder="1" applyAlignment="1">
      <alignment horizontal="right" vertical="center" wrapText="1"/>
    </xf>
    <xf numFmtId="1" fontId="34" fillId="0" borderId="36" xfId="0" applyNumberFormat="1" applyFont="1" applyBorder="1" applyAlignment="1">
      <alignment horizontal="right" vertical="center" wrapText="1"/>
    </xf>
    <xf numFmtId="1" fontId="34" fillId="0" borderId="2" xfId="0" applyNumberFormat="1" applyFont="1" applyBorder="1" applyAlignment="1">
      <alignment horizontal="right" vertical="center" wrapText="1"/>
    </xf>
    <xf numFmtId="0" fontId="34" fillId="0" borderId="34" xfId="0" applyFont="1" applyBorder="1" applyAlignment="1">
      <alignment horizontal="right" vertical="center" wrapText="1"/>
    </xf>
    <xf numFmtId="0" fontId="34" fillId="0" borderId="35" xfId="0" applyFont="1" applyBorder="1" applyAlignment="1">
      <alignment horizontal="right" vertical="center" wrapText="1"/>
    </xf>
    <xf numFmtId="0" fontId="19" fillId="2" borderId="13" xfId="3" applyFont="1" applyFill="1" applyBorder="1" applyAlignment="1">
      <alignment vertical="center"/>
    </xf>
    <xf numFmtId="0" fontId="19" fillId="2" borderId="14" xfId="3" applyFont="1" applyFill="1" applyBorder="1" applyAlignment="1">
      <alignment vertical="center"/>
    </xf>
    <xf numFmtId="0" fontId="19" fillId="2" borderId="16" xfId="3" applyFont="1" applyFill="1" applyBorder="1" applyAlignment="1">
      <alignment vertical="center"/>
    </xf>
    <xf numFmtId="0" fontId="19" fillId="3" borderId="16" xfId="3" applyFont="1" applyFill="1" applyBorder="1" applyAlignment="1">
      <alignment vertical="center"/>
    </xf>
    <xf numFmtId="0" fontId="21" fillId="2" borderId="3" xfId="3" applyFont="1" applyFill="1" applyBorder="1" applyAlignment="1">
      <alignment vertical="center"/>
    </xf>
    <xf numFmtId="0" fontId="19" fillId="2" borderId="4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6" xfId="3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19" fillId="2" borderId="7" xfId="3" applyFont="1" applyFill="1" applyBorder="1" applyAlignment="1">
      <alignment horizontal="center" vertical="center"/>
    </xf>
    <xf numFmtId="0" fontId="19" fillId="0" borderId="4" xfId="3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horizontal="center" vertical="center"/>
    </xf>
    <xf numFmtId="0" fontId="19" fillId="0" borderId="6" xfId="3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34" fillId="0" borderId="10" xfId="0" applyFont="1" applyBorder="1" applyAlignment="1">
      <alignment vertical="center" wrapText="1"/>
    </xf>
    <xf numFmtId="0" fontId="34" fillId="0" borderId="34" xfId="0" applyFont="1" applyBorder="1" applyAlignment="1">
      <alignment vertical="center" wrapText="1"/>
    </xf>
    <xf numFmtId="0" fontId="34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7" fillId="0" borderId="0" xfId="0" applyFont="1"/>
  </cellXfs>
  <cellStyles count="10">
    <cellStyle name="čárky 2" xfId="7"/>
    <cellStyle name="Hypertextové prepojenie" xfId="8" builtinId="8"/>
    <cellStyle name="Normálna 2 4" xfId="4"/>
    <cellStyle name="Normálne" xfId="0" builtinId="0"/>
    <cellStyle name="Normálne 2" xfId="1"/>
    <cellStyle name="Normálne 3" xfId="6"/>
    <cellStyle name="normálne_dane pre rozpocet 2006-2008_JUN2005_final" xfId="9"/>
    <cellStyle name="normální 2" xfId="3"/>
    <cellStyle name="Percentá" xfId="5" builtinId="5"/>
    <cellStyle name="Percentá 2" xfId="2"/>
  </cellStyles>
  <dxfs count="0"/>
  <tableStyles count="0" defaultTableStyle="TableStyleMedium2" defaultPivotStyle="PivotStyleLight16"/>
  <colors>
    <mruColors>
      <color rgb="FF2C9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95267121231876E-2"/>
          <c:y val="4.0910924710078893E-2"/>
          <c:w val="0.56340467747714662"/>
          <c:h val="0.857481373196265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DANE_FAKTORY!$C$4</c:f>
              <c:strCache>
                <c:ptCount val="1"/>
                <c:pt idx="0">
                  <c:v>z toho vplyv LEVEL/EDS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dLbl>
              <c:idx val="0"/>
              <c:layout>
                <c:manualLayout>
                  <c:x val="-1.6742576755752319E-17"/>
                  <c:y val="2.8767126390586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DANE_FAKTORY!$M$3:$Q$3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DANE_FAKTORY!$C$17:$G$17</c:f>
              <c:numCache>
                <c:formatCode>#,##0</c:formatCode>
                <c:ptCount val="5"/>
                <c:pt idx="0">
                  <c:v>54.159045703622809</c:v>
                </c:pt>
                <c:pt idx="1">
                  <c:v>28.001582682144104</c:v>
                </c:pt>
                <c:pt idx="2">
                  <c:v>27.630613860964328</c:v>
                </c:pt>
                <c:pt idx="3">
                  <c:v>30.86090529585886</c:v>
                </c:pt>
                <c:pt idx="4">
                  <c:v>26.917081788687266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80-4E96-971A-A6DEF052FD06}"/>
            </c:ext>
          </c:extLst>
        </c:ser>
        <c:ser>
          <c:idx val="5"/>
          <c:order val="1"/>
          <c:tx>
            <c:strRef>
              <c:f>DANE_FAKTORY!$M$4</c:f>
              <c:strCache>
                <c:ptCount val="1"/>
                <c:pt idx="0">
                  <c:v>z toho JEDNORAZOVÉ VPLYVY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880-4E96-971A-A6DEF052FD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DANE_FAKTORY!$M$3:$Q$3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DANE_FAKTORY!$M$17:$Q$17</c:f>
              <c:numCache>
                <c:formatCode>#,##0</c:formatCode>
                <c:ptCount val="5"/>
                <c:pt idx="0">
                  <c:v>0</c:v>
                </c:pt>
                <c:pt idx="1">
                  <c:v>-4.6984218999995289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80-4E96-971A-A6DEF052FD06}"/>
            </c:ext>
          </c:extLst>
        </c:ser>
        <c:ser>
          <c:idx val="0"/>
          <c:order val="2"/>
          <c:tx>
            <c:strRef>
              <c:f>DANE_FAKTORY!$H$4</c:f>
              <c:strCache>
                <c:ptCount val="1"/>
                <c:pt idx="0">
                  <c:v>z toho vplyv MAKRA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80-4E96-971A-A6DEF052FD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DANE_FAKTORY!$M$3:$Q$3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DANE_FAKTORY!$H$17:$L$17</c:f>
              <c:numCache>
                <c:formatCode>#,##0</c:formatCode>
                <c:ptCount val="5"/>
                <c:pt idx="0">
                  <c:v>7.8890387761684248E-15</c:v>
                </c:pt>
                <c:pt idx="1">
                  <c:v>43.258341809887334</c:v>
                </c:pt>
                <c:pt idx="2">
                  <c:v>84.263393596306486</c:v>
                </c:pt>
                <c:pt idx="3">
                  <c:v>97.438714909543435</c:v>
                </c:pt>
                <c:pt idx="4">
                  <c:v>100.89295239695441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80-4E96-971A-A6DEF052FD06}"/>
            </c:ext>
          </c:extLst>
        </c:ser>
        <c:ser>
          <c:idx val="8"/>
          <c:order val="3"/>
          <c:tx>
            <c:strRef>
              <c:f>DANE_FAKTORY!$R$4</c:f>
              <c:strCache>
                <c:ptCount val="1"/>
                <c:pt idx="0">
                  <c:v>z toho vplyv AKTUALIZÁCIE LEGISLATÍVY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880-4E96-971A-A6DEF052FD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DANE_FAKTORY!$M$3:$Q$3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DANE_FAKTORY!$R$17:$V$17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3.0730000000000293</c:v>
                </c:pt>
                <c:pt idx="3">
                  <c:v>1.1730000000000436</c:v>
                </c:pt>
                <c:pt idx="4">
                  <c:v>-1.3799999999999526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880-4E96-971A-A6DEF052FD06}"/>
            </c:ext>
          </c:extLst>
        </c:ser>
        <c:ser>
          <c:idx val="3"/>
          <c:order val="4"/>
          <c:tx>
            <c:strRef>
              <c:f>DANE_FAKTORY!$W$4</c:f>
              <c:strCache>
                <c:ptCount val="1"/>
                <c:pt idx="0">
                  <c:v>z toho INÉ VPLYVY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3.3485153511504638E-17"/>
                  <c:y val="6.1643842265542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6.1643842265542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5.3424663296803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6970307023009276E-17"/>
                  <c:y val="6.9863021234281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DANE_FAKTORY!$M$3:$Q$3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DANE_FAKTORY!$W$17:$AA$17</c:f>
              <c:numCache>
                <c:formatCode>#,##0</c:formatCode>
                <c:ptCount val="5"/>
                <c:pt idx="0">
                  <c:v>0</c:v>
                </c:pt>
                <c:pt idx="1">
                  <c:v>81.357349444585054</c:v>
                </c:pt>
                <c:pt idx="2">
                  <c:v>83.235835312154762</c:v>
                </c:pt>
                <c:pt idx="3">
                  <c:v>84.198681431691156</c:v>
                </c:pt>
                <c:pt idx="4">
                  <c:v>84.922277113085755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880-4E96-971A-A6DEF052F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7726216"/>
        <c:axId val="308090160"/>
      </c:barChart>
      <c:lineChart>
        <c:grouping val="standard"/>
        <c:varyColors val="0"/>
        <c:ser>
          <c:idx val="2"/>
          <c:order val="5"/>
          <c:tx>
            <c:strRef>
              <c:f>DANE_FAKTORY!$AB$4</c:f>
              <c:strCache>
                <c:ptCount val="1"/>
                <c:pt idx="0">
                  <c:v>CELKOVÁ ZMENA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744292237442906E-2"/>
                  <c:y val="5.342466329680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880-4E96-971A-A6DEF052FD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397260273972601E-2"/>
                  <c:y val="4.9315073812433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880-4E96-971A-A6DEF052FD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744292237442923E-2"/>
                  <c:y val="5.3424663296803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880-4E96-971A-A6DEF052FD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659188149426527E-2"/>
                  <c:y val="4.258667269837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880-4E96-971A-A6DEF052FD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264840182648401E-2"/>
                  <c:y val="8.717442424489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 xmlns:c16r2="http://schemas.microsoft.com/office/drawing/2015/06/chart">
                <c:ext xmlns:c16="http://schemas.microsoft.com/office/drawing/2014/chart" uri="{C3380CC4-5D6E-409C-BE32-E72D297353CC}">
                  <c16:uniqueId val="{00000010-6880-4E96-971A-A6DEF052FD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DANE_FAKTORY!$AB$17:$AF$17</c:f>
              <c:numCache>
                <c:formatCode>#,##0</c:formatCode>
                <c:ptCount val="5"/>
                <c:pt idx="0">
                  <c:v>54.159045703622816</c:v>
                </c:pt>
                <c:pt idx="1">
                  <c:v>147.07399999999893</c:v>
                </c:pt>
                <c:pt idx="2">
                  <c:v>197.51499999999862</c:v>
                </c:pt>
                <c:pt idx="3">
                  <c:v>213.06599999999767</c:v>
                </c:pt>
                <c:pt idx="4">
                  <c:v>210.87500000000034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880-4E96-971A-A6DEF052F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26216"/>
        <c:axId val="308090160"/>
      </c:lineChart>
      <c:catAx>
        <c:axId val="30772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8090160"/>
        <c:crosses val="autoZero"/>
        <c:auto val="1"/>
        <c:lblAlgn val="ctr"/>
        <c:lblOffset val="100"/>
        <c:noMultiLvlLbl val="0"/>
      </c:catAx>
      <c:valAx>
        <c:axId val="3080901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307726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50459317585298"/>
          <c:y val="6.143663792767743E-2"/>
          <c:w val="0.28776255707762555"/>
          <c:h val="0.8913951991581490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209318310490975E-2"/>
          <c:y val="4.091095516177929E-2"/>
          <c:w val="0.56340467747714662"/>
          <c:h val="0.8574813731962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Graf_2!$B$4</c:f>
              <c:strCache>
                <c:ptCount val="1"/>
                <c:pt idx="0">
                  <c:v>DPFOzč, SO, ZO (mzdová báza)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Graf_2!$C$4:$G$4</c:f>
              <c:numCache>
                <c:formatCode>#,##0</c:formatCode>
                <c:ptCount val="5"/>
                <c:pt idx="0">
                  <c:v>0</c:v>
                </c:pt>
                <c:pt idx="1">
                  <c:v>52.27987345971227</c:v>
                </c:pt>
                <c:pt idx="2">
                  <c:v>93.827696117747877</c:v>
                </c:pt>
                <c:pt idx="3">
                  <c:v>105.11673295757333</c:v>
                </c:pt>
                <c:pt idx="4">
                  <c:v>109.22314263932516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28-4617-BF7E-8510EDA69EAA}"/>
            </c:ext>
          </c:extLst>
        </c:ser>
        <c:ser>
          <c:idx val="5"/>
          <c:order val="1"/>
          <c:tx>
            <c:strRef>
              <c:f>Graf_2!$B$5</c:f>
              <c:strCache>
                <c:ptCount val="1"/>
                <c:pt idx="0">
                  <c:v>DPPO, DPFOpod, SD MO, ZD licencie (nominálne a reálne HDP)</c:v>
                </c:pt>
              </c:strCache>
            </c:strRef>
          </c:tx>
          <c:spPr>
            <a:solidFill>
              <a:srgbClr val="2C9ADC">
                <a:lumMod val="20000"/>
                <a:lumOff val="80000"/>
              </a:srgbClr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E28-4617-BF7E-8510EDA69EA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Graf_2!$C$5:$G$5</c:f>
              <c:numCache>
                <c:formatCode>#,##0</c:formatCode>
                <c:ptCount val="5"/>
                <c:pt idx="0">
                  <c:v>0</c:v>
                </c:pt>
                <c:pt idx="1">
                  <c:v>-7.3656143083438215</c:v>
                </c:pt>
                <c:pt idx="2">
                  <c:v>-16.124016007788917</c:v>
                </c:pt>
                <c:pt idx="3">
                  <c:v>-14.749066688223193</c:v>
                </c:pt>
                <c:pt idx="4">
                  <c:v>-18.221476584747883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28-4617-BF7E-8510EDA69EAA}"/>
            </c:ext>
          </c:extLst>
        </c:ser>
        <c:ser>
          <c:idx val="1"/>
          <c:order val="2"/>
          <c:tx>
            <c:strRef>
              <c:f>Graf_2!$B$6</c:f>
              <c:strCache>
                <c:ptCount val="1"/>
                <c:pt idx="0">
                  <c:v>DPH (nominálna spotreba domácností, medzispotreba a investície vlády)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3.204271914010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E28-4617-BF7E-8510EDA69E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0680906380033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E28-4617-BF7E-8510EDA69E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4881637570293369E-17"/>
                  <c:y val="4.2723625520133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E28-4617-BF7E-8510EDA69E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Graf_2!$C$6:$G$6</c:f>
              <c:numCache>
                <c:formatCode>#,##0</c:formatCode>
                <c:ptCount val="5"/>
                <c:pt idx="0">
                  <c:v>0</c:v>
                </c:pt>
                <c:pt idx="1">
                  <c:v>-2.1084904001186038</c:v>
                </c:pt>
                <c:pt idx="2">
                  <c:v>2.6499210103992787</c:v>
                </c:pt>
                <c:pt idx="3">
                  <c:v>2.5685086965595119</c:v>
                </c:pt>
                <c:pt idx="4">
                  <c:v>1.1950236360095474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28-4617-BF7E-8510EDA69EAA}"/>
            </c:ext>
          </c:extLst>
        </c:ser>
        <c:ser>
          <c:idx val="8"/>
          <c:order val="3"/>
          <c:tx>
            <c:strRef>
              <c:f>Graf_2!$B$7</c:f>
              <c:strCache>
                <c:ptCount val="1"/>
                <c:pt idx="0">
                  <c:v>Ostatné SD (konečná spotreba domácností, s.c.)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Graf_2!$C$7:$G$7</c:f>
              <c:numCache>
                <c:formatCode>#,##0</c:formatCode>
                <c:ptCount val="5"/>
                <c:pt idx="0">
                  <c:v>0</c:v>
                </c:pt>
                <c:pt idx="1">
                  <c:v>2.4095465282449813</c:v>
                </c:pt>
                <c:pt idx="2">
                  <c:v>3.9163799173386331</c:v>
                </c:pt>
                <c:pt idx="3">
                  <c:v>3.9298387389592171</c:v>
                </c:pt>
                <c:pt idx="4">
                  <c:v>3.8381963764117919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E28-4617-BF7E-8510EDA69EAA}"/>
            </c:ext>
          </c:extLst>
        </c:ser>
        <c:ser>
          <c:idx val="3"/>
          <c:order val="4"/>
          <c:tx>
            <c:strRef>
              <c:f>Graf_2!$B$8</c:f>
              <c:strCache>
                <c:ptCount val="1"/>
                <c:pt idx="0">
                  <c:v>Dane z medzinárodného obchodu a transakcií (Import, b.c.)</c:v>
                </c:pt>
              </c:strCache>
            </c:strRef>
          </c:tx>
          <c:invertIfNegative val="0"/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Graf_2!$C$8:$G$8</c:f>
              <c:numCache>
                <c:formatCode>#,##0</c:formatCode>
                <c:ptCount val="5"/>
                <c:pt idx="0">
                  <c:v>0</c:v>
                </c:pt>
                <c:pt idx="1">
                  <c:v>-0.31569203246840116</c:v>
                </c:pt>
                <c:pt idx="2">
                  <c:v>-0.34120367224540926</c:v>
                </c:pt>
                <c:pt idx="3">
                  <c:v>-0.35052957148120717</c:v>
                </c:pt>
                <c:pt idx="4">
                  <c:v>-0.37783660388308754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E28-4617-BF7E-8510EDA69EAA}"/>
            </c:ext>
          </c:extLst>
        </c:ser>
        <c:ser>
          <c:idx val="2"/>
          <c:order val="5"/>
          <c:tx>
            <c:strRef>
              <c:f>Graf_2!$B$9</c:f>
              <c:strCache>
                <c:ptCount val="1"/>
                <c:pt idx="0">
                  <c:v>Zrážková daň a OO vybr.fin.inštitúcií (objem vkladov, PÚM)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E28-4617-BF7E-8510EDA69EA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Graf_2!$C$9:$G$9</c:f>
              <c:numCache>
                <c:formatCode>#,##0</c:formatCode>
                <c:ptCount val="5"/>
                <c:pt idx="0">
                  <c:v>7.8890387761684248E-15</c:v>
                </c:pt>
                <c:pt idx="1">
                  <c:v>-1.6412814371390851</c:v>
                </c:pt>
                <c:pt idx="2">
                  <c:v>0.33461623085502734</c:v>
                </c:pt>
                <c:pt idx="3">
                  <c:v>0.92323077615577587</c:v>
                </c:pt>
                <c:pt idx="4">
                  <c:v>5.2359029338388661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E28-4617-BF7E-8510EDA6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091336"/>
        <c:axId val="308091728"/>
      </c:barChart>
      <c:lineChart>
        <c:grouping val="standard"/>
        <c:varyColors val="0"/>
        <c:ser>
          <c:idx val="4"/>
          <c:order val="6"/>
          <c:tx>
            <c:strRef>
              <c:f>Graf_2!$B$10</c:f>
              <c:strCache>
                <c:ptCount val="1"/>
                <c:pt idx="0">
                  <c:v>Vplyv zmeny makroekonomických údajov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249751257090461E-2"/>
                  <c:y val="-0.129167761155870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E28-4617-BF7E-8510EDA69E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321117099147022E-2"/>
                  <c:y val="-0.129167761155870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E28-4617-BF7E-8510EDA69E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44297082006374E-2"/>
                  <c:y val="-0.11842433923455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E28-4617-BF7E-8510EDA69E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683401027909785E-2"/>
                  <c:y val="-0.121984641361235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E28-4617-BF7E-8510EDA69EAA}"/>
                </c:ext>
                <c:ext xmlns:c15="http://schemas.microsoft.com/office/drawing/2012/chart" uri="{CE6537A1-D6FC-4f65-9D91-7224C49458BB}">
                  <c15:layout>
                    <c:manualLayout>
                      <c:w val="3.4824146670049648E-2"/>
                      <c:h val="5.1535513453036114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4900903416413041E-2"/>
                  <c:y val="-0.164708266881368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 xmlns:c16r2="http://schemas.microsoft.com/office/drawing/2015/06/chart">
                <c:ext xmlns:c16="http://schemas.microsoft.com/office/drawing/2014/chart" uri="{C3380CC4-5D6E-409C-BE32-E72D297353CC}">
                  <c16:uniqueId val="{0000000F-8E28-4617-BF7E-8510EDA69E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Graf_2!$C$10:$G$10</c:f>
              <c:numCache>
                <c:formatCode>#,##0</c:formatCode>
                <c:ptCount val="5"/>
                <c:pt idx="0">
                  <c:v>7.8890387761684248E-15</c:v>
                </c:pt>
                <c:pt idx="1">
                  <c:v>43.258341809887341</c:v>
                </c:pt>
                <c:pt idx="2">
                  <c:v>84.263393596306486</c:v>
                </c:pt>
                <c:pt idx="3">
                  <c:v>97.438714909543449</c:v>
                </c:pt>
                <c:pt idx="4">
                  <c:v>100.8929523969544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E28-4617-BF7E-8510EDA6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91336"/>
        <c:axId val="308091728"/>
      </c:lineChart>
      <c:catAx>
        <c:axId val="30809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8091728"/>
        <c:crosses val="autoZero"/>
        <c:auto val="1"/>
        <c:lblAlgn val="ctr"/>
        <c:lblOffset val="100"/>
        <c:noMultiLvlLbl val="0"/>
      </c:catAx>
      <c:valAx>
        <c:axId val="308091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308091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50459317585298"/>
          <c:y val="6.143663792767743E-2"/>
          <c:w val="0.31005812872015298"/>
          <c:h val="0.859379580519794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95267121231876E-2"/>
          <c:y val="4.0910924710078893E-2"/>
          <c:w val="0.56340467747714662"/>
          <c:h val="0.8574813731962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Graf_3!$B$4</c:f>
              <c:strCache>
                <c:ptCount val="1"/>
                <c:pt idx="0">
                  <c:v>DPFOzč, SO, ZO (mzdová báza)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7D4-4290-8E67-7BD3ADA128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Graf_3!$C$4:$G$4</c:f>
              <c:numCache>
                <c:formatCode>#,##0</c:formatCode>
                <c:ptCount val="5"/>
                <c:pt idx="0">
                  <c:v>0</c:v>
                </c:pt>
                <c:pt idx="1">
                  <c:v>5.1616291323203436</c:v>
                </c:pt>
                <c:pt idx="2">
                  <c:v>9.8703113395239619</c:v>
                </c:pt>
                <c:pt idx="3">
                  <c:v>16.044887247829934</c:v>
                </c:pt>
                <c:pt idx="4">
                  <c:v>21.326891546314656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D4-4290-8E67-7BD3ADA128E1}"/>
            </c:ext>
          </c:extLst>
        </c:ser>
        <c:ser>
          <c:idx val="5"/>
          <c:order val="1"/>
          <c:tx>
            <c:strRef>
              <c:f>Graf_3!$B$5</c:f>
              <c:strCache>
                <c:ptCount val="1"/>
                <c:pt idx="0">
                  <c:v>DPPO, DPFOpod, SD MO, ZD licencie (nominálne a reálne HDP)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Graf_3!$C$5:$G$5</c:f>
              <c:numCache>
                <c:formatCode>#,##0</c:formatCode>
                <c:ptCount val="5"/>
                <c:pt idx="0">
                  <c:v>54.159045703622816</c:v>
                </c:pt>
                <c:pt idx="1">
                  <c:v>17.497614308344062</c:v>
                </c:pt>
                <c:pt idx="2">
                  <c:v>10.684016007789001</c:v>
                </c:pt>
                <c:pt idx="3">
                  <c:v>8.0160666882229794</c:v>
                </c:pt>
                <c:pt idx="4">
                  <c:v>-0.75252341525201005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D4-4290-8E67-7BD3ADA128E1}"/>
            </c:ext>
          </c:extLst>
        </c:ser>
        <c:ser>
          <c:idx val="1"/>
          <c:order val="2"/>
          <c:tx>
            <c:strRef>
              <c:f>Graf_3!$B$6</c:f>
              <c:strCache>
                <c:ptCount val="1"/>
                <c:pt idx="0">
                  <c:v>DPH</c:v>
                </c:pt>
              </c:strCache>
            </c:strRef>
          </c:tx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D4-4290-8E67-7BD3ADA128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Graf_3!$C$6:$G$6</c:f>
              <c:numCache>
                <c:formatCode>#,##0</c:formatCode>
                <c:ptCount val="5"/>
                <c:pt idx="0">
                  <c:v>0</c:v>
                </c:pt>
                <c:pt idx="1">
                  <c:v>6.8929123001172128</c:v>
                </c:pt>
                <c:pt idx="2">
                  <c:v>7.1820789895996278</c:v>
                </c:pt>
                <c:pt idx="3">
                  <c:v>7.5184913034398315</c:v>
                </c:pt>
                <c:pt idx="4">
                  <c:v>7.8779763639921132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D4-4290-8E67-7BD3ADA128E1}"/>
            </c:ext>
          </c:extLst>
        </c:ser>
        <c:ser>
          <c:idx val="8"/>
          <c:order val="3"/>
          <c:tx>
            <c:strRef>
              <c:f>Graf_3!$B$7</c:f>
              <c:strCache>
                <c:ptCount val="1"/>
                <c:pt idx="0">
                  <c:v>Ostatné SD (konečná spotreba domácností, s.c.)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Graf_3!$C$7:$G$7</c:f>
              <c:numCache>
                <c:formatCode>#,##0</c:formatCode>
                <c:ptCount val="5"/>
                <c:pt idx="0">
                  <c:v>0</c:v>
                </c:pt>
                <c:pt idx="1">
                  <c:v>-3.1905465282449925</c:v>
                </c:pt>
                <c:pt idx="2">
                  <c:v>-3.2453799173386653</c:v>
                </c:pt>
                <c:pt idx="3">
                  <c:v>-3.2988387389593297</c:v>
                </c:pt>
                <c:pt idx="4">
                  <c:v>-3.3541963764116853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D4-4290-8E67-7BD3ADA128E1}"/>
            </c:ext>
          </c:extLst>
        </c:ser>
        <c:ser>
          <c:idx val="3"/>
          <c:order val="4"/>
          <c:tx>
            <c:strRef>
              <c:f>Graf_3!$B$8</c:f>
              <c:strCache>
                <c:ptCount val="1"/>
                <c:pt idx="0">
                  <c:v>Dane z medzinárodného obchodu a transakcií (Import, b.c.)</c:v>
                </c:pt>
              </c:strCache>
            </c:strRef>
          </c:tx>
          <c:invertIfNegative val="0"/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Graf_3!$C$8:$G$8</c:f>
              <c:numCache>
                <c:formatCode>#,##0</c:formatCode>
                <c:ptCount val="5"/>
                <c:pt idx="0">
                  <c:v>0</c:v>
                </c:pt>
                <c:pt idx="1">
                  <c:v>-0.39330796753159614</c:v>
                </c:pt>
                <c:pt idx="2">
                  <c:v>1.344203672245412</c:v>
                </c:pt>
                <c:pt idx="3">
                  <c:v>0.8785295714812098</c:v>
                </c:pt>
                <c:pt idx="4">
                  <c:v>0.62883660388308626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7D4-4290-8E67-7BD3ADA128E1}"/>
            </c:ext>
          </c:extLst>
        </c:ser>
        <c:ser>
          <c:idx val="2"/>
          <c:order val="5"/>
          <c:tx>
            <c:strRef>
              <c:f>Graf_3!$B$9</c:f>
              <c:strCache>
                <c:ptCount val="1"/>
                <c:pt idx="0">
                  <c:v>Zrážková daň a OO vybr.fin.inštitúcií (objem vkladov, PÚM)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Graf_3!$C$9:$G$9</c:f>
              <c:numCache>
                <c:formatCode>#,##0</c:formatCode>
                <c:ptCount val="5"/>
                <c:pt idx="0">
                  <c:v>-1.2130208029796409E-14</c:v>
                </c:pt>
                <c:pt idx="1">
                  <c:v>2.0332814371390717</c:v>
                </c:pt>
                <c:pt idx="2">
                  <c:v>1.7953837691449848</c:v>
                </c:pt>
                <c:pt idx="3">
                  <c:v>1.7017692238442299</c:v>
                </c:pt>
                <c:pt idx="4">
                  <c:v>1.1900970661611077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7D4-4290-8E67-7BD3ADA12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092512"/>
        <c:axId val="308092904"/>
      </c:barChart>
      <c:lineChart>
        <c:grouping val="standard"/>
        <c:varyColors val="0"/>
        <c:ser>
          <c:idx val="4"/>
          <c:order val="6"/>
          <c:tx>
            <c:strRef>
              <c:f>Graf_3!$B$10</c:f>
              <c:strCache>
                <c:ptCount val="1"/>
                <c:pt idx="0">
                  <c:v>Vplyv zmeny odhadu úspešnosti výberu daní (EDS/level)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Graf_3!$C$10:$G$10</c:f>
              <c:numCache>
                <c:formatCode>#,##0</c:formatCode>
                <c:ptCount val="5"/>
                <c:pt idx="0">
                  <c:v>54.159045703622802</c:v>
                </c:pt>
                <c:pt idx="1">
                  <c:v>28.0015826821441</c:v>
                </c:pt>
                <c:pt idx="2">
                  <c:v>27.630613860964324</c:v>
                </c:pt>
                <c:pt idx="3">
                  <c:v>30.860905295858853</c:v>
                </c:pt>
                <c:pt idx="4">
                  <c:v>26.91708178868727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7D4-4290-8E67-7BD3ADA12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92512"/>
        <c:axId val="308092904"/>
      </c:lineChart>
      <c:catAx>
        <c:axId val="30809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8092904"/>
        <c:crosses val="autoZero"/>
        <c:auto val="1"/>
        <c:lblAlgn val="ctr"/>
        <c:lblOffset val="100"/>
        <c:noMultiLvlLbl val="0"/>
      </c:catAx>
      <c:valAx>
        <c:axId val="3080929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30809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50459317585298"/>
          <c:y val="6.143663792767743E-2"/>
          <c:w val="0.31005812872015298"/>
          <c:h val="0.859379580519794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73422863808690586"/>
        </c:manualLayout>
      </c:layout>
      <c:lineChart>
        <c:grouping val="standard"/>
        <c:varyColors val="0"/>
        <c:ser>
          <c:idx val="3"/>
          <c:order val="0"/>
          <c:tx>
            <c:strRef>
              <c:f>Graf_4!$C$3</c:f>
              <c:strCache>
                <c:ptCount val="1"/>
                <c:pt idx="0">
                  <c:v>EDS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dLbls>
            <c:dLbl>
              <c:idx val="36"/>
              <c:layout>
                <c:manualLayout>
                  <c:x val="-5.8382445075188021E-2"/>
                  <c:y val="-4.5867500708779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0"/>
                  <c:y val="-9.6321751488436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Graf_4!$B$4:$B$41</c:f>
              <c:strCache>
                <c:ptCount val="38"/>
                <c:pt idx="0">
                  <c:v>1 Q 2008</c:v>
                </c:pt>
                <c:pt idx="1">
                  <c:v>2 Q 2008</c:v>
                </c:pt>
                <c:pt idx="2">
                  <c:v>3 Q 2008</c:v>
                </c:pt>
                <c:pt idx="3">
                  <c:v>4 Q 2008</c:v>
                </c:pt>
                <c:pt idx="4">
                  <c:v>1 Q 2009</c:v>
                </c:pt>
                <c:pt idx="5">
                  <c:v>2 Q 2009</c:v>
                </c:pt>
                <c:pt idx="6">
                  <c:v>3 Q 2009</c:v>
                </c:pt>
                <c:pt idx="7">
                  <c:v>4 Q 2009</c:v>
                </c:pt>
                <c:pt idx="8">
                  <c:v>1 Q 2010</c:v>
                </c:pt>
                <c:pt idx="9">
                  <c:v>2 Q 2010</c:v>
                </c:pt>
                <c:pt idx="10">
                  <c:v>3 Q 2010</c:v>
                </c:pt>
                <c:pt idx="11">
                  <c:v>4 Q 2010</c:v>
                </c:pt>
                <c:pt idx="12">
                  <c:v>1 Q 2011</c:v>
                </c:pt>
                <c:pt idx="13">
                  <c:v>2 Q 2011</c:v>
                </c:pt>
                <c:pt idx="14">
                  <c:v>3 Q 2011</c:v>
                </c:pt>
                <c:pt idx="15">
                  <c:v>4 Q 2011</c:v>
                </c:pt>
                <c:pt idx="16">
                  <c:v>1 Q 2012</c:v>
                </c:pt>
                <c:pt idx="17">
                  <c:v>2 Q 2012</c:v>
                </c:pt>
                <c:pt idx="18">
                  <c:v>3 Q 2012</c:v>
                </c:pt>
                <c:pt idx="19">
                  <c:v>4 Q 2012</c:v>
                </c:pt>
                <c:pt idx="20">
                  <c:v>1 Q 2013</c:v>
                </c:pt>
                <c:pt idx="21">
                  <c:v>2 Q 2013</c:v>
                </c:pt>
                <c:pt idx="22">
                  <c:v>3 Q 2013</c:v>
                </c:pt>
                <c:pt idx="23">
                  <c:v>4 Q 2013</c:v>
                </c:pt>
                <c:pt idx="24">
                  <c:v>1 Q 2014</c:v>
                </c:pt>
                <c:pt idx="25">
                  <c:v>2 Q 2014</c:v>
                </c:pt>
                <c:pt idx="26">
                  <c:v>3 Q 2014</c:v>
                </c:pt>
                <c:pt idx="27">
                  <c:v>4 Q 2014</c:v>
                </c:pt>
                <c:pt idx="28">
                  <c:v>1 Q 2015</c:v>
                </c:pt>
                <c:pt idx="29">
                  <c:v>2 Q 2015</c:v>
                </c:pt>
                <c:pt idx="30">
                  <c:v>3 Q 2015</c:v>
                </c:pt>
                <c:pt idx="31">
                  <c:v>4 Q 2015</c:v>
                </c:pt>
                <c:pt idx="32">
                  <c:v>1 Q 2016</c:v>
                </c:pt>
                <c:pt idx="33">
                  <c:v>2 Q 2016</c:v>
                </c:pt>
                <c:pt idx="34">
                  <c:v>3 Q 2016</c:v>
                </c:pt>
                <c:pt idx="35">
                  <c:v>4 Q 2016</c:v>
                </c:pt>
                <c:pt idx="36">
                  <c:v>1 Q 2017</c:v>
                </c:pt>
                <c:pt idx="37">
                  <c:v>2 Q 2017</c:v>
                </c:pt>
              </c:strCache>
            </c:strRef>
          </c:cat>
          <c:val>
            <c:numRef>
              <c:f>Graf_4!$C$4:$C$41</c:f>
              <c:numCache>
                <c:formatCode>0.00%</c:formatCode>
                <c:ptCount val="38"/>
                <c:pt idx="0">
                  <c:v>0.14838692139393664</c:v>
                </c:pt>
                <c:pt idx="1">
                  <c:v>0.14425336437341946</c:v>
                </c:pt>
                <c:pt idx="2">
                  <c:v>0.14568526660370409</c:v>
                </c:pt>
                <c:pt idx="3">
                  <c:v>0.14519598227775959</c:v>
                </c:pt>
                <c:pt idx="4">
                  <c:v>0.13628913162019157</c:v>
                </c:pt>
                <c:pt idx="5">
                  <c:v>0.13273841779315931</c:v>
                </c:pt>
                <c:pt idx="6">
                  <c:v>0.13353694361436383</c:v>
                </c:pt>
                <c:pt idx="7">
                  <c:v>0.13710486416331383</c:v>
                </c:pt>
                <c:pt idx="8">
                  <c:v>0.13380932570274928</c:v>
                </c:pt>
                <c:pt idx="9">
                  <c:v>0.13610266972308541</c:v>
                </c:pt>
                <c:pt idx="10">
                  <c:v>0.13481157494771559</c:v>
                </c:pt>
                <c:pt idx="11">
                  <c:v>0.12859825201867184</c:v>
                </c:pt>
                <c:pt idx="12">
                  <c:v>0.13272156532462298</c:v>
                </c:pt>
                <c:pt idx="13">
                  <c:v>0.12764518874903347</c:v>
                </c:pt>
                <c:pt idx="14">
                  <c:v>0.1290194465089467</c:v>
                </c:pt>
                <c:pt idx="15">
                  <c:v>0.12525212321974033</c:v>
                </c:pt>
                <c:pt idx="16">
                  <c:v>0.12585449420696193</c:v>
                </c:pt>
                <c:pt idx="17">
                  <c:v>0.12177665270792361</c:v>
                </c:pt>
                <c:pt idx="18">
                  <c:v>0.11920209675428264</c:v>
                </c:pt>
                <c:pt idx="19">
                  <c:v>0.12148751296382353</c:v>
                </c:pt>
                <c:pt idx="20">
                  <c:v>0.12331280652881711</c:v>
                </c:pt>
                <c:pt idx="21">
                  <c:v>0.12999301790463716</c:v>
                </c:pt>
                <c:pt idx="22">
                  <c:v>0.12930923794203586</c:v>
                </c:pt>
                <c:pt idx="23">
                  <c:v>0.12913822645348952</c:v>
                </c:pt>
                <c:pt idx="24">
                  <c:v>0.13729425512674787</c:v>
                </c:pt>
                <c:pt idx="25">
                  <c:v>0.13738288888513048</c:v>
                </c:pt>
                <c:pt idx="26">
                  <c:v>0.13748634961902645</c:v>
                </c:pt>
                <c:pt idx="27">
                  <c:v>0.14666362731292501</c:v>
                </c:pt>
                <c:pt idx="28">
                  <c:v>0.14258467672885797</c:v>
                </c:pt>
                <c:pt idx="29">
                  <c:v>0.14167913589267495</c:v>
                </c:pt>
                <c:pt idx="30">
                  <c:v>0.14362646080740041</c:v>
                </c:pt>
                <c:pt idx="31">
                  <c:v>0.13900899769190514</c:v>
                </c:pt>
                <c:pt idx="32">
                  <c:v>0.14419488927729107</c:v>
                </c:pt>
                <c:pt idx="33">
                  <c:v>0.14775902244208763</c:v>
                </c:pt>
                <c:pt idx="34">
                  <c:v>0.1482476796242394</c:v>
                </c:pt>
                <c:pt idx="35">
                  <c:v>0.15162467016323608</c:v>
                </c:pt>
                <c:pt idx="36">
                  <c:v>0.14943336548599156</c:v>
                </c:pt>
                <c:pt idx="37">
                  <c:v>0.15024301833596204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6B-426B-B3B9-BF36F4D0B935}"/>
            </c:ext>
          </c:extLst>
        </c:ser>
        <c:ser>
          <c:idx val="5"/>
          <c:order val="1"/>
          <c:tx>
            <c:strRef>
              <c:f>Graf_4!$D$3</c:f>
              <c:strCache>
                <c:ptCount val="1"/>
                <c:pt idx="0">
                  <c:v>Dolny interval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Graf_4!$B$4:$B$41</c:f>
              <c:strCache>
                <c:ptCount val="38"/>
                <c:pt idx="0">
                  <c:v>1 Q 2008</c:v>
                </c:pt>
                <c:pt idx="1">
                  <c:v>2 Q 2008</c:v>
                </c:pt>
                <c:pt idx="2">
                  <c:v>3 Q 2008</c:v>
                </c:pt>
                <c:pt idx="3">
                  <c:v>4 Q 2008</c:v>
                </c:pt>
                <c:pt idx="4">
                  <c:v>1 Q 2009</c:v>
                </c:pt>
                <c:pt idx="5">
                  <c:v>2 Q 2009</c:v>
                </c:pt>
                <c:pt idx="6">
                  <c:v>3 Q 2009</c:v>
                </c:pt>
                <c:pt idx="7">
                  <c:v>4 Q 2009</c:v>
                </c:pt>
                <c:pt idx="8">
                  <c:v>1 Q 2010</c:v>
                </c:pt>
                <c:pt idx="9">
                  <c:v>2 Q 2010</c:v>
                </c:pt>
                <c:pt idx="10">
                  <c:v>3 Q 2010</c:v>
                </c:pt>
                <c:pt idx="11">
                  <c:v>4 Q 2010</c:v>
                </c:pt>
                <c:pt idx="12">
                  <c:v>1 Q 2011</c:v>
                </c:pt>
                <c:pt idx="13">
                  <c:v>2 Q 2011</c:v>
                </c:pt>
                <c:pt idx="14">
                  <c:v>3 Q 2011</c:v>
                </c:pt>
                <c:pt idx="15">
                  <c:v>4 Q 2011</c:v>
                </c:pt>
                <c:pt idx="16">
                  <c:v>1 Q 2012</c:v>
                </c:pt>
                <c:pt idx="17">
                  <c:v>2 Q 2012</c:v>
                </c:pt>
                <c:pt idx="18">
                  <c:v>3 Q 2012</c:v>
                </c:pt>
                <c:pt idx="19">
                  <c:v>4 Q 2012</c:v>
                </c:pt>
                <c:pt idx="20">
                  <c:v>1 Q 2013</c:v>
                </c:pt>
                <c:pt idx="21">
                  <c:v>2 Q 2013</c:v>
                </c:pt>
                <c:pt idx="22">
                  <c:v>3 Q 2013</c:v>
                </c:pt>
                <c:pt idx="23">
                  <c:v>4 Q 2013</c:v>
                </c:pt>
                <c:pt idx="24">
                  <c:v>1 Q 2014</c:v>
                </c:pt>
                <c:pt idx="25">
                  <c:v>2 Q 2014</c:v>
                </c:pt>
                <c:pt idx="26">
                  <c:v>3 Q 2014</c:v>
                </c:pt>
                <c:pt idx="27">
                  <c:v>4 Q 2014</c:v>
                </c:pt>
                <c:pt idx="28">
                  <c:v>1 Q 2015</c:v>
                </c:pt>
                <c:pt idx="29">
                  <c:v>2 Q 2015</c:v>
                </c:pt>
                <c:pt idx="30">
                  <c:v>3 Q 2015</c:v>
                </c:pt>
                <c:pt idx="31">
                  <c:v>4 Q 2015</c:v>
                </c:pt>
                <c:pt idx="32">
                  <c:v>1 Q 2016</c:v>
                </c:pt>
                <c:pt idx="33">
                  <c:v>2 Q 2016</c:v>
                </c:pt>
                <c:pt idx="34">
                  <c:v>3 Q 2016</c:v>
                </c:pt>
                <c:pt idx="35">
                  <c:v>4 Q 2016</c:v>
                </c:pt>
                <c:pt idx="36">
                  <c:v>1 Q 2017</c:v>
                </c:pt>
                <c:pt idx="37">
                  <c:v>2 Q 2017</c:v>
                </c:pt>
              </c:strCache>
            </c:strRef>
          </c:cat>
          <c:val>
            <c:numRef>
              <c:f>Graf_4!$D$4:$D$41</c:f>
              <c:numCache>
                <c:formatCode>0.00%</c:formatCode>
                <c:ptCount val="38"/>
                <c:pt idx="0">
                  <c:v>0.13747424417438403</c:v>
                </c:pt>
                <c:pt idx="1">
                  <c:v>0.13613331008626678</c:v>
                </c:pt>
                <c:pt idx="2">
                  <c:v>0.13479237599814953</c:v>
                </c:pt>
                <c:pt idx="3">
                  <c:v>0.13345144191003228</c:v>
                </c:pt>
                <c:pt idx="4">
                  <c:v>0.13211050782191502</c:v>
                </c:pt>
                <c:pt idx="5">
                  <c:v>0.13076957373379777</c:v>
                </c:pt>
                <c:pt idx="6">
                  <c:v>0.12942863964568052</c:v>
                </c:pt>
                <c:pt idx="7">
                  <c:v>0.12808770555756327</c:v>
                </c:pt>
                <c:pt idx="8">
                  <c:v>0.12674677146944602</c:v>
                </c:pt>
                <c:pt idx="9">
                  <c:v>0.12540583738132877</c:v>
                </c:pt>
                <c:pt idx="10">
                  <c:v>0.12406490329321151</c:v>
                </c:pt>
                <c:pt idx="11">
                  <c:v>0.12272396920509426</c:v>
                </c:pt>
                <c:pt idx="12">
                  <c:v>0.12138303511697701</c:v>
                </c:pt>
                <c:pt idx="13">
                  <c:v>0.12004210102885976</c:v>
                </c:pt>
                <c:pt idx="14">
                  <c:v>0.11870116694074251</c:v>
                </c:pt>
                <c:pt idx="15">
                  <c:v>0.11736023285262526</c:v>
                </c:pt>
                <c:pt idx="16">
                  <c:v>0.11601929876450801</c:v>
                </c:pt>
                <c:pt idx="17">
                  <c:v>0.11467836467639075</c:v>
                </c:pt>
                <c:pt idx="18">
                  <c:v>0.11383663528649983</c:v>
                </c:pt>
                <c:pt idx="19">
                  <c:v>0.11569853878276856</c:v>
                </c:pt>
                <c:pt idx="20">
                  <c:v>0.11756044227903729</c:v>
                </c:pt>
                <c:pt idx="21">
                  <c:v>0.11942234577530603</c:v>
                </c:pt>
                <c:pt idx="22">
                  <c:v>0.12128424927157477</c:v>
                </c:pt>
                <c:pt idx="23">
                  <c:v>0.12314615276784349</c:v>
                </c:pt>
                <c:pt idx="24">
                  <c:v>0.12500805626411224</c:v>
                </c:pt>
                <c:pt idx="25">
                  <c:v>0.12686995976038096</c:v>
                </c:pt>
                <c:pt idx="26">
                  <c:v>0.1287318632566497</c:v>
                </c:pt>
                <c:pt idx="27">
                  <c:v>0.13059376675291842</c:v>
                </c:pt>
                <c:pt idx="28">
                  <c:v>0.13245567024918717</c:v>
                </c:pt>
                <c:pt idx="29">
                  <c:v>0.13431757374545589</c:v>
                </c:pt>
                <c:pt idx="30">
                  <c:v>0.13617947724172463</c:v>
                </c:pt>
                <c:pt idx="31">
                  <c:v>0.13804138073799338</c:v>
                </c:pt>
                <c:pt idx="32">
                  <c:v>0.1399032842342621</c:v>
                </c:pt>
                <c:pt idx="33">
                  <c:v>0.14176518773053082</c:v>
                </c:pt>
                <c:pt idx="34">
                  <c:v>0.14362709122679956</c:v>
                </c:pt>
                <c:pt idx="35">
                  <c:v>0.14548899472306831</c:v>
                </c:pt>
                <c:pt idx="36">
                  <c:v>0.14735089821933703</c:v>
                </c:pt>
                <c:pt idx="37">
                  <c:v>0.14921280171560575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6B-426B-B3B9-BF36F4D0B935}"/>
            </c:ext>
          </c:extLst>
        </c:ser>
        <c:ser>
          <c:idx val="0"/>
          <c:order val="2"/>
          <c:tx>
            <c:strRef>
              <c:f>Graf_4!$E$3</c:f>
              <c:strCache>
                <c:ptCount val="1"/>
                <c:pt idx="0">
                  <c:v>Horny interval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76B-426B-B3B9-BF36F4D0B935}"/>
              </c:ext>
            </c:extLst>
          </c:dPt>
          <c:cat>
            <c:strRef>
              <c:f>Graf_4!$B$4:$B$41</c:f>
              <c:strCache>
                <c:ptCount val="38"/>
                <c:pt idx="0">
                  <c:v>1 Q 2008</c:v>
                </c:pt>
                <c:pt idx="1">
                  <c:v>2 Q 2008</c:v>
                </c:pt>
                <c:pt idx="2">
                  <c:v>3 Q 2008</c:v>
                </c:pt>
                <c:pt idx="3">
                  <c:v>4 Q 2008</c:v>
                </c:pt>
                <c:pt idx="4">
                  <c:v>1 Q 2009</c:v>
                </c:pt>
                <c:pt idx="5">
                  <c:v>2 Q 2009</c:v>
                </c:pt>
                <c:pt idx="6">
                  <c:v>3 Q 2009</c:v>
                </c:pt>
                <c:pt idx="7">
                  <c:v>4 Q 2009</c:v>
                </c:pt>
                <c:pt idx="8">
                  <c:v>1 Q 2010</c:v>
                </c:pt>
                <c:pt idx="9">
                  <c:v>2 Q 2010</c:v>
                </c:pt>
                <c:pt idx="10">
                  <c:v>3 Q 2010</c:v>
                </c:pt>
                <c:pt idx="11">
                  <c:v>4 Q 2010</c:v>
                </c:pt>
                <c:pt idx="12">
                  <c:v>1 Q 2011</c:v>
                </c:pt>
                <c:pt idx="13">
                  <c:v>2 Q 2011</c:v>
                </c:pt>
                <c:pt idx="14">
                  <c:v>3 Q 2011</c:v>
                </c:pt>
                <c:pt idx="15">
                  <c:v>4 Q 2011</c:v>
                </c:pt>
                <c:pt idx="16">
                  <c:v>1 Q 2012</c:v>
                </c:pt>
                <c:pt idx="17">
                  <c:v>2 Q 2012</c:v>
                </c:pt>
                <c:pt idx="18">
                  <c:v>3 Q 2012</c:v>
                </c:pt>
                <c:pt idx="19">
                  <c:v>4 Q 2012</c:v>
                </c:pt>
                <c:pt idx="20">
                  <c:v>1 Q 2013</c:v>
                </c:pt>
                <c:pt idx="21">
                  <c:v>2 Q 2013</c:v>
                </c:pt>
                <c:pt idx="22">
                  <c:v>3 Q 2013</c:v>
                </c:pt>
                <c:pt idx="23">
                  <c:v>4 Q 2013</c:v>
                </c:pt>
                <c:pt idx="24">
                  <c:v>1 Q 2014</c:v>
                </c:pt>
                <c:pt idx="25">
                  <c:v>2 Q 2014</c:v>
                </c:pt>
                <c:pt idx="26">
                  <c:v>3 Q 2014</c:v>
                </c:pt>
                <c:pt idx="27">
                  <c:v>4 Q 2014</c:v>
                </c:pt>
                <c:pt idx="28">
                  <c:v>1 Q 2015</c:v>
                </c:pt>
                <c:pt idx="29">
                  <c:v>2 Q 2015</c:v>
                </c:pt>
                <c:pt idx="30">
                  <c:v>3 Q 2015</c:v>
                </c:pt>
                <c:pt idx="31">
                  <c:v>4 Q 2015</c:v>
                </c:pt>
                <c:pt idx="32">
                  <c:v>1 Q 2016</c:v>
                </c:pt>
                <c:pt idx="33">
                  <c:v>2 Q 2016</c:v>
                </c:pt>
                <c:pt idx="34">
                  <c:v>3 Q 2016</c:v>
                </c:pt>
                <c:pt idx="35">
                  <c:v>4 Q 2016</c:v>
                </c:pt>
                <c:pt idx="36">
                  <c:v>1 Q 2017</c:v>
                </c:pt>
                <c:pt idx="37">
                  <c:v>2 Q 2017</c:v>
                </c:pt>
              </c:strCache>
            </c:strRef>
          </c:cat>
          <c:val>
            <c:numRef>
              <c:f>Graf_4!$E$4:$E$41</c:f>
              <c:numCache>
                <c:formatCode>0.00%</c:formatCode>
                <c:ptCount val="38"/>
                <c:pt idx="0">
                  <c:v>0.15205589828838395</c:v>
                </c:pt>
                <c:pt idx="1">
                  <c:v>0.1507149642002667</c:v>
                </c:pt>
                <c:pt idx="2">
                  <c:v>0.14937403011214945</c:v>
                </c:pt>
                <c:pt idx="3">
                  <c:v>0.1480330960240322</c:v>
                </c:pt>
                <c:pt idx="4">
                  <c:v>0.14669216193591494</c:v>
                </c:pt>
                <c:pt idx="5">
                  <c:v>0.14535122784779769</c:v>
                </c:pt>
                <c:pt idx="6">
                  <c:v>0.14401029375968044</c:v>
                </c:pt>
                <c:pt idx="7">
                  <c:v>0.14266935967156319</c:v>
                </c:pt>
                <c:pt idx="8">
                  <c:v>0.14132842558344594</c:v>
                </c:pt>
                <c:pt idx="9">
                  <c:v>0.13998749149532869</c:v>
                </c:pt>
                <c:pt idx="10">
                  <c:v>0.13864655740721143</c:v>
                </c:pt>
                <c:pt idx="11">
                  <c:v>0.13730562331909418</c:v>
                </c:pt>
                <c:pt idx="12">
                  <c:v>0.13596468923097693</c:v>
                </c:pt>
                <c:pt idx="13">
                  <c:v>0.13462375514285968</c:v>
                </c:pt>
                <c:pt idx="14">
                  <c:v>0.13328282105474243</c:v>
                </c:pt>
                <c:pt idx="15">
                  <c:v>0.13194188696662518</c:v>
                </c:pt>
                <c:pt idx="16">
                  <c:v>0.13060095287850793</c:v>
                </c:pt>
                <c:pt idx="17">
                  <c:v>0.12926001879039067</c:v>
                </c:pt>
                <c:pt idx="18">
                  <c:v>0.12841828940049976</c:v>
                </c:pt>
                <c:pt idx="19">
                  <c:v>0.13028019289676848</c:v>
                </c:pt>
                <c:pt idx="20">
                  <c:v>0.13214209639303723</c:v>
                </c:pt>
                <c:pt idx="21">
                  <c:v>0.13400399988930595</c:v>
                </c:pt>
                <c:pt idx="22">
                  <c:v>0.13586590338557469</c:v>
                </c:pt>
                <c:pt idx="23">
                  <c:v>0.13772780688184341</c:v>
                </c:pt>
                <c:pt idx="24">
                  <c:v>0.13958971037811216</c:v>
                </c:pt>
                <c:pt idx="25">
                  <c:v>0.14145161387438088</c:v>
                </c:pt>
                <c:pt idx="26">
                  <c:v>0.14331351737064962</c:v>
                </c:pt>
                <c:pt idx="27">
                  <c:v>0.14517542086691834</c:v>
                </c:pt>
                <c:pt idx="28">
                  <c:v>0.14703732436318709</c:v>
                </c:pt>
                <c:pt idx="29">
                  <c:v>0.14889922785945581</c:v>
                </c:pt>
                <c:pt idx="30">
                  <c:v>0.15076113135572455</c:v>
                </c:pt>
                <c:pt idx="31">
                  <c:v>0.1526230348519933</c:v>
                </c:pt>
                <c:pt idx="32">
                  <c:v>0.15448493834826202</c:v>
                </c:pt>
                <c:pt idx="33">
                  <c:v>0.15634684184453074</c:v>
                </c:pt>
                <c:pt idx="34">
                  <c:v>0.15820874534079948</c:v>
                </c:pt>
                <c:pt idx="35">
                  <c:v>0.16007064883706823</c:v>
                </c:pt>
                <c:pt idx="36">
                  <c:v>0.16193255233333695</c:v>
                </c:pt>
                <c:pt idx="37">
                  <c:v>0.16379445582960567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76B-426B-B3B9-BF36F4D0B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093688"/>
        <c:axId val="308297584"/>
      </c:lineChart>
      <c:catAx>
        <c:axId val="30809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308297584"/>
        <c:crosses val="autoZero"/>
        <c:auto val="1"/>
        <c:lblAlgn val="ctr"/>
        <c:lblOffset val="100"/>
        <c:noMultiLvlLbl val="0"/>
      </c:catAx>
      <c:valAx>
        <c:axId val="308297584"/>
        <c:scaling>
          <c:orientation val="minMax"/>
          <c:min val="0.1100000000000000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308093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83223181439669E-2"/>
          <c:y val="2.8076026564087173E-2"/>
          <c:w val="0.8941656389336875"/>
          <c:h val="0.83232907158496072"/>
        </c:manualLayout>
      </c:layout>
      <c:lineChart>
        <c:grouping val="standard"/>
        <c:varyColors val="0"/>
        <c:ser>
          <c:idx val="0"/>
          <c:order val="0"/>
          <c:tx>
            <c:strRef>
              <c:f>Graf_5!$C$3</c:f>
              <c:strCache>
                <c:ptCount val="1"/>
                <c:pt idx="0">
                  <c:v>September 2017</c:v>
                </c:pt>
              </c:strCache>
            </c:strRef>
          </c:tx>
          <c:spPr>
            <a:ln w="19050" cap="rnd">
              <a:solidFill>
                <a:srgbClr val="2C9ADC"/>
              </a:solidFill>
              <a:round/>
            </a:ln>
            <a:effectLst/>
          </c:spPr>
          <c:marker>
            <c:symbol val="none"/>
          </c:marker>
          <c:cat>
            <c:numRef>
              <c:f>Graf_5!$B$4:$B$15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Graf_5!$C$4:$C$15</c:f>
              <c:numCache>
                <c:formatCode>0.00</c:formatCode>
                <c:ptCount val="12"/>
                <c:pt idx="0">
                  <c:v>1.62667318763333</c:v>
                </c:pt>
                <c:pt idx="1">
                  <c:v>1.5273353081881591</c:v>
                </c:pt>
                <c:pt idx="2">
                  <c:v>1.5416298980724013</c:v>
                </c:pt>
                <c:pt idx="3">
                  <c:v>1.4673631464602952</c:v>
                </c:pt>
                <c:pt idx="4">
                  <c:v>1.458299389963422</c:v>
                </c:pt>
                <c:pt idx="5">
                  <c:v>1.4645160678732514</c:v>
                </c:pt>
                <c:pt idx="6">
                  <c:v>1.492523157126509</c:v>
                </c:pt>
                <c:pt idx="7">
                  <c:v>1.5144882232172563</c:v>
                </c:pt>
                <c:pt idx="8">
                  <c:v>1.5243073174130115</c:v>
                </c:pt>
                <c:pt idx="9">
                  <c:v>1.5243073174130115</c:v>
                </c:pt>
                <c:pt idx="10">
                  <c:v>1.5243073174130115</c:v>
                </c:pt>
                <c:pt idx="11">
                  <c:v>1.5243073174130115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08-4838-9582-49668784F54A}"/>
            </c:ext>
          </c:extLst>
        </c:ser>
        <c:ser>
          <c:idx val="1"/>
          <c:order val="1"/>
          <c:tx>
            <c:strRef>
              <c:f>Graf_5!$D$3</c:f>
              <c:strCache>
                <c:ptCount val="1"/>
                <c:pt idx="0">
                  <c:v>Jún 2017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Graf_5!$B$4:$B$15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Graf_5!$D$4:$D$15</c:f>
              <c:numCache>
                <c:formatCode>0.00</c:formatCode>
                <c:ptCount val="12"/>
                <c:pt idx="0">
                  <c:v>1.62667318763333</c:v>
                </c:pt>
                <c:pt idx="1">
                  <c:v>1.5273353081881591</c:v>
                </c:pt>
                <c:pt idx="2">
                  <c:v>1.5416298980724013</c:v>
                </c:pt>
                <c:pt idx="3">
                  <c:v>1.4673631464602952</c:v>
                </c:pt>
                <c:pt idx="4">
                  <c:v>1.458299389963422</c:v>
                </c:pt>
                <c:pt idx="5">
                  <c:v>1.4645160678732514</c:v>
                </c:pt>
                <c:pt idx="6">
                  <c:v>1.4925231571265092</c:v>
                </c:pt>
                <c:pt idx="7">
                  <c:v>1.5144882232172563</c:v>
                </c:pt>
                <c:pt idx="8">
                  <c:v>1.5144882232172565</c:v>
                </c:pt>
                <c:pt idx="9">
                  <c:v>1.5144882232172558</c:v>
                </c:pt>
                <c:pt idx="10">
                  <c:v>1.5144882232172565</c:v>
                </c:pt>
                <c:pt idx="11">
                  <c:v>1.5144882232172565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08-4838-9582-49668784F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299936"/>
        <c:axId val="308300328"/>
      </c:lineChart>
      <c:catAx>
        <c:axId val="30829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08300328"/>
        <c:crosses val="autoZero"/>
        <c:auto val="1"/>
        <c:lblAlgn val="ctr"/>
        <c:lblOffset val="100"/>
        <c:noMultiLvlLbl val="0"/>
      </c:catAx>
      <c:valAx>
        <c:axId val="308300328"/>
        <c:scaling>
          <c:orientation val="minMax"/>
          <c:max val="1.6500000000000001"/>
          <c:min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0829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9194647201946473"/>
          <c:y val="6.9423163927736883E-2"/>
          <c:w val="0.45623388317336244"/>
          <c:h val="6.8913181815697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v>DPFO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9873344847438115E-2"/>
                  <c:y val="4.4667791216412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DANE_ESA2010!$T$4:$X$4</c15:sqref>
                  </c15:fullRef>
                </c:ext>
              </c:extLst>
              <c:f>DANE_ESA2010!$U$4:$X$4</c:f>
              <c:numCache>
                <c:formatCode>#,##0</c:formatCode>
                <c:ptCount val="4"/>
                <c:pt idx="0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General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DANE_ESA2010!$T$7:$X$7</c15:sqref>
                  </c15:fullRef>
                </c:ext>
              </c:extLst>
              <c:f>DANE_ESA2010!$U$7:$X$7</c:f>
              <c:numCache>
                <c:formatCode>#,##0</c:formatCode>
                <c:ptCount val="4"/>
                <c:pt idx="0">
                  <c:v>28.571822489999249</c:v>
                </c:pt>
                <c:pt idx="1">
                  <c:v>63.0949999999998</c:v>
                </c:pt>
                <c:pt idx="2">
                  <c:v>90.794000000000324</c:v>
                </c:pt>
                <c:pt idx="3">
                  <c:v>105.79199999999992</c:v>
                </c:pt>
              </c:numCache>
            </c:numRef>
          </c:val>
        </c:ser>
        <c:ser>
          <c:idx val="5"/>
          <c:order val="1"/>
          <c:tx>
            <c:v>DPPO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DANE_ESA2010!$T$4:$X$4</c15:sqref>
                  </c15:fullRef>
                </c:ext>
              </c:extLst>
              <c:f>DANE_ESA2010!$U$4:$X$4</c:f>
              <c:numCache>
                <c:formatCode>#,##0</c:formatCode>
                <c:ptCount val="4"/>
                <c:pt idx="0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General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DANE_ESA2010!$T$10:$X$10</c15:sqref>
                  </c15:fullRef>
                </c:ext>
              </c:extLst>
              <c:f>DANE_ESA2010!$U$10:$X$10</c:f>
              <c:numCache>
                <c:formatCode>#,##0</c:formatCode>
                <c:ptCount val="4"/>
                <c:pt idx="0">
                  <c:v>-351.82400000000007</c:v>
                </c:pt>
                <c:pt idx="1">
                  <c:v>-421.31399999999985</c:v>
                </c:pt>
                <c:pt idx="2">
                  <c:v>-551.01699999999983</c:v>
                </c:pt>
                <c:pt idx="3">
                  <c:v>-623.70700000000033</c:v>
                </c:pt>
              </c:numCache>
            </c:numRef>
          </c:val>
        </c:ser>
        <c:ser>
          <c:idx val="3"/>
          <c:order val="2"/>
          <c:tx>
            <c:v>DPH</c:v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DANE_ESA2010!$T$4:$X$4</c15:sqref>
                  </c15:fullRef>
                </c:ext>
              </c:extLst>
              <c:f>DANE_ESA2010!$U$4:$X$4</c:f>
              <c:numCache>
                <c:formatCode>#,##0</c:formatCode>
                <c:ptCount val="4"/>
                <c:pt idx="0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General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DANE_ESA2010!$T$12:$X$12</c15:sqref>
                  </c15:fullRef>
                </c:ext>
              </c:extLst>
              <c:f>DANE_ESA2010!$U$12:$X$12</c:f>
              <c:numCache>
                <c:formatCode>#,##0</c:formatCode>
                <c:ptCount val="4"/>
                <c:pt idx="0">
                  <c:v>-89.992804549998453</c:v>
                </c:pt>
                <c:pt idx="1">
                  <c:v>132.13500000000064</c:v>
                </c:pt>
                <c:pt idx="2">
                  <c:v>146.77300000000042</c:v>
                </c:pt>
                <c:pt idx="3">
                  <c:v>158.83300000000057</c:v>
                </c:pt>
              </c:numCache>
            </c:numRef>
          </c:val>
        </c:ser>
        <c:ser>
          <c:idx val="2"/>
          <c:order val="3"/>
          <c:tx>
            <c:v>Sociálne odvody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98733448474381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DANE_ESA2010!$T$4:$X$4</c15:sqref>
                  </c15:fullRef>
                </c:ext>
              </c:extLst>
              <c:f>DANE_ESA2010!$U$4:$X$4</c:f>
              <c:numCache>
                <c:formatCode>#,##0</c:formatCode>
                <c:ptCount val="4"/>
                <c:pt idx="0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General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DANE_ESA2010!$T$27:$X$27</c15:sqref>
                  </c15:fullRef>
                </c:ext>
              </c:extLst>
              <c:f>DANE_ESA2010!$U$27:$X$27</c:f>
              <c:numCache>
                <c:formatCode>#,##0</c:formatCode>
                <c:ptCount val="4"/>
                <c:pt idx="0">
                  <c:v>22.822607046580742</c:v>
                </c:pt>
                <c:pt idx="1">
                  <c:v>126.97400000000016</c:v>
                </c:pt>
                <c:pt idx="2">
                  <c:v>188.06400000000031</c:v>
                </c:pt>
                <c:pt idx="3">
                  <c:v>212.35099999999966</c:v>
                </c:pt>
              </c:numCache>
            </c:numRef>
          </c:val>
        </c:ser>
        <c:ser>
          <c:idx val="1"/>
          <c:order val="4"/>
          <c:tx>
            <c:v>Zdravotne odvody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DANE_ESA2010!$T$4:$X$4</c15:sqref>
                  </c15:fullRef>
                </c:ext>
              </c:extLst>
              <c:f>DANE_ESA2010!$U$4:$X$4</c:f>
              <c:numCache>
                <c:formatCode>#,##0</c:formatCode>
                <c:ptCount val="4"/>
                <c:pt idx="0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General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DANE_ESA2010!$T$28:$X$28</c15:sqref>
                  </c15:fullRef>
                </c:ext>
              </c:extLst>
              <c:f>DANE_ESA2010!$U$28:$X$28</c:f>
              <c:numCache>
                <c:formatCode>#,##0</c:formatCode>
                <c:ptCount val="4"/>
                <c:pt idx="0">
                  <c:v>34.559494120000636</c:v>
                </c:pt>
                <c:pt idx="1">
                  <c:v>126.5630000000001</c:v>
                </c:pt>
                <c:pt idx="2">
                  <c:v>158.01800000000003</c:v>
                </c:pt>
                <c:pt idx="3">
                  <c:v>182.20700000000033</c:v>
                </c:pt>
              </c:numCache>
            </c:numRef>
          </c:val>
        </c:ser>
        <c:ser>
          <c:idx val="0"/>
          <c:order val="5"/>
          <c:tx>
            <c:strRef>
              <c:f>DANE_ESA2010!$B$25</c:f>
              <c:strCache>
                <c:ptCount val="1"/>
                <c:pt idx="0">
                  <c:v>Ostatné dane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DANE_ESA2010!$T$4:$X$4</c15:sqref>
                  </c15:fullRef>
                </c:ext>
              </c:extLst>
              <c:f>DANE_ESA2010!$U$4:$X$4</c:f>
              <c:numCache>
                <c:formatCode>#,##0</c:formatCode>
                <c:ptCount val="4"/>
                <c:pt idx="0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General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DANE_ESA2010!$T$25:$X$25</c15:sqref>
                  </c15:fullRef>
                </c:ext>
              </c:extLst>
              <c:f>DANE_ESA2010!$U$25:$X$25</c:f>
              <c:numCache>
                <c:formatCode>#,##0</c:formatCode>
                <c:ptCount val="4"/>
                <c:pt idx="0">
                  <c:v>-4.4614345200000116</c:v>
                </c:pt>
                <c:pt idx="1">
                  <c:v>-20.631999999999948</c:v>
                </c:pt>
                <c:pt idx="2">
                  <c:v>-17.201999999999998</c:v>
                </c:pt>
                <c:pt idx="3">
                  <c:v>-7.0830000000000837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2795800"/>
        <c:axId val="312796192"/>
      </c:barChart>
      <c:lineChart>
        <c:grouping val="standard"/>
        <c:varyColors val="0"/>
        <c:ser>
          <c:idx val="6"/>
          <c:order val="6"/>
          <c:tx>
            <c:v>spolu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580401543071385E-2"/>
                  <c:y val="-0.335745276820722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300563465836242E-2"/>
                  <c:y val="-0.367001827510576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724327852800784E-2"/>
                  <c:y val="-0.375935385753858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027148808471563E-2"/>
                  <c:y val="-0.389335723118782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DANE_ESA2010!$T$4:$X$4</c15:sqref>
                  </c15:fullRef>
                </c:ext>
              </c:extLst>
              <c:f>DANE_ESA2010!$U$4:$X$4</c:f>
              <c:numCache>
                <c:formatCode>#,##0</c:formatCode>
                <c:ptCount val="4"/>
                <c:pt idx="0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General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DANE_ESA2010!$T$29:$X$29</c15:sqref>
                  </c15:fullRef>
                </c:ext>
              </c:extLst>
              <c:f>DANE_ESA2010!$U$29:$X$29</c:f>
              <c:numCache>
                <c:formatCode>#,##0</c:formatCode>
                <c:ptCount val="4"/>
                <c:pt idx="0">
                  <c:v>-352.64864485341769</c:v>
                </c:pt>
                <c:pt idx="1">
                  <c:v>8.3560000000012451</c:v>
                </c:pt>
                <c:pt idx="2">
                  <c:v>19.603000000001202</c:v>
                </c:pt>
                <c:pt idx="3">
                  <c:v>24.526000000000067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12400"/>
        <c:axId val="318810832"/>
      </c:lineChart>
      <c:catAx>
        <c:axId val="3127958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12796192"/>
        <c:crossesAt val="0"/>
        <c:auto val="1"/>
        <c:lblAlgn val="ctr"/>
        <c:lblOffset val="0"/>
        <c:noMultiLvlLbl val="0"/>
      </c:catAx>
      <c:valAx>
        <c:axId val="3127961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12795800"/>
        <c:crossesAt val="1"/>
        <c:crossBetween val="between"/>
      </c:valAx>
      <c:valAx>
        <c:axId val="318810832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318812400"/>
        <c:crosses val="max"/>
        <c:crossBetween val="between"/>
      </c:valAx>
      <c:catAx>
        <c:axId val="31881240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31881083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9773743307993239"/>
          <c:y val="0.17108784009071432"/>
          <c:w val="0.18844564118604346"/>
          <c:h val="0.662291098940212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99244846953855E-2"/>
          <c:y val="0.1225568085581456"/>
          <c:w val="0.78778871391076133"/>
          <c:h val="0.690192826483451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Graf_7!$C$4</c:f>
              <c:strCache>
                <c:ptCount val="1"/>
                <c:pt idx="0">
                  <c:v>súčasné ŠPM (priemerné)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Graf_7!$B$5:$B$14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cat>
          <c:val>
            <c:numRef>
              <c:f>Graf_7!$C$5:$C$14</c:f>
              <c:numCache>
                <c:formatCode>0</c:formatCode>
                <c:ptCount val="10"/>
                <c:pt idx="0">
                  <c:v>75.816010000000006</c:v>
                </c:pt>
                <c:pt idx="1">
                  <c:v>161.9331</c:v>
                </c:pt>
                <c:pt idx="2">
                  <c:v>247.50460000000001</c:v>
                </c:pt>
                <c:pt idx="3">
                  <c:v>347.26569999999998</c:v>
                </c:pt>
                <c:pt idx="4">
                  <c:v>433.06330000000003</c:v>
                </c:pt>
                <c:pt idx="5">
                  <c:v>454.59879999999998</c:v>
                </c:pt>
                <c:pt idx="6">
                  <c:v>444.07499999999999</c:v>
                </c:pt>
                <c:pt idx="7">
                  <c:v>431.8732</c:v>
                </c:pt>
                <c:pt idx="8">
                  <c:v>417.86939999999998</c:v>
                </c:pt>
                <c:pt idx="9">
                  <c:v>413.33640000000003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299152"/>
        <c:axId val="308298760"/>
      </c:barChart>
      <c:lineChart>
        <c:grouping val="standard"/>
        <c:varyColors val="0"/>
        <c:ser>
          <c:idx val="3"/>
          <c:order val="2"/>
          <c:tx>
            <c:strRef>
              <c:f>Graf_7!$E$4</c:f>
              <c:strCache>
                <c:ptCount val="1"/>
                <c:pt idx="0">
                  <c:v>nové ŠPM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Graf_7!$B$5:$B$14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cat>
          <c:val>
            <c:numRef>
              <c:f>Graf_7!$E$5:$E$14</c:f>
              <c:numCache>
                <c:formatCode>0</c:formatCode>
                <c:ptCount val="10"/>
                <c:pt idx="0">
                  <c:v>141.91171199999999</c:v>
                </c:pt>
                <c:pt idx="1">
                  <c:v>267.84512000000001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299152"/>
        <c:axId val="308298760"/>
      </c:lineChart>
      <c:lineChart>
        <c:grouping val="standard"/>
        <c:varyColors val="0"/>
        <c:ser>
          <c:idx val="2"/>
          <c:order val="1"/>
          <c:tx>
            <c:strRef>
              <c:f>Graf_7!$D$4</c:f>
              <c:strCache>
                <c:ptCount val="1"/>
                <c:pt idx="0">
                  <c:v>Distribúcia (pravá os)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Graf_7!$B$5:$B$14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cat>
          <c:val>
            <c:numRef>
              <c:f>Graf_7!$D$5:$D$14</c:f>
              <c:numCache>
                <c:formatCode>0</c:formatCode>
                <c:ptCount val="10"/>
                <c:pt idx="0">
                  <c:v>61</c:v>
                </c:pt>
                <c:pt idx="1">
                  <c:v>771</c:v>
                </c:pt>
                <c:pt idx="2">
                  <c:v>1856</c:v>
                </c:pt>
                <c:pt idx="3">
                  <c:v>2790</c:v>
                </c:pt>
                <c:pt idx="4">
                  <c:v>8700</c:v>
                </c:pt>
                <c:pt idx="5">
                  <c:v>1575</c:v>
                </c:pt>
                <c:pt idx="6">
                  <c:v>771</c:v>
                </c:pt>
                <c:pt idx="7">
                  <c:v>507</c:v>
                </c:pt>
                <c:pt idx="8">
                  <c:v>404</c:v>
                </c:pt>
                <c:pt idx="9">
                  <c:v>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301112"/>
        <c:axId val="308298368"/>
      </c:lineChart>
      <c:catAx>
        <c:axId val="308299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výška</a:t>
                </a:r>
                <a:r>
                  <a:rPr lang="sk-SK" baseline="0"/>
                  <a:t> úveru (interval)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0.38691947360746581"/>
              <c:y val="0.910879603825050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08298760"/>
        <c:crosses val="autoZero"/>
        <c:auto val="1"/>
        <c:lblAlgn val="ctr"/>
        <c:lblOffset val="100"/>
        <c:noMultiLvlLbl val="0"/>
      </c:catAx>
      <c:valAx>
        <c:axId val="30829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Výška ŠPM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08299152"/>
        <c:crosses val="autoZero"/>
        <c:crossBetween val="between"/>
      </c:valAx>
      <c:valAx>
        <c:axId val="3082983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poberateľov</a:t>
                </a:r>
              </a:p>
            </c:rich>
          </c:tx>
          <c:layout>
            <c:manualLayout>
              <c:xMode val="edge"/>
              <c:yMode val="edge"/>
              <c:x val="0.94712215660542454"/>
              <c:y val="0.314097826488442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08301112"/>
        <c:crosses val="max"/>
        <c:crossBetween val="between"/>
      </c:valAx>
      <c:catAx>
        <c:axId val="308301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8298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48288588499832E-2"/>
          <c:y val="4.629039963166371E-2"/>
          <c:w val="0.7888085083114611"/>
          <c:h val="6.79899119407867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104775</xdr:rowOff>
    </xdr:from>
    <xdr:to>
      <xdr:col>12</xdr:col>
      <xdr:colOff>247650</xdr:colOff>
      <xdr:row>18</xdr:row>
      <xdr:rowOff>147108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3" name="Zaoblený obdĺžnik 2">
          <a:hlinkClick xmlns:r="http://schemas.openxmlformats.org/officeDocument/2006/relationships" r:id="rId2"/>
        </xdr:cNvPr>
        <xdr:cNvSpPr/>
      </xdr:nvSpPr>
      <xdr:spPr>
        <a:xfrm>
          <a:off x="0" y="161925"/>
          <a:ext cx="609600" cy="2159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128586</xdr:colOff>
      <xdr:row>12</xdr:row>
      <xdr:rowOff>147636</xdr:rowOff>
    </xdr:from>
    <xdr:to>
      <xdr:col>8</xdr:col>
      <xdr:colOff>9525</xdr:colOff>
      <xdr:row>31</xdr:row>
      <xdr:rowOff>95249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3" name="Zaoblený obdĺžnik 2">
          <a:hlinkClick xmlns:r="http://schemas.openxmlformats.org/officeDocument/2006/relationships" r:id="rId2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12</xdr:row>
      <xdr:rowOff>185736</xdr:rowOff>
    </xdr:from>
    <xdr:to>
      <xdr:col>6</xdr:col>
      <xdr:colOff>238125</xdr:colOff>
      <xdr:row>29</xdr:row>
      <xdr:rowOff>85725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3" name="Zaoblený obdĺžnik 2">
          <a:hlinkClick xmlns:r="http://schemas.openxmlformats.org/officeDocument/2006/relationships" r:id="rId2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7</xdr:row>
      <xdr:rowOff>95250</xdr:rowOff>
    </xdr:from>
    <xdr:to>
      <xdr:col>12</xdr:col>
      <xdr:colOff>571500</xdr:colOff>
      <xdr:row>21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3" name="Zaoblený obdĺžnik 2">
          <a:hlinkClick xmlns:r="http://schemas.openxmlformats.org/officeDocument/2006/relationships" r:id="rId2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176211</xdr:rowOff>
    </xdr:from>
    <xdr:to>
      <xdr:col>9</xdr:col>
      <xdr:colOff>57150</xdr:colOff>
      <xdr:row>35</xdr:row>
      <xdr:rowOff>47624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3" name="Zaoblený obdĺžnik 2">
          <a:hlinkClick xmlns:r="http://schemas.openxmlformats.org/officeDocument/2006/relationships" r:id="rId2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</xdr:row>
      <xdr:rowOff>95250</xdr:rowOff>
    </xdr:from>
    <xdr:to>
      <xdr:col>10</xdr:col>
      <xdr:colOff>19049</xdr:colOff>
      <xdr:row>17</xdr:row>
      <xdr:rowOff>100012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4" name="Zaoblený obdĺžnik 3">
          <a:hlinkClick xmlns:r="http://schemas.openxmlformats.org/officeDocument/2006/relationships" r:id="rId2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14</xdr:row>
      <xdr:rowOff>180975</xdr:rowOff>
    </xdr:from>
    <xdr:to>
      <xdr:col>9</xdr:col>
      <xdr:colOff>171450</xdr:colOff>
      <xdr:row>29</xdr:row>
      <xdr:rowOff>42862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25400</xdr:rowOff>
    </xdr:to>
    <xdr:sp macro="" textlink="">
      <xdr:nvSpPr>
        <xdr:cNvPr id="5" name="Zaoblený obdĺžnik 4">
          <a:hlinkClick xmlns:r="http://schemas.openxmlformats.org/officeDocument/2006/relationships" r:id="rId2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6096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254000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6096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Farby IFP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C9ADC"/>
      </a:accent1>
      <a:accent2>
        <a:srgbClr val="B0D6AF"/>
      </a:accent2>
      <a:accent3>
        <a:srgbClr val="D3BEDE"/>
      </a:accent3>
      <a:accent4>
        <a:srgbClr val="D9D3AB"/>
      </a:accent4>
      <a:accent5>
        <a:srgbClr val="AAD3F2"/>
      </a:accent5>
      <a:accent6>
        <a:srgbClr val="F9C9BA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showGridLines="0" tabSelected="1" workbookViewId="0">
      <selection activeCell="C11" sqref="C11"/>
    </sheetView>
  </sheetViews>
  <sheetFormatPr defaultRowHeight="15" x14ac:dyDescent="0.25"/>
  <sheetData>
    <row r="2" spans="1:11" ht="16.5" x14ac:dyDescent="0.3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9.5" x14ac:dyDescent="0.3">
      <c r="B3" s="113" t="s">
        <v>103</v>
      </c>
      <c r="C3" s="114"/>
      <c r="D3" s="114"/>
      <c r="E3" s="114"/>
      <c r="F3" s="114"/>
      <c r="G3" s="114"/>
      <c r="H3" s="114"/>
      <c r="I3" s="114"/>
      <c r="J3" s="12"/>
      <c r="K3" s="12"/>
    </row>
    <row r="4" spans="1:11" ht="17.25" thickBot="1" x14ac:dyDescent="0.35">
      <c r="A4" s="117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7.25" thickBot="1" x14ac:dyDescent="0.35">
      <c r="A5" s="117"/>
      <c r="B5" s="115">
        <v>1</v>
      </c>
      <c r="C5" s="120" t="s">
        <v>112</v>
      </c>
      <c r="D5" s="121"/>
      <c r="E5" s="121"/>
      <c r="F5" s="121"/>
      <c r="G5" s="116"/>
      <c r="H5" s="12"/>
      <c r="I5" s="12"/>
      <c r="J5" s="12"/>
      <c r="K5" s="12"/>
    </row>
    <row r="6" spans="1:11" ht="17.25" thickBot="1" x14ac:dyDescent="0.35">
      <c r="A6" s="117"/>
      <c r="B6" s="115">
        <v>2</v>
      </c>
      <c r="C6" s="120" t="s">
        <v>104</v>
      </c>
      <c r="D6" s="121"/>
      <c r="E6" s="121"/>
      <c r="F6" s="121"/>
      <c r="G6" s="116"/>
      <c r="H6" s="12"/>
      <c r="I6" s="12"/>
      <c r="J6" s="12"/>
      <c r="K6" s="12"/>
    </row>
    <row r="7" spans="1:11" ht="17.25" thickBot="1" x14ac:dyDescent="0.35">
      <c r="A7" s="117"/>
      <c r="B7" s="115">
        <v>3</v>
      </c>
      <c r="C7" s="120" t="s">
        <v>105</v>
      </c>
      <c r="D7" s="121"/>
      <c r="E7" s="121"/>
      <c r="F7" s="121"/>
      <c r="G7" s="116"/>
      <c r="H7" s="12"/>
      <c r="I7" s="12"/>
      <c r="J7" s="12"/>
      <c r="K7" s="12"/>
    </row>
    <row r="8" spans="1:11" ht="17.25" thickBot="1" x14ac:dyDescent="0.35">
      <c r="A8" s="117"/>
      <c r="B8" s="115">
        <v>4</v>
      </c>
      <c r="C8" s="120" t="s">
        <v>106</v>
      </c>
      <c r="D8" s="120"/>
      <c r="E8" s="120"/>
      <c r="F8" s="120"/>
      <c r="G8" s="120"/>
      <c r="H8" s="120"/>
      <c r="I8" s="120"/>
      <c r="J8" s="120"/>
      <c r="K8" s="12"/>
    </row>
    <row r="9" spans="1:11" ht="17.25" thickBot="1" x14ac:dyDescent="0.35">
      <c r="A9" s="117"/>
      <c r="B9" s="115">
        <v>5</v>
      </c>
      <c r="C9" s="120" t="s">
        <v>144</v>
      </c>
      <c r="D9" s="120"/>
      <c r="E9" s="120"/>
      <c r="F9" s="120"/>
      <c r="G9" s="120"/>
      <c r="H9" s="120"/>
      <c r="I9" s="120"/>
      <c r="J9" s="120"/>
      <c r="K9" s="12"/>
    </row>
    <row r="10" spans="1:11" ht="17.25" thickBot="1" x14ac:dyDescent="0.35">
      <c r="A10" s="117"/>
      <c r="B10" s="115">
        <v>6</v>
      </c>
      <c r="C10" s="120" t="s">
        <v>156</v>
      </c>
      <c r="D10" s="120"/>
      <c r="E10" s="120"/>
      <c r="F10" s="120"/>
      <c r="G10" s="120"/>
      <c r="H10" s="120"/>
      <c r="I10" s="120"/>
      <c r="J10" s="120"/>
      <c r="K10" s="12"/>
    </row>
    <row r="11" spans="1:11" ht="17.25" thickBot="1" x14ac:dyDescent="0.35">
      <c r="A11" s="117"/>
      <c r="B11" s="115">
        <v>7</v>
      </c>
      <c r="C11" s="120" t="s">
        <v>143</v>
      </c>
      <c r="D11" s="120"/>
      <c r="E11" s="120"/>
      <c r="F11" s="120"/>
      <c r="G11" s="120"/>
      <c r="H11" s="120"/>
      <c r="I11" s="120"/>
      <c r="J11" s="120"/>
      <c r="K11" s="12"/>
    </row>
    <row r="12" spans="1:11" ht="17.25" thickBot="1" x14ac:dyDescent="0.35">
      <c r="A12" s="117"/>
      <c r="B12" s="115">
        <v>8</v>
      </c>
      <c r="C12" s="120" t="s">
        <v>107</v>
      </c>
      <c r="D12" s="121"/>
      <c r="E12" s="121"/>
      <c r="F12" s="121"/>
      <c r="G12" s="116"/>
      <c r="H12" s="12"/>
      <c r="I12" s="12"/>
      <c r="J12" s="12"/>
      <c r="K12" s="12"/>
    </row>
    <row r="13" spans="1:11" ht="17.25" thickBot="1" x14ac:dyDescent="0.35">
      <c r="A13" s="117"/>
      <c r="B13" s="115">
        <v>9</v>
      </c>
      <c r="C13" s="120" t="s">
        <v>108</v>
      </c>
      <c r="D13" s="121"/>
      <c r="E13" s="121"/>
      <c r="F13" s="121"/>
      <c r="G13" s="116"/>
      <c r="H13" s="12"/>
      <c r="I13" s="12"/>
      <c r="J13" s="12"/>
      <c r="K13" s="12"/>
    </row>
    <row r="14" spans="1:11" ht="17.25" thickBot="1" x14ac:dyDescent="0.35">
      <c r="A14" s="117"/>
      <c r="B14" s="115">
        <v>10</v>
      </c>
      <c r="C14" s="120" t="s">
        <v>147</v>
      </c>
      <c r="D14" s="178"/>
      <c r="E14" s="178"/>
      <c r="F14" s="178"/>
      <c r="G14" s="12"/>
      <c r="H14" s="12"/>
      <c r="I14" s="12"/>
      <c r="J14" s="12"/>
      <c r="K14" s="12"/>
    </row>
    <row r="15" spans="1:11" ht="17.25" thickBot="1" x14ac:dyDescent="0.35">
      <c r="A15" s="117"/>
      <c r="B15" s="115">
        <v>11</v>
      </c>
      <c r="C15" s="120" t="s">
        <v>109</v>
      </c>
      <c r="D15" s="117"/>
      <c r="E15" s="117"/>
      <c r="F15" s="117"/>
    </row>
    <row r="16" spans="1:11" x14ac:dyDescent="0.25">
      <c r="A16" s="117"/>
    </row>
    <row r="17" spans="1:1" x14ac:dyDescent="0.25">
      <c r="A17" s="117"/>
    </row>
    <row r="18" spans="1:1" x14ac:dyDescent="0.25">
      <c r="A18" s="117"/>
    </row>
    <row r="19" spans="1:1" x14ac:dyDescent="0.25">
      <c r="A19" s="117"/>
    </row>
  </sheetData>
  <hyperlinks>
    <hyperlink ref="C5" location="Graf_1!A1" display="Zmena prognózy daní oproti februáru 2017"/>
    <hyperlink ref="C6" location="Graf_2!A1" display="Vplyv makroekonomickej prognózy na odhad daní"/>
    <hyperlink ref="C7" location="Graf_3!A1" display="Štrukturálne saldo_faktory"/>
    <hyperlink ref="C8" location="Graf_4!A1" display="Efektívna daňová sadzba DPH"/>
    <hyperlink ref="C9" location="Graf_5!A1" display="Spotrebná daň z minerálnych olejov, vývoj EDS (v %)"/>
    <hyperlink ref="C12" location="DANE_ESA2010!A1" display="Aktuálna prognóza IFP a porovnanie s rozpočtom VS na roky 2017 - 2019 a s Východiskami rozpočtu VS na roky 2018 - 2020 (mil. eur, ESA2010)"/>
    <hyperlink ref="C13" location="DANE_CASH!A1" display="Aktuálna prognóza IFP a porovnanie s rozpočtom VS na roky 2017 - 2019 a s Východiskami rozpočtu VS na roky 2018 - 2020 (mil. eur, cash)"/>
    <hyperlink ref="C14" location="DANE_FAKTORY!A1" display="Tabuľka: Rozdiel aktuálnej prognózy daňových príjmov oproti prognóze z februára 2017 (ESA2010, mil. Eur)"/>
    <hyperlink ref="C15" location="Tab_1!A1" display="Legislatíva zapracovaná v prognóze"/>
    <hyperlink ref="B5" location="Graf_1!A1" display="Graf_1!A1"/>
    <hyperlink ref="B6" location="Graf_2!A1" display="Graf_2!A1"/>
    <hyperlink ref="B7" location="Graf_3!A1" display="Graf_3!A1"/>
    <hyperlink ref="B8" location="Graf_4!A1" display="Graf_4!A1"/>
    <hyperlink ref="B9" location="Graf_5!A1" display="Graf_5!A1"/>
    <hyperlink ref="B12" location="DANE_ESA2010!A1" display="DANE_ESA2010!A1"/>
    <hyperlink ref="B13" location="DANE_CASH!A1" display="DANE_CASH!A1"/>
    <hyperlink ref="B14" location="DANE_FAKTORY!A1" display="DANE_FAKTORY!A1"/>
    <hyperlink ref="B15" location="Tab_1!A1" display="Tab_1!A1"/>
    <hyperlink ref="C11" location="Graf_7!A1" display="Porovnanie súčasného a nového priemerného ŠPM; distribúcia podľa výšky úveru "/>
    <hyperlink ref="B11" location="Graf_7!A1" display="Graf_7!A1"/>
    <hyperlink ref="C10" location="Graf_6!A1" display="Zmena prognózy daňovo-odvodových príjmov oproti schválenému rozpočtu (v mil. eur)"/>
    <hyperlink ref="B10" location="Graf_6!A1" display="Graf_6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7">
    <pageSetUpPr fitToPage="1"/>
  </sheetPr>
  <dimension ref="A1:AD44"/>
  <sheetViews>
    <sheetView showGridLines="0" zoomScaleNormal="100" workbookViewId="0">
      <pane xSplit="2" ySplit="5" topLeftCell="C6" activePane="bottomRight" state="frozen"/>
      <selection activeCell="E31" sqref="E31"/>
      <selection pane="topRight" activeCell="E31" sqref="E31"/>
      <selection pane="bottomLeft" activeCell="E31" sqref="E31"/>
      <selection pane="bottomRight" activeCell="B25" sqref="B25"/>
    </sheetView>
  </sheetViews>
  <sheetFormatPr defaultColWidth="9.140625" defaultRowHeight="16.5" x14ac:dyDescent="0.3"/>
  <cols>
    <col min="1" max="1" width="9.5703125" style="50" customWidth="1"/>
    <col min="2" max="2" width="39.140625" style="50" customWidth="1"/>
    <col min="3" max="8" width="6" style="50" customWidth="1"/>
    <col min="9" max="13" width="6.42578125" style="50" customWidth="1"/>
    <col min="14" max="14" width="5.5703125" style="50" customWidth="1"/>
    <col min="15" max="18" width="5.140625" style="50" customWidth="1"/>
    <col min="19" max="19" width="6.140625" style="50" customWidth="1"/>
    <col min="20" max="30" width="5.140625" style="50" customWidth="1"/>
    <col min="31" max="16384" width="9.140625" style="50"/>
  </cols>
  <sheetData>
    <row r="1" spans="1:30" ht="22.5" customHeight="1" x14ac:dyDescent="0.3"/>
    <row r="2" spans="1:30" s="49" customFormat="1" ht="15.75" customHeight="1" thickBot="1" x14ac:dyDescent="0.25">
      <c r="A2" s="196"/>
      <c r="B2" s="111" t="s">
        <v>102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71"/>
      <c r="AB2" s="171"/>
      <c r="AC2" s="171"/>
      <c r="AD2" s="171"/>
    </row>
    <row r="3" spans="1:30" ht="14.1" customHeight="1" thickBot="1" x14ac:dyDescent="0.35">
      <c r="B3" s="218" t="s">
        <v>0</v>
      </c>
      <c r="C3" s="220" t="s">
        <v>127</v>
      </c>
      <c r="D3" s="221"/>
      <c r="E3" s="221"/>
      <c r="F3" s="221"/>
      <c r="G3" s="222"/>
      <c r="H3" s="216" t="s">
        <v>128</v>
      </c>
      <c r="I3" s="216"/>
      <c r="J3" s="216"/>
      <c r="K3" s="216"/>
      <c r="L3" s="216"/>
      <c r="M3" s="217"/>
      <c r="N3" s="215" t="s">
        <v>129</v>
      </c>
      <c r="O3" s="216"/>
      <c r="P3" s="216"/>
      <c r="Q3" s="216"/>
      <c r="R3" s="216"/>
      <c r="S3" s="217"/>
      <c r="T3" s="221" t="s">
        <v>132</v>
      </c>
      <c r="U3" s="221"/>
      <c r="V3" s="221"/>
      <c r="W3" s="221"/>
      <c r="X3" s="222"/>
      <c r="Y3" s="216" t="s">
        <v>133</v>
      </c>
      <c r="Z3" s="216"/>
      <c r="AA3" s="216"/>
      <c r="AB3" s="216"/>
      <c r="AC3" s="216"/>
      <c r="AD3" s="217"/>
    </row>
    <row r="4" spans="1:30" ht="14.1" customHeight="1" thickBot="1" x14ac:dyDescent="0.35">
      <c r="B4" s="219"/>
      <c r="C4" s="56">
        <v>2015</v>
      </c>
      <c r="D4" s="56">
        <v>2016</v>
      </c>
      <c r="E4" s="56">
        <v>2017</v>
      </c>
      <c r="F4" s="56">
        <v>2018</v>
      </c>
      <c r="G4" s="145">
        <v>2019</v>
      </c>
      <c r="H4" s="51">
        <v>2015</v>
      </c>
      <c r="I4" s="51">
        <v>2016</v>
      </c>
      <c r="J4" s="51">
        <v>2017</v>
      </c>
      <c r="K4" s="51">
        <v>2018</v>
      </c>
      <c r="L4" s="51">
        <v>2019</v>
      </c>
      <c r="M4" s="55">
        <v>2020</v>
      </c>
      <c r="N4" s="53">
        <v>2015</v>
      </c>
      <c r="O4" s="51">
        <v>2016</v>
      </c>
      <c r="P4" s="51">
        <v>2017</v>
      </c>
      <c r="Q4" s="51">
        <v>2018</v>
      </c>
      <c r="R4" s="51">
        <v>2019</v>
      </c>
      <c r="S4" s="52">
        <v>2020</v>
      </c>
      <c r="T4" s="56">
        <v>2015</v>
      </c>
      <c r="U4" s="56">
        <v>2016</v>
      </c>
      <c r="V4" s="56">
        <v>2017</v>
      </c>
      <c r="W4" s="56">
        <v>2018</v>
      </c>
      <c r="X4" s="145">
        <v>2019</v>
      </c>
      <c r="Y4" s="51">
        <v>2015</v>
      </c>
      <c r="Z4" s="51">
        <v>2016</v>
      </c>
      <c r="AA4" s="51">
        <v>2017</v>
      </c>
      <c r="AB4" s="51">
        <v>2018</v>
      </c>
      <c r="AC4" s="51">
        <v>2019</v>
      </c>
      <c r="AD4" s="52">
        <v>2020</v>
      </c>
    </row>
    <row r="5" spans="1:30" ht="14.1" customHeight="1" thickBot="1" x14ac:dyDescent="0.35">
      <c r="B5" s="57" t="s">
        <v>1</v>
      </c>
      <c r="C5" s="151">
        <v>13678.456252800001</v>
      </c>
      <c r="D5" s="149">
        <v>14493.681000000002</v>
      </c>
      <c r="E5" s="149">
        <v>14981.745999999999</v>
      </c>
      <c r="F5" s="149">
        <v>15390.275000000003</v>
      </c>
      <c r="G5" s="150">
        <v>16341.241000000002</v>
      </c>
      <c r="H5" s="58">
        <f t="shared" ref="H5:M5" si="0">H6+H12+H23+H24+H25</f>
        <v>13678.456252800001</v>
      </c>
      <c r="I5" s="58">
        <f t="shared" si="0"/>
        <v>14229.47548469</v>
      </c>
      <c r="J5" s="58">
        <f t="shared" si="0"/>
        <v>14499.578000000001</v>
      </c>
      <c r="K5" s="58">
        <f t="shared" si="0"/>
        <v>15013.476000000001</v>
      </c>
      <c r="L5" s="58">
        <f t="shared" si="0"/>
        <v>15905.428000000002</v>
      </c>
      <c r="M5" s="59">
        <f t="shared" si="0"/>
        <v>16828.764999999999</v>
      </c>
      <c r="N5" s="60">
        <f t="shared" ref="N5:AD5" si="1">N6+N12+N23+N24+N25</f>
        <v>13678.456252800001</v>
      </c>
      <c r="O5" s="58">
        <f t="shared" si="1"/>
        <v>14229.47548469</v>
      </c>
      <c r="P5" s="58">
        <f t="shared" si="1"/>
        <v>14580.173000000003</v>
      </c>
      <c r="Q5" s="58">
        <f t="shared" si="1"/>
        <v>15029.375000000002</v>
      </c>
      <c r="R5" s="58">
        <f t="shared" si="1"/>
        <v>15900.329999999998</v>
      </c>
      <c r="S5" s="59">
        <f t="shared" si="1"/>
        <v>16825.005000000001</v>
      </c>
      <c r="T5" s="149">
        <f t="shared" si="1"/>
        <v>0</v>
      </c>
      <c r="U5" s="149">
        <f t="shared" si="1"/>
        <v>-264.20551531000018</v>
      </c>
      <c r="V5" s="149">
        <f t="shared" si="1"/>
        <v>-401.57299999999964</v>
      </c>
      <c r="W5" s="149">
        <f t="shared" si="1"/>
        <v>-360.90000000000032</v>
      </c>
      <c r="X5" s="150">
        <f t="shared" si="1"/>
        <v>-440.91099999999994</v>
      </c>
      <c r="Y5" s="58">
        <f t="shared" si="1"/>
        <v>0</v>
      </c>
      <c r="Z5" s="58">
        <f t="shared" si="1"/>
        <v>0</v>
      </c>
      <c r="AA5" s="58">
        <f t="shared" si="1"/>
        <v>80.595000000000653</v>
      </c>
      <c r="AB5" s="58">
        <f t="shared" si="1"/>
        <v>15.89899999999956</v>
      </c>
      <c r="AC5" s="58">
        <f t="shared" si="1"/>
        <v>-5.0980000000001873</v>
      </c>
      <c r="AD5" s="59">
        <f t="shared" si="1"/>
        <v>-3.7600000000000513</v>
      </c>
    </row>
    <row r="6" spans="1:30" ht="14.1" customHeight="1" x14ac:dyDescent="0.3">
      <c r="B6" s="62" t="s">
        <v>2</v>
      </c>
      <c r="C6" s="152">
        <v>4924.4440683899993</v>
      </c>
      <c r="D6" s="61">
        <v>5862.4610000000002</v>
      </c>
      <c r="E6" s="61">
        <v>5856.1280000000006</v>
      </c>
      <c r="F6" s="61">
        <v>5964.6930000000002</v>
      </c>
      <c r="G6" s="75">
        <v>6472.8119999999999</v>
      </c>
      <c r="H6" s="54">
        <f t="shared" ref="H6:M6" si="2">H8+H9+H10+H11</f>
        <v>4924.4440683899993</v>
      </c>
      <c r="I6" s="54">
        <f t="shared" si="2"/>
        <v>5742.7766357299997</v>
      </c>
      <c r="J6" s="54">
        <f t="shared" si="2"/>
        <v>5254.362000000001</v>
      </c>
      <c r="K6" s="54">
        <f t="shared" si="2"/>
        <v>5432.6420000000007</v>
      </c>
      <c r="L6" s="54">
        <f t="shared" si="2"/>
        <v>5916.56</v>
      </c>
      <c r="M6" s="63">
        <f t="shared" si="2"/>
        <v>6419.1009999999997</v>
      </c>
      <c r="N6" s="64">
        <f t="shared" ref="N6:AD6" si="3">N8+N9+N10+N11</f>
        <v>4924.4440683899993</v>
      </c>
      <c r="O6" s="54">
        <f t="shared" si="3"/>
        <v>5742.7766357299997</v>
      </c>
      <c r="P6" s="54">
        <f t="shared" si="3"/>
        <v>5344.6860000000006</v>
      </c>
      <c r="Q6" s="54">
        <f t="shared" si="3"/>
        <v>5464.5809999999992</v>
      </c>
      <c r="R6" s="54">
        <f t="shared" si="3"/>
        <v>5910.0809999999992</v>
      </c>
      <c r="S6" s="63">
        <f t="shared" si="3"/>
        <v>6422.8109999999997</v>
      </c>
      <c r="T6" s="61">
        <f t="shared" si="3"/>
        <v>0</v>
      </c>
      <c r="U6" s="61">
        <f t="shared" si="3"/>
        <v>-119.68436427000033</v>
      </c>
      <c r="V6" s="61">
        <f t="shared" si="3"/>
        <v>-511.44200000000001</v>
      </c>
      <c r="W6" s="61">
        <f t="shared" si="3"/>
        <v>-500.11200000000019</v>
      </c>
      <c r="X6" s="75">
        <f t="shared" si="3"/>
        <v>-562.73099999999977</v>
      </c>
      <c r="Y6" s="54">
        <f t="shared" si="3"/>
        <v>0</v>
      </c>
      <c r="Z6" s="54">
        <f t="shared" si="3"/>
        <v>0</v>
      </c>
      <c r="AA6" s="54">
        <f t="shared" si="3"/>
        <v>90.324000000000183</v>
      </c>
      <c r="AB6" s="54">
        <f t="shared" si="3"/>
        <v>31.938999999999794</v>
      </c>
      <c r="AC6" s="54">
        <f t="shared" si="3"/>
        <v>-6.4790000000001413</v>
      </c>
      <c r="AD6" s="63">
        <f t="shared" si="3"/>
        <v>3.7099999999996101</v>
      </c>
    </row>
    <row r="7" spans="1:30" ht="14.1" customHeight="1" x14ac:dyDescent="0.3">
      <c r="B7" s="65" t="s">
        <v>3</v>
      </c>
      <c r="C7" s="72">
        <v>2158.5078262999996</v>
      </c>
      <c r="D7" s="69">
        <v>2363.15</v>
      </c>
      <c r="E7" s="69">
        <v>2522.3490000000002</v>
      </c>
      <c r="F7" s="69">
        <v>2670.3020000000001</v>
      </c>
      <c r="G7" s="73">
        <v>2879.5349999999999</v>
      </c>
      <c r="H7" s="66">
        <f>+H8+H9</f>
        <v>2158.5078262999996</v>
      </c>
      <c r="I7" s="66">
        <f t="shared" ref="I7:M7" si="4">+I8+I9</f>
        <v>2376.5024340299992</v>
      </c>
      <c r="J7" s="66">
        <f t="shared" si="4"/>
        <v>2549.3650000000002</v>
      </c>
      <c r="K7" s="66">
        <f t="shared" si="4"/>
        <v>2731.1890000000003</v>
      </c>
      <c r="L7" s="66">
        <f t="shared" si="4"/>
        <v>2935.9639999999999</v>
      </c>
      <c r="M7" s="67">
        <f t="shared" si="4"/>
        <v>3162.8399999999997</v>
      </c>
      <c r="N7" s="68">
        <f t="shared" ref="N7:Q7" si="5">SUM(N8:N9)</f>
        <v>2158.5078262999996</v>
      </c>
      <c r="O7" s="66">
        <f t="shared" si="5"/>
        <v>2376.5024340299992</v>
      </c>
      <c r="P7" s="66">
        <f t="shared" si="5"/>
        <v>2561.0920000000001</v>
      </c>
      <c r="Q7" s="66">
        <f t="shared" si="5"/>
        <v>2749.3209999999999</v>
      </c>
      <c r="R7" s="66">
        <f t="shared" ref="R7:X7" si="6">SUM(R8:R9)</f>
        <v>2963.2049999999999</v>
      </c>
      <c r="S7" s="67">
        <f t="shared" si="6"/>
        <v>3192.116</v>
      </c>
      <c r="T7" s="69">
        <f t="shared" si="6"/>
        <v>0</v>
      </c>
      <c r="U7" s="69">
        <f t="shared" si="6"/>
        <v>13.352434029999088</v>
      </c>
      <c r="V7" s="69">
        <f t="shared" si="6"/>
        <v>38.742999999999967</v>
      </c>
      <c r="W7" s="69">
        <f t="shared" si="6"/>
        <v>79.019000000000091</v>
      </c>
      <c r="X7" s="73">
        <f t="shared" si="6"/>
        <v>83.670000000000073</v>
      </c>
      <c r="Y7" s="66">
        <f t="shared" ref="Y7:AD11" si="7">+N7-H7</f>
        <v>0</v>
      </c>
      <c r="Z7" s="66">
        <f t="shared" si="7"/>
        <v>0</v>
      </c>
      <c r="AA7" s="66">
        <f t="shared" si="7"/>
        <v>11.726999999999862</v>
      </c>
      <c r="AB7" s="66">
        <f t="shared" si="7"/>
        <v>18.131999999999607</v>
      </c>
      <c r="AC7" s="66">
        <f t="shared" si="7"/>
        <v>27.240999999999985</v>
      </c>
      <c r="AD7" s="67">
        <f t="shared" si="7"/>
        <v>29.276000000000295</v>
      </c>
    </row>
    <row r="8" spans="1:30" ht="14.1" customHeight="1" x14ac:dyDescent="0.3">
      <c r="B8" s="70" t="s">
        <v>4</v>
      </c>
      <c r="C8" s="72">
        <v>2057.8188704099998</v>
      </c>
      <c r="D8" s="69">
        <v>2254.0129999999999</v>
      </c>
      <c r="E8" s="69">
        <v>2415.7040000000002</v>
      </c>
      <c r="F8" s="69">
        <v>2585.971</v>
      </c>
      <c r="G8" s="73">
        <v>2775.9639999999999</v>
      </c>
      <c r="H8" s="66">
        <v>2057.8188704099998</v>
      </c>
      <c r="I8" s="66">
        <v>2264.609300529999</v>
      </c>
      <c r="J8" s="66">
        <v>2450.9160000000002</v>
      </c>
      <c r="K8" s="66">
        <v>2637.9650000000001</v>
      </c>
      <c r="L8" s="66">
        <v>2835.2930000000001</v>
      </c>
      <c r="M8" s="67">
        <v>3056.1039999999998</v>
      </c>
      <c r="N8" s="68">
        <v>2057.8188704099998</v>
      </c>
      <c r="O8" s="66">
        <v>2264.609300529999</v>
      </c>
      <c r="P8" s="66">
        <v>2466.8980000000001</v>
      </c>
      <c r="Q8" s="66">
        <v>2662.7750000000001</v>
      </c>
      <c r="R8" s="66">
        <v>2863.942</v>
      </c>
      <c r="S8" s="67">
        <v>3086.2979999999998</v>
      </c>
      <c r="T8" s="69">
        <f>+N8-C8</f>
        <v>0</v>
      </c>
      <c r="U8" s="69">
        <f t="shared" ref="U8:X11" si="8">+O8-D8</f>
        <v>10.596300529999098</v>
      </c>
      <c r="V8" s="69">
        <f t="shared" si="8"/>
        <v>51.19399999999996</v>
      </c>
      <c r="W8" s="69">
        <f t="shared" si="8"/>
        <v>76.804000000000087</v>
      </c>
      <c r="X8" s="73">
        <f t="shared" si="8"/>
        <v>87.978000000000065</v>
      </c>
      <c r="Y8" s="66">
        <f t="shared" si="7"/>
        <v>0</v>
      </c>
      <c r="Z8" s="66">
        <f t="shared" si="7"/>
        <v>0</v>
      </c>
      <c r="AA8" s="66">
        <f t="shared" si="7"/>
        <v>15.981999999999971</v>
      </c>
      <c r="AB8" s="66">
        <f t="shared" si="7"/>
        <v>24.809999999999945</v>
      </c>
      <c r="AC8" s="66">
        <f t="shared" si="7"/>
        <v>28.648999999999887</v>
      </c>
      <c r="AD8" s="67">
        <f t="shared" si="7"/>
        <v>30.19399999999996</v>
      </c>
    </row>
    <row r="9" spans="1:30" ht="14.1" customHeight="1" x14ac:dyDescent="0.3">
      <c r="B9" s="70" t="s">
        <v>5</v>
      </c>
      <c r="C9" s="72">
        <v>100.68895588999999</v>
      </c>
      <c r="D9" s="69">
        <v>109.137</v>
      </c>
      <c r="E9" s="69">
        <v>106.645</v>
      </c>
      <c r="F9" s="69">
        <v>84.331000000000003</v>
      </c>
      <c r="G9" s="73">
        <v>103.571</v>
      </c>
      <c r="H9" s="66">
        <v>100.68895588999999</v>
      </c>
      <c r="I9" s="66">
        <v>111.89313349999999</v>
      </c>
      <c r="J9" s="66">
        <v>98.448999999999998</v>
      </c>
      <c r="K9" s="66">
        <v>93.224000000000004</v>
      </c>
      <c r="L9" s="66">
        <v>100.67100000000001</v>
      </c>
      <c r="M9" s="67">
        <v>106.736</v>
      </c>
      <c r="N9" s="68">
        <v>100.68895588999999</v>
      </c>
      <c r="O9" s="66">
        <v>111.89313349999999</v>
      </c>
      <c r="P9" s="66">
        <v>94.194000000000003</v>
      </c>
      <c r="Q9" s="66">
        <v>86.546000000000006</v>
      </c>
      <c r="R9" s="66">
        <v>99.263000000000005</v>
      </c>
      <c r="S9" s="67">
        <v>105.818</v>
      </c>
      <c r="T9" s="69">
        <f t="shared" ref="T9:T11" si="9">+N9-C9</f>
        <v>0</v>
      </c>
      <c r="U9" s="69">
        <f t="shared" si="8"/>
        <v>2.75613349999999</v>
      </c>
      <c r="V9" s="69">
        <f t="shared" si="8"/>
        <v>-12.450999999999993</v>
      </c>
      <c r="W9" s="69">
        <f t="shared" si="8"/>
        <v>2.2150000000000034</v>
      </c>
      <c r="X9" s="73">
        <f t="shared" si="8"/>
        <v>-4.3079999999999927</v>
      </c>
      <c r="Y9" s="66">
        <f t="shared" si="7"/>
        <v>0</v>
      </c>
      <c r="Z9" s="66">
        <f t="shared" si="7"/>
        <v>0</v>
      </c>
      <c r="AA9" s="66">
        <f t="shared" si="7"/>
        <v>-4.2549999999999955</v>
      </c>
      <c r="AB9" s="66">
        <f t="shared" si="7"/>
        <v>-6.6779999999999973</v>
      </c>
      <c r="AC9" s="66">
        <f t="shared" si="7"/>
        <v>-1.4080000000000013</v>
      </c>
      <c r="AD9" s="67">
        <f t="shared" si="7"/>
        <v>-0.91800000000000637</v>
      </c>
    </row>
    <row r="10" spans="1:30" ht="14.1" customHeight="1" x14ac:dyDescent="0.3">
      <c r="B10" s="65" t="s">
        <v>6</v>
      </c>
      <c r="C10" s="72">
        <v>2603.9317041199993</v>
      </c>
      <c r="D10" s="69">
        <v>3324.7</v>
      </c>
      <c r="E10" s="69">
        <v>3143.7550000000001</v>
      </c>
      <c r="F10" s="69">
        <v>3032.9470000000001</v>
      </c>
      <c r="G10" s="73">
        <v>3324.4780000000001</v>
      </c>
      <c r="H10" s="66">
        <v>2603.9317041199993</v>
      </c>
      <c r="I10" s="66">
        <v>3187.0632792600004</v>
      </c>
      <c r="J10" s="66">
        <v>2533.433</v>
      </c>
      <c r="K10" s="66">
        <v>2460.433</v>
      </c>
      <c r="L10" s="66">
        <v>2740.5990000000002</v>
      </c>
      <c r="M10" s="67">
        <v>3009.1950000000002</v>
      </c>
      <c r="N10" s="68">
        <v>2603.9317041199993</v>
      </c>
      <c r="O10" s="66">
        <v>3187.0632792600004</v>
      </c>
      <c r="P10" s="66">
        <v>2612.0300000000002</v>
      </c>
      <c r="Q10" s="66">
        <v>2472.6219999999998</v>
      </c>
      <c r="R10" s="66">
        <v>2705.1860000000001</v>
      </c>
      <c r="S10" s="67">
        <v>2978.2289999999998</v>
      </c>
      <c r="T10" s="69">
        <f t="shared" si="9"/>
        <v>0</v>
      </c>
      <c r="U10" s="69">
        <f t="shared" si="8"/>
        <v>-137.63672073999942</v>
      </c>
      <c r="V10" s="69">
        <f t="shared" si="8"/>
        <v>-531.72499999999991</v>
      </c>
      <c r="W10" s="69">
        <f t="shared" si="8"/>
        <v>-560.32500000000027</v>
      </c>
      <c r="X10" s="73">
        <f t="shared" si="8"/>
        <v>-619.29199999999992</v>
      </c>
      <c r="Y10" s="66">
        <f t="shared" si="7"/>
        <v>0</v>
      </c>
      <c r="Z10" s="66">
        <f t="shared" si="7"/>
        <v>0</v>
      </c>
      <c r="AA10" s="66">
        <f t="shared" si="7"/>
        <v>78.597000000000207</v>
      </c>
      <c r="AB10" s="66">
        <f t="shared" si="7"/>
        <v>12.188999999999851</v>
      </c>
      <c r="AC10" s="66">
        <f t="shared" si="7"/>
        <v>-35.413000000000011</v>
      </c>
      <c r="AD10" s="67">
        <f t="shared" si="7"/>
        <v>-30.966000000000349</v>
      </c>
    </row>
    <row r="11" spans="1:30" ht="14.1" customHeight="1" x14ac:dyDescent="0.3">
      <c r="B11" s="65" t="s">
        <v>7</v>
      </c>
      <c r="C11" s="72">
        <v>162.00453797</v>
      </c>
      <c r="D11" s="69">
        <v>174.61099999999999</v>
      </c>
      <c r="E11" s="69">
        <v>190.024</v>
      </c>
      <c r="F11" s="69">
        <v>261.44400000000002</v>
      </c>
      <c r="G11" s="73">
        <v>268.79899999999998</v>
      </c>
      <c r="H11" s="66">
        <v>162.00453797</v>
      </c>
      <c r="I11" s="66">
        <v>179.21092243999999</v>
      </c>
      <c r="J11" s="66">
        <v>171.56399999999999</v>
      </c>
      <c r="K11" s="66">
        <v>241.02</v>
      </c>
      <c r="L11" s="66">
        <v>239.99700000000001</v>
      </c>
      <c r="M11" s="67">
        <v>247.066</v>
      </c>
      <c r="N11" s="68">
        <v>162.00453797</v>
      </c>
      <c r="O11" s="66">
        <v>179.21092243999999</v>
      </c>
      <c r="P11" s="66">
        <v>171.56399999999999</v>
      </c>
      <c r="Q11" s="66">
        <v>242.63800000000001</v>
      </c>
      <c r="R11" s="66">
        <v>241.69</v>
      </c>
      <c r="S11" s="67">
        <v>252.46600000000001</v>
      </c>
      <c r="T11" s="69">
        <f t="shared" si="9"/>
        <v>0</v>
      </c>
      <c r="U11" s="69">
        <f t="shared" si="8"/>
        <v>4.5999224400000003</v>
      </c>
      <c r="V11" s="69">
        <f t="shared" si="8"/>
        <v>-18.460000000000008</v>
      </c>
      <c r="W11" s="69">
        <f t="shared" si="8"/>
        <v>-18.806000000000012</v>
      </c>
      <c r="X11" s="73">
        <f t="shared" si="8"/>
        <v>-27.10899999999998</v>
      </c>
      <c r="Y11" s="66">
        <f t="shared" si="7"/>
        <v>0</v>
      </c>
      <c r="Z11" s="66">
        <f t="shared" si="7"/>
        <v>0</v>
      </c>
      <c r="AA11" s="66">
        <f t="shared" si="7"/>
        <v>0</v>
      </c>
      <c r="AB11" s="66">
        <f t="shared" si="7"/>
        <v>1.617999999999995</v>
      </c>
      <c r="AC11" s="66">
        <f t="shared" si="7"/>
        <v>1.6929999999999836</v>
      </c>
      <c r="AD11" s="67">
        <f t="shared" si="7"/>
        <v>5.4000000000000057</v>
      </c>
    </row>
    <row r="12" spans="1:30" ht="14.1" customHeight="1" x14ac:dyDescent="0.3">
      <c r="B12" s="71" t="s">
        <v>8</v>
      </c>
      <c r="C12" s="152">
        <v>7598.0994565500005</v>
      </c>
      <c r="D12" s="61">
        <v>7661.7800000000007</v>
      </c>
      <c r="E12" s="61">
        <v>8004.1839999999993</v>
      </c>
      <c r="F12" s="61">
        <v>8263.871000000001</v>
      </c>
      <c r="G12" s="75">
        <v>8713.5969999999998</v>
      </c>
      <c r="H12" s="54">
        <f t="shared" ref="H12:AD12" si="10">H13+H14</f>
        <v>7598.0994565500005</v>
      </c>
      <c r="I12" s="54">
        <f t="shared" si="10"/>
        <v>7531.1962060200003</v>
      </c>
      <c r="J12" s="54">
        <f t="shared" si="10"/>
        <v>8122.3680000000004</v>
      </c>
      <c r="K12" s="54">
        <f t="shared" si="10"/>
        <v>8400.9030000000002</v>
      </c>
      <c r="L12" s="54">
        <f t="shared" si="10"/>
        <v>8805.5400000000009</v>
      </c>
      <c r="M12" s="63">
        <f t="shared" si="10"/>
        <v>9180.2890000000007</v>
      </c>
      <c r="N12" s="64">
        <f t="shared" si="10"/>
        <v>7598.0994565500005</v>
      </c>
      <c r="O12" s="54">
        <f t="shared" si="10"/>
        <v>7531.1962060200003</v>
      </c>
      <c r="P12" s="54">
        <f t="shared" si="10"/>
        <v>8138.1650000000009</v>
      </c>
      <c r="Q12" s="54">
        <f t="shared" si="10"/>
        <v>8414.8680000000004</v>
      </c>
      <c r="R12" s="54">
        <f t="shared" si="10"/>
        <v>8819.98</v>
      </c>
      <c r="S12" s="63">
        <f t="shared" si="10"/>
        <v>9190.7950000000001</v>
      </c>
      <c r="T12" s="61">
        <f t="shared" si="10"/>
        <v>0</v>
      </c>
      <c r="U12" s="61">
        <f t="shared" si="10"/>
        <v>-130.58379397999991</v>
      </c>
      <c r="V12" s="61">
        <f t="shared" si="10"/>
        <v>133.98100000000034</v>
      </c>
      <c r="W12" s="61">
        <f t="shared" si="10"/>
        <v>150.9969999999999</v>
      </c>
      <c r="X12" s="75">
        <f t="shared" si="10"/>
        <v>106.38299999999991</v>
      </c>
      <c r="Y12" s="54">
        <f t="shared" si="10"/>
        <v>0</v>
      </c>
      <c r="Z12" s="54">
        <f t="shared" si="10"/>
        <v>0</v>
      </c>
      <c r="AA12" s="54">
        <f t="shared" si="10"/>
        <v>15.79700000000048</v>
      </c>
      <c r="AB12" s="54">
        <f t="shared" si="10"/>
        <v>13.964999999999691</v>
      </c>
      <c r="AC12" s="54">
        <f t="shared" si="10"/>
        <v>14.440000000000055</v>
      </c>
      <c r="AD12" s="63">
        <f t="shared" si="10"/>
        <v>10.506000000000313</v>
      </c>
    </row>
    <row r="13" spans="1:30" ht="14.1" customHeight="1" x14ac:dyDescent="0.3">
      <c r="B13" s="65" t="s">
        <v>9</v>
      </c>
      <c r="C13" s="72">
        <v>5501.4994591200002</v>
      </c>
      <c r="D13" s="69">
        <v>5495.4520000000002</v>
      </c>
      <c r="E13" s="69">
        <v>5748.7939999999999</v>
      </c>
      <c r="F13" s="69">
        <v>5949.817</v>
      </c>
      <c r="G13" s="73">
        <v>6303.4290000000001</v>
      </c>
      <c r="H13" s="66">
        <v>5501.4994591200002</v>
      </c>
      <c r="I13" s="66">
        <v>5360.69945061</v>
      </c>
      <c r="J13" s="66">
        <v>5865.83</v>
      </c>
      <c r="K13" s="66">
        <v>6072.1</v>
      </c>
      <c r="L13" s="66">
        <v>6382.9750000000004</v>
      </c>
      <c r="M13" s="67">
        <v>6689.0910000000003</v>
      </c>
      <c r="N13" s="68">
        <v>5501.4994591200002</v>
      </c>
      <c r="O13" s="66">
        <v>5360.69945061</v>
      </c>
      <c r="P13" s="66">
        <v>5876.6170000000002</v>
      </c>
      <c r="Q13" s="66">
        <v>6079.1779999999999</v>
      </c>
      <c r="R13" s="66">
        <v>6388.223</v>
      </c>
      <c r="S13" s="67">
        <v>6690.9830000000002</v>
      </c>
      <c r="T13" s="69">
        <f t="shared" ref="T13:X13" si="11">+N13-C13</f>
        <v>0</v>
      </c>
      <c r="U13" s="69">
        <f t="shared" si="11"/>
        <v>-134.75254939000024</v>
      </c>
      <c r="V13" s="69">
        <f t="shared" si="11"/>
        <v>127.82300000000032</v>
      </c>
      <c r="W13" s="69">
        <f t="shared" si="11"/>
        <v>129.36099999999988</v>
      </c>
      <c r="X13" s="73">
        <f t="shared" si="11"/>
        <v>84.793999999999869</v>
      </c>
      <c r="Y13" s="66">
        <f>+N13-H13</f>
        <v>0</v>
      </c>
      <c r="Z13" s="66">
        <f t="shared" ref="Z13:AD25" si="12">+O13-I13</f>
        <v>0</v>
      </c>
      <c r="AA13" s="66">
        <f t="shared" si="12"/>
        <v>10.787000000000262</v>
      </c>
      <c r="AB13" s="66">
        <f t="shared" si="12"/>
        <v>7.0779999999995198</v>
      </c>
      <c r="AC13" s="66">
        <f t="shared" si="12"/>
        <v>5.2479999999995925</v>
      </c>
      <c r="AD13" s="67">
        <f t="shared" si="12"/>
        <v>1.8919999999998254</v>
      </c>
    </row>
    <row r="14" spans="1:30" ht="14.1" customHeight="1" x14ac:dyDescent="0.3">
      <c r="B14" s="65" t="s">
        <v>10</v>
      </c>
      <c r="C14" s="72">
        <v>2096.5999974299998</v>
      </c>
      <c r="D14" s="69">
        <v>2166.328</v>
      </c>
      <c r="E14" s="69">
        <v>2255.3899999999994</v>
      </c>
      <c r="F14" s="69">
        <v>2314.0540000000005</v>
      </c>
      <c r="G14" s="73">
        <v>2410.1679999999997</v>
      </c>
      <c r="H14" s="66">
        <f t="shared" ref="H14:X14" si="13">SUM(H15:H22)</f>
        <v>2096.5999974299998</v>
      </c>
      <c r="I14" s="66">
        <f t="shared" si="13"/>
        <v>2170.4967554100003</v>
      </c>
      <c r="J14" s="66">
        <f t="shared" si="13"/>
        <v>2256.538</v>
      </c>
      <c r="K14" s="66">
        <f t="shared" si="13"/>
        <v>2328.8029999999999</v>
      </c>
      <c r="L14" s="66">
        <f t="shared" si="13"/>
        <v>2422.5650000000001</v>
      </c>
      <c r="M14" s="67">
        <f t="shared" si="13"/>
        <v>2491.1979999999999</v>
      </c>
      <c r="N14" s="68">
        <f t="shared" si="13"/>
        <v>2096.5999974299998</v>
      </c>
      <c r="O14" s="66">
        <f t="shared" si="13"/>
        <v>2170.4967554100003</v>
      </c>
      <c r="P14" s="66">
        <f t="shared" si="13"/>
        <v>2261.5480000000002</v>
      </c>
      <c r="Q14" s="66">
        <f t="shared" si="13"/>
        <v>2335.69</v>
      </c>
      <c r="R14" s="66">
        <f t="shared" si="13"/>
        <v>2431.7570000000005</v>
      </c>
      <c r="S14" s="67">
        <f t="shared" si="13"/>
        <v>2499.8120000000004</v>
      </c>
      <c r="T14" s="69">
        <f t="shared" si="13"/>
        <v>0</v>
      </c>
      <c r="U14" s="69">
        <f t="shared" si="13"/>
        <v>4.1687554100003421</v>
      </c>
      <c r="V14" s="69">
        <f t="shared" si="13"/>
        <v>6.1580000000000155</v>
      </c>
      <c r="W14" s="69">
        <f t="shared" si="13"/>
        <v>21.63600000000001</v>
      </c>
      <c r="X14" s="73">
        <f t="shared" si="13"/>
        <v>21.589000000000038</v>
      </c>
      <c r="Y14" s="66">
        <f t="shared" ref="Y14:Y25" si="14">+N14-H14</f>
        <v>0</v>
      </c>
      <c r="Z14" s="66">
        <f t="shared" si="12"/>
        <v>0</v>
      </c>
      <c r="AA14" s="66">
        <f t="shared" si="12"/>
        <v>5.0100000000002183</v>
      </c>
      <c r="AB14" s="66">
        <f t="shared" si="12"/>
        <v>6.887000000000171</v>
      </c>
      <c r="AC14" s="66">
        <f t="shared" si="12"/>
        <v>9.192000000000462</v>
      </c>
      <c r="AD14" s="67">
        <f t="shared" si="12"/>
        <v>8.6140000000004875</v>
      </c>
    </row>
    <row r="15" spans="1:30" ht="14.1" customHeight="1" x14ac:dyDescent="0.3">
      <c r="B15" s="70" t="s">
        <v>11</v>
      </c>
      <c r="C15" s="72">
        <v>1132.8912603100002</v>
      </c>
      <c r="D15" s="69">
        <v>1184.329</v>
      </c>
      <c r="E15" s="69">
        <v>1213.26</v>
      </c>
      <c r="F15" s="69">
        <v>1258.5920000000001</v>
      </c>
      <c r="G15" s="73">
        <v>1313.722</v>
      </c>
      <c r="H15" s="66">
        <v>1132.8912603100002</v>
      </c>
      <c r="I15" s="66">
        <v>1189.9354848800003</v>
      </c>
      <c r="J15" s="66">
        <v>1231.297</v>
      </c>
      <c r="K15" s="66">
        <v>1281.9269999999999</v>
      </c>
      <c r="L15" s="66">
        <v>1337.403</v>
      </c>
      <c r="M15" s="67">
        <v>1390.172</v>
      </c>
      <c r="N15" s="68">
        <v>1132.8912603100002</v>
      </c>
      <c r="O15" s="66">
        <v>1189.9354848800003</v>
      </c>
      <c r="P15" s="66">
        <v>1237.482</v>
      </c>
      <c r="Q15" s="66">
        <v>1289.8810000000001</v>
      </c>
      <c r="R15" s="66">
        <v>1345.721</v>
      </c>
      <c r="S15" s="67">
        <v>1398.556</v>
      </c>
      <c r="T15" s="69">
        <f t="shared" ref="T15:X25" si="15">+N15-C15</f>
        <v>0</v>
      </c>
      <c r="U15" s="69">
        <f t="shared" si="15"/>
        <v>5.6064848800003801</v>
      </c>
      <c r="V15" s="69">
        <f t="shared" si="15"/>
        <v>24.22199999999998</v>
      </c>
      <c r="W15" s="69">
        <f t="shared" si="15"/>
        <v>31.288999999999987</v>
      </c>
      <c r="X15" s="73">
        <f t="shared" si="15"/>
        <v>31.999000000000024</v>
      </c>
      <c r="Y15" s="66">
        <f t="shared" si="14"/>
        <v>0</v>
      </c>
      <c r="Z15" s="66">
        <f t="shared" si="12"/>
        <v>0</v>
      </c>
      <c r="AA15" s="66">
        <f t="shared" si="12"/>
        <v>6.1849999999999454</v>
      </c>
      <c r="AB15" s="66">
        <f t="shared" si="12"/>
        <v>7.9540000000001783</v>
      </c>
      <c r="AC15" s="66">
        <f t="shared" si="12"/>
        <v>8.3179999999999836</v>
      </c>
      <c r="AD15" s="67">
        <f t="shared" si="12"/>
        <v>8.3840000000000146</v>
      </c>
    </row>
    <row r="16" spans="1:30" ht="14.1" customHeight="1" x14ac:dyDescent="0.3">
      <c r="B16" s="70" t="s">
        <v>12</v>
      </c>
      <c r="C16" s="72">
        <v>203.72696892000005</v>
      </c>
      <c r="D16" s="69">
        <v>207.74299999999999</v>
      </c>
      <c r="E16" s="69">
        <v>211.05099999999999</v>
      </c>
      <c r="F16" s="69">
        <v>214.40299999999999</v>
      </c>
      <c r="G16" s="73">
        <v>219.00200000000001</v>
      </c>
      <c r="H16" s="66">
        <v>203.72696892000005</v>
      </c>
      <c r="I16" s="66">
        <v>208.91464846000002</v>
      </c>
      <c r="J16" s="66">
        <v>213.51300000000001</v>
      </c>
      <c r="K16" s="66">
        <v>217.62799999999999</v>
      </c>
      <c r="L16" s="66">
        <v>221.78299999999999</v>
      </c>
      <c r="M16" s="67">
        <v>226.137</v>
      </c>
      <c r="N16" s="68">
        <v>203.72696892000005</v>
      </c>
      <c r="O16" s="66">
        <v>208.91464846000002</v>
      </c>
      <c r="P16" s="66">
        <v>213.625</v>
      </c>
      <c r="Q16" s="66">
        <v>217.33</v>
      </c>
      <c r="R16" s="66">
        <v>222.447</v>
      </c>
      <c r="S16" s="67">
        <v>226.642</v>
      </c>
      <c r="T16" s="69">
        <f t="shared" si="15"/>
        <v>0</v>
      </c>
      <c r="U16" s="69">
        <f t="shared" si="15"/>
        <v>1.1716484600000285</v>
      </c>
      <c r="V16" s="69">
        <f t="shared" si="15"/>
        <v>2.5740000000000123</v>
      </c>
      <c r="W16" s="69">
        <f t="shared" si="15"/>
        <v>2.9270000000000209</v>
      </c>
      <c r="X16" s="73">
        <f t="shared" si="15"/>
        <v>3.4449999999999932</v>
      </c>
      <c r="Y16" s="66">
        <f t="shared" si="14"/>
        <v>0</v>
      </c>
      <c r="Z16" s="66">
        <f t="shared" si="12"/>
        <v>0</v>
      </c>
      <c r="AA16" s="66">
        <f t="shared" si="12"/>
        <v>0.11199999999999477</v>
      </c>
      <c r="AB16" s="66">
        <f t="shared" si="12"/>
        <v>-0.2979999999999734</v>
      </c>
      <c r="AC16" s="66">
        <f t="shared" si="12"/>
        <v>0.66400000000001569</v>
      </c>
      <c r="AD16" s="67">
        <f t="shared" si="12"/>
        <v>0.50499999999999545</v>
      </c>
    </row>
    <row r="17" spans="2:30" ht="14.1" customHeight="1" x14ac:dyDescent="0.3">
      <c r="B17" s="70" t="s">
        <v>13</v>
      </c>
      <c r="C17" s="72">
        <v>57.119362129999999</v>
      </c>
      <c r="D17" s="69">
        <v>57.429000000000002</v>
      </c>
      <c r="E17" s="69">
        <v>58.298000000000002</v>
      </c>
      <c r="F17" s="69">
        <v>59.198999999999998</v>
      </c>
      <c r="G17" s="73">
        <v>60.398000000000003</v>
      </c>
      <c r="H17" s="66">
        <v>57.119362129999999</v>
      </c>
      <c r="I17" s="66">
        <v>56.94746356000001</v>
      </c>
      <c r="J17" s="66">
        <v>58.710999999999999</v>
      </c>
      <c r="K17" s="66">
        <v>59.765000000000001</v>
      </c>
      <c r="L17" s="66">
        <v>60.914000000000001</v>
      </c>
      <c r="M17" s="67">
        <v>62.058999999999997</v>
      </c>
      <c r="N17" s="68">
        <v>57.119362129999999</v>
      </c>
      <c r="O17" s="66">
        <v>56.94746356000001</v>
      </c>
      <c r="P17" s="66">
        <v>57.286999999999999</v>
      </c>
      <c r="Q17" s="66">
        <v>58.234999999999999</v>
      </c>
      <c r="R17" s="66">
        <v>59.423000000000002</v>
      </c>
      <c r="S17" s="67">
        <v>60.506</v>
      </c>
      <c r="T17" s="69">
        <f t="shared" si="15"/>
        <v>0</v>
      </c>
      <c r="U17" s="69">
        <f t="shared" si="15"/>
        <v>-0.48153643999999218</v>
      </c>
      <c r="V17" s="69">
        <f t="shared" si="15"/>
        <v>-1.0110000000000028</v>
      </c>
      <c r="W17" s="69">
        <f t="shared" si="15"/>
        <v>-0.96399999999999864</v>
      </c>
      <c r="X17" s="73">
        <f t="shared" si="15"/>
        <v>-0.97500000000000142</v>
      </c>
      <c r="Y17" s="66">
        <f t="shared" si="14"/>
        <v>0</v>
      </c>
      <c r="Z17" s="66">
        <f t="shared" si="12"/>
        <v>0</v>
      </c>
      <c r="AA17" s="66">
        <f t="shared" si="12"/>
        <v>-1.4239999999999995</v>
      </c>
      <c r="AB17" s="66">
        <f t="shared" si="12"/>
        <v>-1.5300000000000011</v>
      </c>
      <c r="AC17" s="66">
        <f t="shared" si="12"/>
        <v>-1.4909999999999997</v>
      </c>
      <c r="AD17" s="67">
        <f t="shared" si="12"/>
        <v>-1.5529999999999973</v>
      </c>
    </row>
    <row r="18" spans="2:30" ht="14.1" customHeight="1" x14ac:dyDescent="0.3">
      <c r="B18" s="70" t="s">
        <v>14</v>
      </c>
      <c r="C18" s="72">
        <v>4.4465995699999983</v>
      </c>
      <c r="D18" s="69">
        <v>4.3949999999999996</v>
      </c>
      <c r="E18" s="69">
        <v>4.4429999999999996</v>
      </c>
      <c r="F18" s="69">
        <v>4.5039999999999996</v>
      </c>
      <c r="G18" s="73">
        <v>4.5880000000000001</v>
      </c>
      <c r="H18" s="66">
        <v>4.4465995699999983</v>
      </c>
      <c r="I18" s="66">
        <v>4.9367816699999993</v>
      </c>
      <c r="J18" s="66">
        <v>3.8740000000000001</v>
      </c>
      <c r="K18" s="66">
        <v>4.4980000000000002</v>
      </c>
      <c r="L18" s="66">
        <v>4.5410000000000004</v>
      </c>
      <c r="M18" s="67">
        <v>4.6139999999999999</v>
      </c>
      <c r="N18" s="68">
        <v>4.4465995699999983</v>
      </c>
      <c r="O18" s="66">
        <v>4.9367816699999993</v>
      </c>
      <c r="P18" s="66">
        <v>3.76</v>
      </c>
      <c r="Q18" s="66">
        <v>4.4109999999999996</v>
      </c>
      <c r="R18" s="66">
        <v>4.3369999999999997</v>
      </c>
      <c r="S18" s="67">
        <v>4.4009999999999998</v>
      </c>
      <c r="T18" s="69">
        <f t="shared" si="15"/>
        <v>0</v>
      </c>
      <c r="U18" s="69">
        <f t="shared" si="15"/>
        <v>0.54178166999999977</v>
      </c>
      <c r="V18" s="69">
        <f t="shared" si="15"/>
        <v>-0.68299999999999983</v>
      </c>
      <c r="W18" s="69">
        <f t="shared" si="15"/>
        <v>-9.2999999999999972E-2</v>
      </c>
      <c r="X18" s="73">
        <f t="shared" si="15"/>
        <v>-0.25100000000000033</v>
      </c>
      <c r="Y18" s="66">
        <f t="shared" si="14"/>
        <v>0</v>
      </c>
      <c r="Z18" s="66">
        <f t="shared" si="12"/>
        <v>0</v>
      </c>
      <c r="AA18" s="66">
        <f t="shared" si="12"/>
        <v>-0.11400000000000032</v>
      </c>
      <c r="AB18" s="66">
        <f t="shared" si="12"/>
        <v>-8.7000000000000632E-2</v>
      </c>
      <c r="AC18" s="66">
        <f t="shared" si="12"/>
        <v>-0.20400000000000063</v>
      </c>
      <c r="AD18" s="67">
        <f t="shared" si="12"/>
        <v>-0.21300000000000008</v>
      </c>
    </row>
    <row r="19" spans="2:30" ht="14.1" customHeight="1" x14ac:dyDescent="0.3">
      <c r="B19" s="70" t="s">
        <v>15</v>
      </c>
      <c r="C19" s="72">
        <v>661.49585543000001</v>
      </c>
      <c r="D19" s="69">
        <v>675.82299999999998</v>
      </c>
      <c r="E19" s="69">
        <v>730.84799999999996</v>
      </c>
      <c r="F19" s="69">
        <v>738.96799999999996</v>
      </c>
      <c r="G19" s="73">
        <v>772.93399999999997</v>
      </c>
      <c r="H19" s="66">
        <v>661.49585543000001</v>
      </c>
      <c r="I19" s="66">
        <v>673.15648720999991</v>
      </c>
      <c r="J19" s="66">
        <v>710.86500000000001</v>
      </c>
      <c r="K19" s="66">
        <v>725.71500000000003</v>
      </c>
      <c r="L19" s="66">
        <v>757.57500000000005</v>
      </c>
      <c r="M19" s="67">
        <v>766.75699999999995</v>
      </c>
      <c r="N19" s="68">
        <v>661.49585543000001</v>
      </c>
      <c r="O19" s="66">
        <v>673.15648720999991</v>
      </c>
      <c r="P19" s="66">
        <v>711.62099999999998</v>
      </c>
      <c r="Q19" s="66">
        <v>726.80899999999997</v>
      </c>
      <c r="R19" s="66">
        <v>759.65899999999999</v>
      </c>
      <c r="S19" s="67">
        <v>768.46500000000003</v>
      </c>
      <c r="T19" s="69">
        <f t="shared" si="15"/>
        <v>0</v>
      </c>
      <c r="U19" s="69">
        <f t="shared" si="15"/>
        <v>-2.6665127900000698</v>
      </c>
      <c r="V19" s="69">
        <f t="shared" si="15"/>
        <v>-19.226999999999975</v>
      </c>
      <c r="W19" s="69">
        <f t="shared" si="15"/>
        <v>-12.158999999999992</v>
      </c>
      <c r="X19" s="73">
        <f t="shared" si="15"/>
        <v>-13.274999999999977</v>
      </c>
      <c r="Y19" s="66">
        <f t="shared" si="14"/>
        <v>0</v>
      </c>
      <c r="Z19" s="66">
        <f t="shared" si="12"/>
        <v>0</v>
      </c>
      <c r="AA19" s="66">
        <f t="shared" si="12"/>
        <v>0.75599999999997181</v>
      </c>
      <c r="AB19" s="66">
        <f t="shared" si="12"/>
        <v>1.0939999999999372</v>
      </c>
      <c r="AC19" s="66">
        <f t="shared" si="12"/>
        <v>2.0839999999999463</v>
      </c>
      <c r="AD19" s="67">
        <f t="shared" si="12"/>
        <v>1.7080000000000837</v>
      </c>
    </row>
    <row r="20" spans="2:30" ht="14.1" customHeight="1" x14ac:dyDescent="0.3">
      <c r="B20" s="70" t="s">
        <v>16</v>
      </c>
      <c r="C20" s="72">
        <v>13.40715664</v>
      </c>
      <c r="D20" s="69">
        <v>12.597</v>
      </c>
      <c r="E20" s="69">
        <v>12.8</v>
      </c>
      <c r="F20" s="69">
        <v>13.074</v>
      </c>
      <c r="G20" s="73">
        <v>13.433</v>
      </c>
      <c r="H20" s="66">
        <v>13.40715664</v>
      </c>
      <c r="I20" s="66">
        <v>12.05166146</v>
      </c>
      <c r="J20" s="66">
        <v>12.093999999999999</v>
      </c>
      <c r="K20" s="66">
        <v>12.449</v>
      </c>
      <c r="L20" s="66">
        <v>12.757</v>
      </c>
      <c r="M20" s="67">
        <v>13.084</v>
      </c>
      <c r="N20" s="68">
        <v>13.40715664</v>
      </c>
      <c r="O20" s="66">
        <v>12.05166146</v>
      </c>
      <c r="P20" s="66">
        <v>11.637</v>
      </c>
      <c r="Q20" s="66">
        <v>11.805999999999999</v>
      </c>
      <c r="R20" s="66">
        <v>12.183999999999999</v>
      </c>
      <c r="S20" s="67">
        <v>12.487</v>
      </c>
      <c r="T20" s="69">
        <f t="shared" si="15"/>
        <v>0</v>
      </c>
      <c r="U20" s="69">
        <f t="shared" si="15"/>
        <v>-0.54533853999999948</v>
      </c>
      <c r="V20" s="69">
        <f t="shared" si="15"/>
        <v>-1.1630000000000003</v>
      </c>
      <c r="W20" s="69">
        <f t="shared" si="15"/>
        <v>-1.2680000000000007</v>
      </c>
      <c r="X20" s="73">
        <f t="shared" si="15"/>
        <v>-1.2490000000000006</v>
      </c>
      <c r="Y20" s="66">
        <f t="shared" si="14"/>
        <v>0</v>
      </c>
      <c r="Z20" s="66">
        <f t="shared" si="12"/>
        <v>0</v>
      </c>
      <c r="AA20" s="66">
        <f t="shared" si="12"/>
        <v>-0.45699999999999896</v>
      </c>
      <c r="AB20" s="66">
        <f t="shared" si="12"/>
        <v>-0.64300000000000068</v>
      </c>
      <c r="AC20" s="66">
        <f t="shared" si="12"/>
        <v>-0.5730000000000004</v>
      </c>
      <c r="AD20" s="67">
        <f t="shared" si="12"/>
        <v>-0.59699999999999953</v>
      </c>
    </row>
    <row r="21" spans="2:30" ht="14.1" customHeight="1" x14ac:dyDescent="0.3">
      <c r="B21" s="70" t="s">
        <v>17</v>
      </c>
      <c r="C21" s="72">
        <v>23.0978846</v>
      </c>
      <c r="D21" s="69">
        <v>23.594999999999999</v>
      </c>
      <c r="E21" s="69">
        <v>24.266999999999999</v>
      </c>
      <c r="F21" s="69">
        <v>24.887</v>
      </c>
      <c r="G21" s="73">
        <v>25.652000000000001</v>
      </c>
      <c r="H21" s="66">
        <v>23.0978846</v>
      </c>
      <c r="I21" s="66">
        <v>24.143947479999994</v>
      </c>
      <c r="J21" s="66">
        <v>25.765000000000001</v>
      </c>
      <c r="K21" s="66">
        <v>26.39</v>
      </c>
      <c r="L21" s="66">
        <v>27.148</v>
      </c>
      <c r="M21" s="67">
        <v>27.919</v>
      </c>
      <c r="N21" s="68">
        <v>23.0978846</v>
      </c>
      <c r="O21" s="66">
        <v>24.143947479999994</v>
      </c>
      <c r="P21" s="66">
        <v>26.033000000000001</v>
      </c>
      <c r="Q21" s="66">
        <v>26.797999999999998</v>
      </c>
      <c r="R21" s="66">
        <v>27.55</v>
      </c>
      <c r="S21" s="67">
        <v>28.308</v>
      </c>
      <c r="T21" s="69">
        <f t="shared" si="15"/>
        <v>0</v>
      </c>
      <c r="U21" s="69">
        <f t="shared" si="15"/>
        <v>0.54894747999999538</v>
      </c>
      <c r="V21" s="69">
        <f t="shared" si="15"/>
        <v>1.7660000000000018</v>
      </c>
      <c r="W21" s="69">
        <f t="shared" si="15"/>
        <v>1.9109999999999978</v>
      </c>
      <c r="X21" s="73">
        <f t="shared" si="15"/>
        <v>1.8979999999999997</v>
      </c>
      <c r="Y21" s="66">
        <f t="shared" si="14"/>
        <v>0</v>
      </c>
      <c r="Z21" s="66">
        <f t="shared" si="12"/>
        <v>0</v>
      </c>
      <c r="AA21" s="66">
        <f t="shared" si="12"/>
        <v>0.26800000000000068</v>
      </c>
      <c r="AB21" s="66">
        <f t="shared" si="12"/>
        <v>0.4079999999999977</v>
      </c>
      <c r="AC21" s="66">
        <f t="shared" si="12"/>
        <v>0.40200000000000102</v>
      </c>
      <c r="AD21" s="67">
        <f t="shared" si="12"/>
        <v>0.38899999999999935</v>
      </c>
    </row>
    <row r="22" spans="2:30" ht="14.1" customHeight="1" x14ac:dyDescent="0.3">
      <c r="B22" s="70" t="s">
        <v>18</v>
      </c>
      <c r="C22" s="72">
        <v>0.41490982999999998</v>
      </c>
      <c r="D22" s="69">
        <v>0.41699999999999998</v>
      </c>
      <c r="E22" s="69">
        <v>0.42299999999999999</v>
      </c>
      <c r="F22" s="69">
        <v>0.42699999999999999</v>
      </c>
      <c r="G22" s="73">
        <v>0.439</v>
      </c>
      <c r="H22" s="66">
        <v>0.41490982999999998</v>
      </c>
      <c r="I22" s="66">
        <v>0.41028068999999995</v>
      </c>
      <c r="J22" s="66">
        <v>0.41899999999999998</v>
      </c>
      <c r="K22" s="66">
        <v>0.43099999999999999</v>
      </c>
      <c r="L22" s="66">
        <v>0.44400000000000001</v>
      </c>
      <c r="M22" s="67">
        <v>0.45600000000000002</v>
      </c>
      <c r="N22" s="68">
        <v>0.41490982999999998</v>
      </c>
      <c r="O22" s="66">
        <v>0.41028068999999995</v>
      </c>
      <c r="P22" s="66">
        <v>0.10299999999999999</v>
      </c>
      <c r="Q22" s="66">
        <v>0.42</v>
      </c>
      <c r="R22" s="66">
        <v>0.436</v>
      </c>
      <c r="S22" s="67">
        <v>0.44700000000000001</v>
      </c>
      <c r="T22" s="69">
        <f t="shared" si="15"/>
        <v>0</v>
      </c>
      <c r="U22" s="69">
        <f t="shared" si="15"/>
        <v>-6.7193100000000339E-3</v>
      </c>
      <c r="V22" s="69">
        <f t="shared" si="15"/>
        <v>-0.32</v>
      </c>
      <c r="W22" s="69">
        <f t="shared" si="15"/>
        <v>-7.0000000000000062E-3</v>
      </c>
      <c r="X22" s="73">
        <f t="shared" si="15"/>
        <v>-3.0000000000000027E-3</v>
      </c>
      <c r="Y22" s="66">
        <f t="shared" si="14"/>
        <v>0</v>
      </c>
      <c r="Z22" s="66">
        <f t="shared" si="12"/>
        <v>0</v>
      </c>
      <c r="AA22" s="66">
        <f t="shared" si="12"/>
        <v>-0.316</v>
      </c>
      <c r="AB22" s="66">
        <f t="shared" si="12"/>
        <v>-1.100000000000001E-2</v>
      </c>
      <c r="AC22" s="66">
        <f t="shared" si="12"/>
        <v>-8.0000000000000071E-3</v>
      </c>
      <c r="AD22" s="67">
        <f t="shared" si="12"/>
        <v>-9.000000000000008E-3</v>
      </c>
    </row>
    <row r="23" spans="2:30" ht="14.1" customHeight="1" x14ac:dyDescent="0.3">
      <c r="B23" s="210" t="s">
        <v>19</v>
      </c>
      <c r="C23" s="152">
        <v>28.893637419999997</v>
      </c>
      <c r="D23" s="61">
        <v>28.766999999999999</v>
      </c>
      <c r="E23" s="61">
        <v>24.486999999999998</v>
      </c>
      <c r="F23" s="61">
        <v>25.530999999999999</v>
      </c>
      <c r="G23" s="75">
        <v>26.297999999999998</v>
      </c>
      <c r="H23" s="54">
        <v>28.893637419999997</v>
      </c>
      <c r="I23" s="54">
        <v>28.887303469999999</v>
      </c>
      <c r="J23" s="54">
        <v>23.11</v>
      </c>
      <c r="K23" s="54">
        <v>24.256</v>
      </c>
      <c r="L23" s="54">
        <v>25.236999999999998</v>
      </c>
      <c r="M23" s="63">
        <v>26.029</v>
      </c>
      <c r="N23" s="64">
        <v>28.893637419999997</v>
      </c>
      <c r="O23" s="54">
        <v>28.887303469999999</v>
      </c>
      <c r="P23" s="54">
        <v>22.401</v>
      </c>
      <c r="Q23" s="54">
        <v>25.259</v>
      </c>
      <c r="R23" s="54">
        <v>25.765000000000001</v>
      </c>
      <c r="S23" s="63">
        <v>26.28</v>
      </c>
      <c r="T23" s="182">
        <f t="shared" si="15"/>
        <v>0</v>
      </c>
      <c r="U23" s="183">
        <f t="shared" si="15"/>
        <v>0.12030346999999963</v>
      </c>
      <c r="V23" s="183">
        <f t="shared" si="15"/>
        <v>-2.0859999999999985</v>
      </c>
      <c r="W23" s="183">
        <f t="shared" si="15"/>
        <v>-0.27199999999999847</v>
      </c>
      <c r="X23" s="184">
        <f t="shared" si="15"/>
        <v>-0.5329999999999977</v>
      </c>
      <c r="Y23" s="54">
        <f t="shared" si="14"/>
        <v>0</v>
      </c>
      <c r="Z23" s="54">
        <f t="shared" si="12"/>
        <v>0</v>
      </c>
      <c r="AA23" s="54">
        <f t="shared" si="12"/>
        <v>-0.70899999999999963</v>
      </c>
      <c r="AB23" s="54">
        <f t="shared" si="12"/>
        <v>1.0030000000000001</v>
      </c>
      <c r="AC23" s="54">
        <f t="shared" si="12"/>
        <v>0.52800000000000225</v>
      </c>
      <c r="AD23" s="63">
        <f t="shared" si="12"/>
        <v>0.25100000000000122</v>
      </c>
    </row>
    <row r="24" spans="2:30" ht="14.1" customHeight="1" x14ac:dyDescent="0.3">
      <c r="B24" s="210" t="s">
        <v>134</v>
      </c>
      <c r="C24" s="152">
        <v>519.29851488000008</v>
      </c>
      <c r="D24" s="61">
        <v>519.15499999999997</v>
      </c>
      <c r="E24" s="61">
        <v>533.16099999999994</v>
      </c>
      <c r="F24" s="61">
        <v>549.49400000000003</v>
      </c>
      <c r="G24" s="75">
        <v>569.28</v>
      </c>
      <c r="H24" s="54">
        <v>519.29851488000008</v>
      </c>
      <c r="I24" s="61">
        <v>522.11044464999998</v>
      </c>
      <c r="J24" s="61">
        <v>553.59699999999998</v>
      </c>
      <c r="K24" s="61">
        <v>571.09699999999998</v>
      </c>
      <c r="L24" s="61">
        <v>591.22500000000002</v>
      </c>
      <c r="M24" s="75">
        <v>611.88</v>
      </c>
      <c r="N24" s="64">
        <v>519.29851488000008</v>
      </c>
      <c r="O24" s="54">
        <v>522.11044464999998</v>
      </c>
      <c r="P24" s="54">
        <v>555.24199999999996</v>
      </c>
      <c r="Q24" s="54">
        <v>572.745</v>
      </c>
      <c r="R24" s="54">
        <v>593.05499999999995</v>
      </c>
      <c r="S24" s="63">
        <v>613.82600000000002</v>
      </c>
      <c r="T24" s="182">
        <f t="shared" si="15"/>
        <v>0</v>
      </c>
      <c r="U24" s="183">
        <f t="shared" si="15"/>
        <v>2.955444650000004</v>
      </c>
      <c r="V24" s="183">
        <f t="shared" si="15"/>
        <v>22.081000000000017</v>
      </c>
      <c r="W24" s="183">
        <f t="shared" si="15"/>
        <v>23.250999999999976</v>
      </c>
      <c r="X24" s="184">
        <f t="shared" si="15"/>
        <v>23.774999999999977</v>
      </c>
      <c r="Y24" s="54">
        <f t="shared" si="14"/>
        <v>0</v>
      </c>
      <c r="Z24" s="54">
        <f t="shared" si="12"/>
        <v>0</v>
      </c>
      <c r="AA24" s="54">
        <f t="shared" si="12"/>
        <v>1.6449999999999818</v>
      </c>
      <c r="AB24" s="54">
        <f t="shared" si="12"/>
        <v>1.6480000000000246</v>
      </c>
      <c r="AC24" s="54">
        <f t="shared" si="12"/>
        <v>1.8299999999999272</v>
      </c>
      <c r="AD24" s="63">
        <f t="shared" si="12"/>
        <v>1.9460000000000264</v>
      </c>
    </row>
    <row r="25" spans="2:30" ht="14.1" customHeight="1" thickBot="1" x14ac:dyDescent="0.35">
      <c r="B25" s="211" t="s">
        <v>20</v>
      </c>
      <c r="C25" s="78">
        <v>607.72057556000004</v>
      </c>
      <c r="D25" s="79">
        <v>421.51799999999997</v>
      </c>
      <c r="E25" s="79">
        <v>563.78599999999994</v>
      </c>
      <c r="F25" s="79">
        <v>586.68600000000004</v>
      </c>
      <c r="G25" s="80">
        <v>559.25400000000002</v>
      </c>
      <c r="H25" s="76">
        <v>607.72057556000004</v>
      </c>
      <c r="I25" s="76">
        <v>404.50489482</v>
      </c>
      <c r="J25" s="76">
        <v>546.14099999999996</v>
      </c>
      <c r="K25" s="76">
        <v>584.57799999999997</v>
      </c>
      <c r="L25" s="76">
        <v>566.86599999999999</v>
      </c>
      <c r="M25" s="77">
        <v>591.46600000000001</v>
      </c>
      <c r="N25" s="81">
        <v>607.72057556000004</v>
      </c>
      <c r="O25" s="76">
        <v>404.50489482</v>
      </c>
      <c r="P25" s="76">
        <v>519.67899999999997</v>
      </c>
      <c r="Q25" s="76">
        <v>551.92200000000003</v>
      </c>
      <c r="R25" s="76">
        <v>551.44899999999996</v>
      </c>
      <c r="S25" s="77">
        <v>571.29300000000001</v>
      </c>
      <c r="T25" s="185">
        <f t="shared" si="15"/>
        <v>0</v>
      </c>
      <c r="U25" s="186">
        <f t="shared" si="15"/>
        <v>-17.013105179999968</v>
      </c>
      <c r="V25" s="186">
        <f t="shared" si="15"/>
        <v>-44.106999999999971</v>
      </c>
      <c r="W25" s="186">
        <f t="shared" si="15"/>
        <v>-34.76400000000001</v>
      </c>
      <c r="X25" s="187">
        <f t="shared" si="15"/>
        <v>-7.8050000000000637</v>
      </c>
      <c r="Y25" s="76">
        <f t="shared" si="14"/>
        <v>0</v>
      </c>
      <c r="Z25" s="76">
        <f t="shared" si="12"/>
        <v>0</v>
      </c>
      <c r="AA25" s="76">
        <f t="shared" si="12"/>
        <v>-26.461999999999989</v>
      </c>
      <c r="AB25" s="76">
        <f t="shared" si="12"/>
        <v>-32.655999999999949</v>
      </c>
      <c r="AC25" s="76">
        <f t="shared" si="12"/>
        <v>-15.41700000000003</v>
      </c>
      <c r="AD25" s="77">
        <f t="shared" si="12"/>
        <v>-20.173000000000002</v>
      </c>
    </row>
    <row r="26" spans="2:30" ht="14.1" customHeight="1" thickBot="1" x14ac:dyDescent="0.35">
      <c r="B26" s="212" t="s">
        <v>135</v>
      </c>
      <c r="C26" s="78">
        <v>9018.5608917099999</v>
      </c>
      <c r="D26" s="79">
        <v>9470.8320000000003</v>
      </c>
      <c r="E26" s="79">
        <v>10085.971</v>
      </c>
      <c r="F26" s="79">
        <v>10621.559000000001</v>
      </c>
      <c r="G26" s="80">
        <v>11217.183000000001</v>
      </c>
      <c r="H26" s="76">
        <f t="shared" ref="H26:AD26" si="16">H27+H28</f>
        <v>9018.5608917099999</v>
      </c>
      <c r="I26" s="76">
        <f t="shared" si="16"/>
        <v>9487.3584108600007</v>
      </c>
      <c r="J26" s="76">
        <f t="shared" si="16"/>
        <v>10213.096</v>
      </c>
      <c r="K26" s="76">
        <f t="shared" si="16"/>
        <v>10765.845000000001</v>
      </c>
      <c r="L26" s="76">
        <f t="shared" si="16"/>
        <v>11396.259</v>
      </c>
      <c r="M26" s="77">
        <f t="shared" si="16"/>
        <v>12092.344000000001</v>
      </c>
      <c r="N26" s="81">
        <f t="shared" si="16"/>
        <v>9018.5608917099999</v>
      </c>
      <c r="O26" s="76">
        <f t="shared" si="16"/>
        <v>9487.3584108600007</v>
      </c>
      <c r="P26" s="76">
        <f t="shared" si="16"/>
        <v>10323.541000000001</v>
      </c>
      <c r="Q26" s="76">
        <f t="shared" si="16"/>
        <v>10936.643</v>
      </c>
      <c r="R26" s="76">
        <f t="shared" si="16"/>
        <v>11583.564</v>
      </c>
      <c r="S26" s="77">
        <f t="shared" si="16"/>
        <v>12287.073</v>
      </c>
      <c r="T26" s="79">
        <f t="shared" si="16"/>
        <v>0</v>
      </c>
      <c r="U26" s="79">
        <f t="shared" si="16"/>
        <v>16.526410859999942</v>
      </c>
      <c r="V26" s="79">
        <f t="shared" si="16"/>
        <v>237.57000000000016</v>
      </c>
      <c r="W26" s="79">
        <f t="shared" si="16"/>
        <v>315.08399999999983</v>
      </c>
      <c r="X26" s="80">
        <f t="shared" si="16"/>
        <v>366.38100000000031</v>
      </c>
      <c r="Y26" s="76">
        <f t="shared" si="16"/>
        <v>0</v>
      </c>
      <c r="Z26" s="76">
        <f t="shared" si="16"/>
        <v>0</v>
      </c>
      <c r="AA26" s="76">
        <f t="shared" si="16"/>
        <v>110.44500000000016</v>
      </c>
      <c r="AB26" s="76">
        <f t="shared" si="16"/>
        <v>170.79799999999977</v>
      </c>
      <c r="AC26" s="76">
        <f t="shared" si="16"/>
        <v>187.30500000000029</v>
      </c>
      <c r="AD26" s="77">
        <f t="shared" si="16"/>
        <v>194.72899999999936</v>
      </c>
    </row>
    <row r="27" spans="2:30" ht="14.1" customHeight="1" x14ac:dyDescent="0.3">
      <c r="B27" s="210" t="s">
        <v>91</v>
      </c>
      <c r="C27" s="152">
        <v>6138.4812359999996</v>
      </c>
      <c r="D27" s="61">
        <v>6537.2610000000004</v>
      </c>
      <c r="E27" s="61">
        <v>6903.3209999999999</v>
      </c>
      <c r="F27" s="61">
        <v>7241.674</v>
      </c>
      <c r="G27" s="75">
        <v>7617.893</v>
      </c>
      <c r="H27" s="54">
        <v>6138.4812359999996</v>
      </c>
      <c r="I27" s="54">
        <v>6534.6987099999997</v>
      </c>
      <c r="J27" s="54">
        <v>6958.8890000000001</v>
      </c>
      <c r="K27" s="54">
        <v>7327.6610000000001</v>
      </c>
      <c r="L27" s="54">
        <v>7720.7759999999998</v>
      </c>
      <c r="M27" s="63">
        <v>8165.5129999999999</v>
      </c>
      <c r="N27" s="64">
        <v>6138.4812359999996</v>
      </c>
      <c r="O27" s="54">
        <v>6534.6987099999997</v>
      </c>
      <c r="P27" s="82">
        <v>7025.3890000000001</v>
      </c>
      <c r="Q27" s="82">
        <v>7424.8879999999999</v>
      </c>
      <c r="R27" s="82">
        <v>7828.0770000000002</v>
      </c>
      <c r="S27" s="132">
        <v>8276.8889999999992</v>
      </c>
      <c r="T27" s="188">
        <f t="shared" ref="T27:X28" si="17">+N27-C27</f>
        <v>0</v>
      </c>
      <c r="U27" s="189">
        <f t="shared" si="17"/>
        <v>-2.5622900000007576</v>
      </c>
      <c r="V27" s="189">
        <f t="shared" si="17"/>
        <v>122.06800000000021</v>
      </c>
      <c r="W27" s="189">
        <f t="shared" si="17"/>
        <v>183.21399999999994</v>
      </c>
      <c r="X27" s="190">
        <f t="shared" si="17"/>
        <v>210.1840000000002</v>
      </c>
      <c r="Y27" s="54">
        <f t="shared" ref="Y27:AD28" si="18">+N27-H27</f>
        <v>0</v>
      </c>
      <c r="Z27" s="54">
        <f t="shared" si="18"/>
        <v>0</v>
      </c>
      <c r="AA27" s="82">
        <f t="shared" si="18"/>
        <v>66.5</v>
      </c>
      <c r="AB27" s="82">
        <f t="shared" si="18"/>
        <v>97.226999999999862</v>
      </c>
      <c r="AC27" s="82">
        <f t="shared" si="18"/>
        <v>107.30100000000039</v>
      </c>
      <c r="AD27" s="132">
        <f t="shared" si="18"/>
        <v>111.37599999999929</v>
      </c>
    </row>
    <row r="28" spans="2:30" ht="14.1" customHeight="1" thickBot="1" x14ac:dyDescent="0.35">
      <c r="B28" s="211" t="s">
        <v>92</v>
      </c>
      <c r="C28" s="78">
        <v>2880.0796557100002</v>
      </c>
      <c r="D28" s="79">
        <v>2933.5709999999999</v>
      </c>
      <c r="E28" s="79">
        <v>3182.65</v>
      </c>
      <c r="F28" s="79">
        <v>3379.8850000000002</v>
      </c>
      <c r="G28" s="80">
        <v>3599.29</v>
      </c>
      <c r="H28" s="76">
        <v>2880.0796557100002</v>
      </c>
      <c r="I28" s="76">
        <v>2952.6597008600006</v>
      </c>
      <c r="J28" s="76">
        <v>3254.2069999999999</v>
      </c>
      <c r="K28" s="76">
        <v>3438.1840000000002</v>
      </c>
      <c r="L28" s="76">
        <v>3675.4830000000002</v>
      </c>
      <c r="M28" s="77">
        <v>3926.8310000000001</v>
      </c>
      <c r="N28" s="81">
        <v>2880.0796557100002</v>
      </c>
      <c r="O28" s="76">
        <v>2952.6597008600006</v>
      </c>
      <c r="P28" s="76">
        <v>3298.152</v>
      </c>
      <c r="Q28" s="76">
        <v>3511.7550000000001</v>
      </c>
      <c r="R28" s="76">
        <v>3755.4870000000001</v>
      </c>
      <c r="S28" s="77">
        <v>4010.1840000000002</v>
      </c>
      <c r="T28" s="185">
        <f t="shared" si="17"/>
        <v>0</v>
      </c>
      <c r="U28" s="186">
        <f t="shared" si="17"/>
        <v>19.088700860000699</v>
      </c>
      <c r="V28" s="186">
        <f t="shared" si="17"/>
        <v>115.50199999999995</v>
      </c>
      <c r="W28" s="186">
        <f t="shared" si="17"/>
        <v>131.86999999999989</v>
      </c>
      <c r="X28" s="187">
        <f t="shared" si="17"/>
        <v>156.19700000000012</v>
      </c>
      <c r="Y28" s="76">
        <f t="shared" si="18"/>
        <v>0</v>
      </c>
      <c r="Z28" s="76">
        <f t="shared" si="18"/>
        <v>0</v>
      </c>
      <c r="AA28" s="76">
        <f t="shared" si="18"/>
        <v>43.945000000000164</v>
      </c>
      <c r="AB28" s="76">
        <f t="shared" si="18"/>
        <v>73.570999999999913</v>
      </c>
      <c r="AC28" s="76">
        <f t="shared" si="18"/>
        <v>80.003999999999905</v>
      </c>
      <c r="AD28" s="77">
        <f t="shared" si="18"/>
        <v>83.353000000000065</v>
      </c>
    </row>
    <row r="29" spans="2:30" ht="14.1" customHeight="1" thickBot="1" x14ac:dyDescent="0.35">
      <c r="B29" s="213" t="s">
        <v>21</v>
      </c>
      <c r="C29" s="78">
        <v>22697.017144509999</v>
      </c>
      <c r="D29" s="79">
        <v>23964.513000000003</v>
      </c>
      <c r="E29" s="79">
        <v>25067.716999999997</v>
      </c>
      <c r="F29" s="79">
        <v>26011.834000000003</v>
      </c>
      <c r="G29" s="80">
        <v>27558.424000000003</v>
      </c>
      <c r="H29" s="83">
        <f t="shared" ref="H29:AD29" si="19">H26+H5</f>
        <v>22697.017144509999</v>
      </c>
      <c r="I29" s="83">
        <f t="shared" si="19"/>
        <v>23716.83389555</v>
      </c>
      <c r="J29" s="83">
        <f t="shared" si="19"/>
        <v>24712.673999999999</v>
      </c>
      <c r="K29" s="83">
        <f t="shared" si="19"/>
        <v>25779.321000000004</v>
      </c>
      <c r="L29" s="83">
        <f t="shared" si="19"/>
        <v>27301.687000000002</v>
      </c>
      <c r="M29" s="84">
        <f t="shared" si="19"/>
        <v>28921.109</v>
      </c>
      <c r="N29" s="85">
        <f t="shared" si="19"/>
        <v>22697.017144509999</v>
      </c>
      <c r="O29" s="83">
        <f t="shared" si="19"/>
        <v>23716.83389555</v>
      </c>
      <c r="P29" s="83">
        <f t="shared" si="19"/>
        <v>24903.714000000004</v>
      </c>
      <c r="Q29" s="83">
        <f t="shared" si="19"/>
        <v>25966.018000000004</v>
      </c>
      <c r="R29" s="83">
        <f t="shared" si="19"/>
        <v>27483.894</v>
      </c>
      <c r="S29" s="84">
        <f t="shared" si="19"/>
        <v>29112.078000000001</v>
      </c>
      <c r="T29" s="78">
        <f t="shared" si="19"/>
        <v>0</v>
      </c>
      <c r="U29" s="79">
        <f t="shared" si="19"/>
        <v>-247.67910445000024</v>
      </c>
      <c r="V29" s="79">
        <f t="shared" si="19"/>
        <v>-164.00299999999947</v>
      </c>
      <c r="W29" s="79">
        <f t="shared" si="19"/>
        <v>-45.816000000000486</v>
      </c>
      <c r="X29" s="80">
        <f t="shared" si="19"/>
        <v>-74.529999999999632</v>
      </c>
      <c r="Y29" s="83">
        <f t="shared" si="19"/>
        <v>0</v>
      </c>
      <c r="Z29" s="83">
        <f t="shared" si="19"/>
        <v>0</v>
      </c>
      <c r="AA29" s="83">
        <f t="shared" si="19"/>
        <v>191.04000000000082</v>
      </c>
      <c r="AB29" s="83">
        <f t="shared" si="19"/>
        <v>186.69699999999932</v>
      </c>
      <c r="AC29" s="83">
        <f t="shared" si="19"/>
        <v>182.20700000000011</v>
      </c>
      <c r="AD29" s="83">
        <f t="shared" si="19"/>
        <v>190.96899999999931</v>
      </c>
    </row>
    <row r="30" spans="2:30" ht="14.1" customHeight="1" x14ac:dyDescent="0.3">
      <c r="B30" s="214" t="s">
        <v>22</v>
      </c>
      <c r="C30" s="72">
        <v>38.578598879999774</v>
      </c>
      <c r="D30" s="69">
        <v>33.042999999999999</v>
      </c>
      <c r="E30" s="69">
        <v>32.96</v>
      </c>
      <c r="F30" s="69">
        <v>32.96</v>
      </c>
      <c r="G30" s="73">
        <v>32.96</v>
      </c>
      <c r="H30" s="66">
        <v>38.578598879999774</v>
      </c>
      <c r="I30" s="66">
        <v>30.102139379999898</v>
      </c>
      <c r="J30" s="66">
        <v>35.402999999999999</v>
      </c>
      <c r="K30" s="66">
        <v>35.359000000000002</v>
      </c>
      <c r="L30" s="66">
        <v>35.359000000000002</v>
      </c>
      <c r="M30" s="67">
        <v>35.359000000000002</v>
      </c>
      <c r="N30" s="68">
        <v>38.578598879999774</v>
      </c>
      <c r="O30" s="66">
        <v>30.102139379999898</v>
      </c>
      <c r="P30" s="66">
        <v>31.26</v>
      </c>
      <c r="Q30" s="66">
        <v>31.187999999999999</v>
      </c>
      <c r="R30" s="66">
        <v>31.187999999999999</v>
      </c>
      <c r="S30" s="67">
        <v>31.187999999999999</v>
      </c>
      <c r="T30" s="69">
        <f t="shared" ref="T30:X32" si="20">+N30-C30</f>
        <v>0</v>
      </c>
      <c r="U30" s="69">
        <f t="shared" si="20"/>
        <v>-2.9408606200001017</v>
      </c>
      <c r="V30" s="69">
        <f t="shared" si="20"/>
        <v>-1.6999999999999993</v>
      </c>
      <c r="W30" s="69">
        <f t="shared" si="20"/>
        <v>-1.772000000000002</v>
      </c>
      <c r="X30" s="73">
        <f t="shared" si="20"/>
        <v>-1.772000000000002</v>
      </c>
      <c r="Y30" s="66">
        <f t="shared" ref="Y30:AD30" si="21">+N30-H30</f>
        <v>0</v>
      </c>
      <c r="Z30" s="66">
        <f t="shared" si="21"/>
        <v>0</v>
      </c>
      <c r="AA30" s="66">
        <f t="shared" si="21"/>
        <v>-4.1429999999999971</v>
      </c>
      <c r="AB30" s="66">
        <f t="shared" si="21"/>
        <v>-4.1710000000000029</v>
      </c>
      <c r="AC30" s="66">
        <f t="shared" si="21"/>
        <v>-4.1710000000000029</v>
      </c>
      <c r="AD30" s="67">
        <f t="shared" si="21"/>
        <v>-4.1710000000000029</v>
      </c>
    </row>
    <row r="31" spans="2:30" ht="14.1" customHeight="1" x14ac:dyDescent="0.3">
      <c r="B31" s="210" t="s">
        <v>23</v>
      </c>
      <c r="C31" s="152">
        <v>22735.595743389997</v>
      </c>
      <c r="D31" s="61">
        <v>23997.556000000004</v>
      </c>
      <c r="E31" s="61">
        <v>25100.676999999996</v>
      </c>
      <c r="F31" s="61">
        <v>26044.794000000002</v>
      </c>
      <c r="G31" s="75">
        <v>27591.384000000002</v>
      </c>
      <c r="H31" s="54">
        <f t="shared" ref="H31:S31" si="22">H30+H29</f>
        <v>22735.595743389997</v>
      </c>
      <c r="I31" s="54">
        <f t="shared" si="22"/>
        <v>23746.93603493</v>
      </c>
      <c r="J31" s="54">
        <f t="shared" si="22"/>
        <v>24748.076999999997</v>
      </c>
      <c r="K31" s="54">
        <f t="shared" si="22"/>
        <v>25814.680000000004</v>
      </c>
      <c r="L31" s="54">
        <f t="shared" si="22"/>
        <v>27337.046000000002</v>
      </c>
      <c r="M31" s="63">
        <f t="shared" si="22"/>
        <v>28956.468000000001</v>
      </c>
      <c r="N31" s="64">
        <f t="shared" si="22"/>
        <v>22735.595743389997</v>
      </c>
      <c r="O31" s="54">
        <f t="shared" si="22"/>
        <v>23746.93603493</v>
      </c>
      <c r="P31" s="54">
        <f t="shared" si="22"/>
        <v>24934.974000000002</v>
      </c>
      <c r="Q31" s="54">
        <f t="shared" si="22"/>
        <v>25997.206000000002</v>
      </c>
      <c r="R31" s="54">
        <f t="shared" si="22"/>
        <v>27515.081999999999</v>
      </c>
      <c r="S31" s="63">
        <f t="shared" si="22"/>
        <v>29143.266</v>
      </c>
      <c r="T31" s="182">
        <f t="shared" si="20"/>
        <v>0</v>
      </c>
      <c r="U31" s="183">
        <f t="shared" si="20"/>
        <v>-250.61996507000367</v>
      </c>
      <c r="V31" s="183">
        <f t="shared" si="20"/>
        <v>-165.70299999999406</v>
      </c>
      <c r="W31" s="183">
        <f t="shared" si="20"/>
        <v>-47.587999999999738</v>
      </c>
      <c r="X31" s="184">
        <f t="shared" si="20"/>
        <v>-76.302000000003318</v>
      </c>
      <c r="Y31" s="54">
        <f t="shared" ref="Y31:AD31" si="23">Y30+Y29</f>
        <v>0</v>
      </c>
      <c r="Z31" s="54">
        <f t="shared" si="23"/>
        <v>0</v>
      </c>
      <c r="AA31" s="54">
        <f t="shared" si="23"/>
        <v>186.89700000000082</v>
      </c>
      <c r="AB31" s="54">
        <f t="shared" si="23"/>
        <v>182.52599999999933</v>
      </c>
      <c r="AC31" s="54">
        <f t="shared" si="23"/>
        <v>178.03600000000012</v>
      </c>
      <c r="AD31" s="63">
        <f t="shared" si="23"/>
        <v>186.79799999999932</v>
      </c>
    </row>
    <row r="32" spans="2:30" s="88" customFormat="1" ht="14.1" customHeight="1" thickBot="1" x14ac:dyDescent="0.35">
      <c r="B32" s="211" t="s">
        <v>24</v>
      </c>
      <c r="C32" s="157">
        <v>28.894223888299877</v>
      </c>
      <c r="D32" s="155">
        <v>29.560154994118282</v>
      </c>
      <c r="E32" s="155">
        <v>29.651323752555243</v>
      </c>
      <c r="F32" s="155">
        <v>29.192185190509544</v>
      </c>
      <c r="G32" s="156">
        <v>29.056854273682525</v>
      </c>
      <c r="H32" s="86">
        <f t="shared" ref="H32:S32" si="24">H31/H42*100</f>
        <v>28.89422388829988</v>
      </c>
      <c r="I32" s="86">
        <f t="shared" si="24"/>
        <v>29.332412932179007</v>
      </c>
      <c r="J32" s="86">
        <f t="shared" si="24"/>
        <v>29.240553137354159</v>
      </c>
      <c r="K32" s="86">
        <f t="shared" si="24"/>
        <v>28.819460993698875</v>
      </c>
      <c r="L32" s="86">
        <f t="shared" si="24"/>
        <v>28.681892170929718</v>
      </c>
      <c r="M32" s="87">
        <f t="shared" si="24"/>
        <v>28.653205858515058</v>
      </c>
      <c r="N32" s="109">
        <f t="shared" si="24"/>
        <v>28.89422388829988</v>
      </c>
      <c r="O32" s="86">
        <f t="shared" si="24"/>
        <v>29.332412932179007</v>
      </c>
      <c r="P32" s="86">
        <f t="shared" si="24"/>
        <v>29.474114571891231</v>
      </c>
      <c r="Q32" s="86">
        <f t="shared" si="24"/>
        <v>29.048672029900779</v>
      </c>
      <c r="R32" s="86">
        <f t="shared" si="24"/>
        <v>28.883929359911626</v>
      </c>
      <c r="S32" s="87">
        <f t="shared" si="24"/>
        <v>28.852617948198912</v>
      </c>
      <c r="T32" s="191">
        <f t="shared" si="20"/>
        <v>0</v>
      </c>
      <c r="U32" s="192">
        <f t="shared" si="20"/>
        <v>-0.22774206193927427</v>
      </c>
      <c r="V32" s="192">
        <f t="shared" si="20"/>
        <v>-0.17720918066401126</v>
      </c>
      <c r="W32" s="192">
        <f t="shared" si="20"/>
        <v>-0.14351316060876584</v>
      </c>
      <c r="X32" s="193">
        <f t="shared" si="20"/>
        <v>-0.17292491377089902</v>
      </c>
      <c r="Y32" s="86">
        <f t="shared" ref="Y32:AD32" si="25">Y31/I42*100</f>
        <v>0</v>
      </c>
      <c r="Z32" s="86">
        <f t="shared" si="25"/>
        <v>0</v>
      </c>
      <c r="AA32" s="86">
        <f t="shared" si="25"/>
        <v>0.20865146503227472</v>
      </c>
      <c r="AB32" s="86">
        <f t="shared" si="25"/>
        <v>0.19150536785836689</v>
      </c>
      <c r="AC32" s="86">
        <f t="shared" si="25"/>
        <v>0.1761714225031378</v>
      </c>
      <c r="AD32" s="87">
        <f t="shared" si="25"/>
        <v>0.23739792415405797</v>
      </c>
    </row>
    <row r="33" spans="2:30" ht="14.1" customHeight="1" thickBot="1" x14ac:dyDescent="0.35">
      <c r="B33" s="139"/>
      <c r="C33" s="179"/>
      <c r="D33" s="180"/>
      <c r="E33" s="180"/>
      <c r="F33" s="180"/>
      <c r="G33" s="181"/>
      <c r="H33" s="140"/>
      <c r="I33" s="140"/>
      <c r="J33" s="140"/>
      <c r="K33" s="140"/>
      <c r="L33" s="140"/>
      <c r="M33" s="141"/>
      <c r="N33" s="142"/>
      <c r="O33" s="140"/>
      <c r="P33" s="140"/>
      <c r="Q33" s="140"/>
      <c r="R33" s="140"/>
      <c r="S33" s="141"/>
      <c r="T33" s="194"/>
      <c r="U33" s="194"/>
      <c r="V33" s="194"/>
      <c r="W33" s="194"/>
      <c r="X33" s="194"/>
      <c r="Y33" s="143"/>
      <c r="Z33" s="143"/>
      <c r="AA33" s="143"/>
      <c r="AB33" s="143"/>
      <c r="AC33" s="143"/>
      <c r="AD33" s="143"/>
    </row>
    <row r="34" spans="2:30" ht="14.1" customHeight="1" x14ac:dyDescent="0.3">
      <c r="B34" s="91" t="s">
        <v>93</v>
      </c>
      <c r="C34" s="166">
        <v>10593.755162608762</v>
      </c>
      <c r="D34" s="134">
        <v>11319.982</v>
      </c>
      <c r="E34" s="134">
        <v>11518.617</v>
      </c>
      <c r="F34" s="134">
        <v>11739.67</v>
      </c>
      <c r="G34" s="135">
        <v>12507.102999999999</v>
      </c>
      <c r="H34" s="92">
        <v>10584.389936728763</v>
      </c>
      <c r="I34" s="92">
        <v>11057.988737150001</v>
      </c>
      <c r="J34" s="92">
        <v>11022.332</v>
      </c>
      <c r="K34" s="92">
        <v>11307.87</v>
      </c>
      <c r="L34" s="92">
        <v>11999.361000000001</v>
      </c>
      <c r="M34" s="93">
        <v>12665.083000000001</v>
      </c>
      <c r="N34" s="94">
        <v>10584.389936728763</v>
      </c>
      <c r="O34" s="92">
        <v>11057.988737150001</v>
      </c>
      <c r="P34" s="92">
        <v>11115.446</v>
      </c>
      <c r="Q34" s="92">
        <v>11336.775</v>
      </c>
      <c r="R34" s="92">
        <v>11978.087</v>
      </c>
      <c r="S34" s="93">
        <v>12649.901</v>
      </c>
      <c r="T34" s="134">
        <f>+N34-C34+N35</f>
        <v>6.3771210534468992E-13</v>
      </c>
      <c r="U34" s="134">
        <f t="shared" ref="U34:X34" si="26">+O34-D34+O35</f>
        <v>-279.21693556999918</v>
      </c>
      <c r="V34" s="134">
        <f t="shared" si="26"/>
        <v>-403.17100000000028</v>
      </c>
      <c r="W34" s="134">
        <f t="shared" si="26"/>
        <v>-402.89500000000044</v>
      </c>
      <c r="X34" s="135">
        <f t="shared" si="26"/>
        <v>-529.01599999999962</v>
      </c>
      <c r="Y34" s="92">
        <f>+N34-H34+N35</f>
        <v>9.365225879999981</v>
      </c>
      <c r="Z34" s="92">
        <f t="shared" ref="Z34:AD34" si="27">+O34-I34+O35</f>
        <v>-17.22367272</v>
      </c>
      <c r="AA34" s="92">
        <f t="shared" si="27"/>
        <v>93.113999999999578</v>
      </c>
      <c r="AB34" s="92">
        <f t="shared" si="27"/>
        <v>28.904999999998836</v>
      </c>
      <c r="AC34" s="92">
        <f t="shared" si="27"/>
        <v>-21.274000000001251</v>
      </c>
      <c r="AD34" s="93">
        <f t="shared" si="27"/>
        <v>-15.182000000000698</v>
      </c>
    </row>
    <row r="35" spans="2:30" ht="14.1" customHeight="1" x14ac:dyDescent="0.3">
      <c r="B35" s="65" t="s">
        <v>100</v>
      </c>
      <c r="C35" s="74"/>
      <c r="D35" s="69"/>
      <c r="E35" s="69"/>
      <c r="F35" s="69"/>
      <c r="G35" s="73"/>
      <c r="H35" s="66">
        <v>9.365225879999981</v>
      </c>
      <c r="I35" s="66">
        <v>-17.22367272</v>
      </c>
      <c r="J35" s="66">
        <v>0</v>
      </c>
      <c r="K35" s="66">
        <v>0</v>
      </c>
      <c r="L35" s="66">
        <v>0</v>
      </c>
      <c r="M35" s="67">
        <v>0</v>
      </c>
      <c r="N35" s="68">
        <v>9.365225879999981</v>
      </c>
      <c r="O35" s="66">
        <v>-17.22367272</v>
      </c>
      <c r="P35" s="66">
        <v>0</v>
      </c>
      <c r="Q35" s="66">
        <v>0</v>
      </c>
      <c r="R35" s="66">
        <v>0</v>
      </c>
      <c r="S35" s="67">
        <v>0</v>
      </c>
      <c r="T35" s="69"/>
      <c r="U35" s="69"/>
      <c r="V35" s="69"/>
      <c r="W35" s="69"/>
      <c r="X35" s="73"/>
      <c r="Y35" s="66"/>
      <c r="Z35" s="66"/>
      <c r="AA35" s="66"/>
      <c r="AB35" s="66"/>
      <c r="AC35" s="66"/>
      <c r="AD35" s="67"/>
    </row>
    <row r="36" spans="2:30" ht="14.1" customHeight="1" x14ac:dyDescent="0.3">
      <c r="B36" s="65" t="s">
        <v>25</v>
      </c>
      <c r="C36" s="72">
        <v>394.00212123000006</v>
      </c>
      <c r="D36" s="69">
        <v>199.822</v>
      </c>
      <c r="E36" s="69">
        <v>333.14800000000002</v>
      </c>
      <c r="F36" s="69">
        <v>348.67500000000001</v>
      </c>
      <c r="G36" s="73">
        <v>311.53300000000002</v>
      </c>
      <c r="H36" s="66">
        <v>394.00212123000006</v>
      </c>
      <c r="I36" s="66">
        <v>202.02417215</v>
      </c>
      <c r="J36" s="66">
        <v>295.49400000000003</v>
      </c>
      <c r="K36" s="66">
        <v>325.73500000000001</v>
      </c>
      <c r="L36" s="66">
        <v>298.15899999999999</v>
      </c>
      <c r="M36" s="67">
        <v>312.39499999999998</v>
      </c>
      <c r="N36" s="68">
        <v>394.00212123000006</v>
      </c>
      <c r="O36" s="66">
        <v>202.02417215</v>
      </c>
      <c r="P36" s="66">
        <v>266.99400000000003</v>
      </c>
      <c r="Q36" s="66">
        <v>291.11399999999998</v>
      </c>
      <c r="R36" s="66">
        <v>281.08100000000002</v>
      </c>
      <c r="S36" s="67">
        <v>290.60199999999998</v>
      </c>
      <c r="T36" s="69">
        <f>+N36-C36</f>
        <v>0</v>
      </c>
      <c r="U36" s="69">
        <f t="shared" ref="U36:X40" si="28">+O36-D36</f>
        <v>2.2021721499999956</v>
      </c>
      <c r="V36" s="69">
        <f t="shared" si="28"/>
        <v>-66.153999999999996</v>
      </c>
      <c r="W36" s="69">
        <f t="shared" si="28"/>
        <v>-57.561000000000035</v>
      </c>
      <c r="X36" s="73">
        <f t="shared" si="28"/>
        <v>-30.451999999999998</v>
      </c>
      <c r="Y36" s="66">
        <f t="shared" ref="Y36:AD40" si="29">+N36-H36</f>
        <v>0</v>
      </c>
      <c r="Z36" s="66">
        <f t="shared" si="29"/>
        <v>0</v>
      </c>
      <c r="AA36" s="66">
        <f t="shared" si="29"/>
        <v>-28.5</v>
      </c>
      <c r="AB36" s="66">
        <f t="shared" si="29"/>
        <v>-34.621000000000038</v>
      </c>
      <c r="AC36" s="66">
        <f t="shared" si="29"/>
        <v>-17.077999999999975</v>
      </c>
      <c r="AD36" s="67">
        <f t="shared" si="29"/>
        <v>-21.793000000000006</v>
      </c>
    </row>
    <row r="37" spans="2:30" ht="14.1" customHeight="1" x14ac:dyDescent="0.3">
      <c r="B37" s="65" t="s">
        <v>26</v>
      </c>
      <c r="C37" s="72">
        <v>1975.3563082698881</v>
      </c>
      <c r="D37" s="69">
        <v>2181.9110000000001</v>
      </c>
      <c r="E37" s="69">
        <v>2295.5529999999999</v>
      </c>
      <c r="F37" s="69">
        <v>2420.7820000000002</v>
      </c>
      <c r="G37" s="73">
        <v>2581.1489999999999</v>
      </c>
      <c r="H37" s="66">
        <v>1975.3563082698881</v>
      </c>
      <c r="I37" s="66">
        <v>2192.2282391000003</v>
      </c>
      <c r="J37" s="66">
        <v>2337.3829999999998</v>
      </c>
      <c r="K37" s="66">
        <v>2481.54</v>
      </c>
      <c r="L37" s="66">
        <v>2647.1869999999999</v>
      </c>
      <c r="M37" s="67">
        <v>2823.7489999999998</v>
      </c>
      <c r="N37" s="68">
        <v>1975.3563082698881</v>
      </c>
      <c r="O37" s="66">
        <v>2192.2282391000003</v>
      </c>
      <c r="P37" s="66">
        <v>2347.203</v>
      </c>
      <c r="Q37" s="66">
        <v>2495.3049999999998</v>
      </c>
      <c r="R37" s="66">
        <v>2669.154</v>
      </c>
      <c r="S37" s="67">
        <v>2845.723</v>
      </c>
      <c r="T37" s="69">
        <f t="shared" ref="T37:T40" si="30">+N37-C37</f>
        <v>0</v>
      </c>
      <c r="U37" s="69">
        <f t="shared" si="28"/>
        <v>10.317239100000279</v>
      </c>
      <c r="V37" s="69">
        <f t="shared" si="28"/>
        <v>51.650000000000091</v>
      </c>
      <c r="W37" s="69">
        <f t="shared" si="28"/>
        <v>74.522999999999683</v>
      </c>
      <c r="X37" s="73">
        <f t="shared" si="28"/>
        <v>88.005000000000109</v>
      </c>
      <c r="Y37" s="66">
        <f t="shared" si="29"/>
        <v>0</v>
      </c>
      <c r="Z37" s="66">
        <f t="shared" si="29"/>
        <v>0</v>
      </c>
      <c r="AA37" s="66">
        <f t="shared" si="29"/>
        <v>9.8200000000001637</v>
      </c>
      <c r="AB37" s="66">
        <f t="shared" si="29"/>
        <v>13.764999999999873</v>
      </c>
      <c r="AC37" s="66">
        <f t="shared" si="29"/>
        <v>21.967000000000098</v>
      </c>
      <c r="AD37" s="67">
        <f t="shared" si="29"/>
        <v>21.97400000000016</v>
      </c>
    </row>
    <row r="38" spans="2:30" ht="14.1" customHeight="1" x14ac:dyDescent="0.3">
      <c r="B38" s="65" t="s">
        <v>27</v>
      </c>
      <c r="C38" s="72">
        <v>639.14173203135022</v>
      </c>
      <c r="D38" s="69">
        <v>712.33600000000001</v>
      </c>
      <c r="E38" s="69">
        <v>755.09400000000005</v>
      </c>
      <c r="F38" s="69">
        <v>801.755</v>
      </c>
      <c r="G38" s="73">
        <v>861.98900000000003</v>
      </c>
      <c r="H38" s="66">
        <v>639.14173203135022</v>
      </c>
      <c r="I38" s="66">
        <v>715.47913654999991</v>
      </c>
      <c r="J38" s="66">
        <v>764.26599999999996</v>
      </c>
      <c r="K38" s="66">
        <v>818.548</v>
      </c>
      <c r="L38" s="66">
        <v>880.91300000000001</v>
      </c>
      <c r="M38" s="67">
        <v>947.73</v>
      </c>
      <c r="N38" s="68">
        <v>639.14173203135022</v>
      </c>
      <c r="O38" s="66">
        <v>715.47913654999991</v>
      </c>
      <c r="P38" s="66">
        <v>767.77</v>
      </c>
      <c r="Q38" s="66">
        <v>823.74099999999999</v>
      </c>
      <c r="R38" s="66">
        <v>889.54300000000001</v>
      </c>
      <c r="S38" s="67">
        <v>956.31399999999996</v>
      </c>
      <c r="T38" s="69">
        <f t="shared" si="30"/>
        <v>0</v>
      </c>
      <c r="U38" s="69">
        <f t="shared" si="28"/>
        <v>3.1431365499998947</v>
      </c>
      <c r="V38" s="69">
        <f t="shared" si="28"/>
        <v>12.675999999999931</v>
      </c>
      <c r="W38" s="69">
        <f t="shared" si="28"/>
        <v>21.98599999999999</v>
      </c>
      <c r="X38" s="73">
        <f t="shared" si="28"/>
        <v>27.553999999999974</v>
      </c>
      <c r="Y38" s="66">
        <f t="shared" si="29"/>
        <v>0</v>
      </c>
      <c r="Z38" s="66">
        <f t="shared" si="29"/>
        <v>0</v>
      </c>
      <c r="AA38" s="66">
        <f t="shared" si="29"/>
        <v>3.5040000000000191</v>
      </c>
      <c r="AB38" s="66">
        <f t="shared" si="29"/>
        <v>5.1929999999999836</v>
      </c>
      <c r="AC38" s="66">
        <f t="shared" si="29"/>
        <v>8.6299999999999955</v>
      </c>
      <c r="AD38" s="67">
        <f t="shared" si="29"/>
        <v>8.5839999999999463</v>
      </c>
    </row>
    <row r="39" spans="2:30" ht="14.1" customHeight="1" x14ac:dyDescent="0.3">
      <c r="B39" s="65" t="s">
        <v>28</v>
      </c>
      <c r="C39" s="72">
        <v>75.183153500000003</v>
      </c>
      <c r="D39" s="69">
        <v>78.58</v>
      </c>
      <c r="E39" s="69">
        <v>78.239000000000004</v>
      </c>
      <c r="F39" s="69">
        <v>78.239000000000004</v>
      </c>
      <c r="G39" s="73">
        <v>78.239000000000004</v>
      </c>
      <c r="H39" s="66">
        <v>75.183153500000003</v>
      </c>
      <c r="I39" s="66">
        <v>78.27554167000001</v>
      </c>
      <c r="J39" s="66">
        <v>79.007999999999996</v>
      </c>
      <c r="K39" s="66">
        <v>79.007999999999996</v>
      </c>
      <c r="L39" s="66">
        <v>79.007999999999996</v>
      </c>
      <c r="M39" s="67">
        <v>79.007999999999996</v>
      </c>
      <c r="N39" s="68">
        <v>75.183153500000003</v>
      </c>
      <c r="O39" s="66">
        <v>78.27554167000001</v>
      </c>
      <c r="P39" s="66">
        <v>81.665000000000006</v>
      </c>
      <c r="Q39" s="66">
        <v>81.665000000000006</v>
      </c>
      <c r="R39" s="66">
        <v>81.665000000000006</v>
      </c>
      <c r="S39" s="67">
        <v>81.665000000000006</v>
      </c>
      <c r="T39" s="69">
        <f t="shared" si="30"/>
        <v>0</v>
      </c>
      <c r="U39" s="69">
        <f t="shared" si="28"/>
        <v>-0.30445832999998856</v>
      </c>
      <c r="V39" s="69">
        <f t="shared" si="28"/>
        <v>3.4260000000000019</v>
      </c>
      <c r="W39" s="69">
        <f t="shared" si="28"/>
        <v>3.4260000000000019</v>
      </c>
      <c r="X39" s="73">
        <f t="shared" si="28"/>
        <v>3.4260000000000019</v>
      </c>
      <c r="Y39" s="66">
        <f t="shared" si="29"/>
        <v>0</v>
      </c>
      <c r="Z39" s="66">
        <f t="shared" si="29"/>
        <v>0</v>
      </c>
      <c r="AA39" s="66">
        <f t="shared" si="29"/>
        <v>2.6570000000000107</v>
      </c>
      <c r="AB39" s="66">
        <f t="shared" si="29"/>
        <v>2.6570000000000107</v>
      </c>
      <c r="AC39" s="66">
        <f t="shared" si="29"/>
        <v>2.6570000000000107</v>
      </c>
      <c r="AD39" s="67">
        <f t="shared" si="29"/>
        <v>2.6570000000000107</v>
      </c>
    </row>
    <row r="40" spans="2:30" ht="14.1" customHeight="1" thickBot="1" x14ac:dyDescent="0.35">
      <c r="B40" s="95" t="s">
        <v>29</v>
      </c>
      <c r="C40" s="169">
        <v>1.01777516</v>
      </c>
      <c r="D40" s="167">
        <v>1.05</v>
      </c>
      <c r="E40" s="167">
        <v>1.095</v>
      </c>
      <c r="F40" s="167">
        <v>1.1539999999999999</v>
      </c>
      <c r="G40" s="168">
        <v>1.228</v>
      </c>
      <c r="H40" s="96">
        <v>1.01777516</v>
      </c>
      <c r="I40" s="96">
        <v>0.70333078999999998</v>
      </c>
      <c r="J40" s="96">
        <v>1.095</v>
      </c>
      <c r="K40" s="96">
        <v>0.77500000000000002</v>
      </c>
      <c r="L40" s="96">
        <v>0.8</v>
      </c>
      <c r="M40" s="97">
        <v>0.8</v>
      </c>
      <c r="N40" s="98">
        <v>1.01777516</v>
      </c>
      <c r="O40" s="96">
        <v>0.70333078999999998</v>
      </c>
      <c r="P40" s="96">
        <v>1.095</v>
      </c>
      <c r="Q40" s="96">
        <v>0.77500000000000002</v>
      </c>
      <c r="R40" s="96">
        <v>0.8</v>
      </c>
      <c r="S40" s="97">
        <v>0.8</v>
      </c>
      <c r="T40" s="167">
        <f t="shared" si="30"/>
        <v>0</v>
      </c>
      <c r="U40" s="167">
        <f t="shared" si="28"/>
        <v>-0.34666921000000006</v>
      </c>
      <c r="V40" s="167">
        <f t="shared" si="28"/>
        <v>0</v>
      </c>
      <c r="W40" s="167">
        <f t="shared" si="28"/>
        <v>-0.37899999999999989</v>
      </c>
      <c r="X40" s="168">
        <f t="shared" si="28"/>
        <v>-0.42799999999999994</v>
      </c>
      <c r="Y40" s="96">
        <f t="shared" si="29"/>
        <v>0</v>
      </c>
      <c r="Z40" s="96">
        <f t="shared" si="29"/>
        <v>0</v>
      </c>
      <c r="AA40" s="96">
        <f t="shared" si="29"/>
        <v>0</v>
      </c>
      <c r="AB40" s="96">
        <f t="shared" si="29"/>
        <v>0</v>
      </c>
      <c r="AC40" s="96">
        <f t="shared" si="29"/>
        <v>0</v>
      </c>
      <c r="AD40" s="97">
        <f t="shared" si="29"/>
        <v>0</v>
      </c>
    </row>
    <row r="41" spans="2:30" ht="17.25" thickBot="1" x14ac:dyDescent="0.35"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</row>
    <row r="42" spans="2:30" ht="17.25" thickBot="1" x14ac:dyDescent="0.35">
      <c r="B42" s="57" t="s">
        <v>146</v>
      </c>
      <c r="H42" s="60">
        <v>78685.607999999978</v>
      </c>
      <c r="I42" s="58">
        <v>80958.004000000001</v>
      </c>
      <c r="J42" s="58">
        <v>84636.145163700334</v>
      </c>
      <c r="K42" s="58">
        <v>89573.777960816675</v>
      </c>
      <c r="L42" s="58">
        <v>95311.16649168366</v>
      </c>
      <c r="M42" s="59">
        <v>101058.38817123084</v>
      </c>
      <c r="N42" s="58">
        <v>78685.607999999978</v>
      </c>
      <c r="O42" s="58">
        <v>80958.004000000001</v>
      </c>
      <c r="P42" s="58">
        <v>84599.569358327397</v>
      </c>
      <c r="Q42" s="58">
        <v>89495.333808169264</v>
      </c>
      <c r="R42" s="58">
        <v>95260.868620557332</v>
      </c>
      <c r="S42" s="59">
        <v>101007.35417605055</v>
      </c>
      <c r="T42" s="144"/>
      <c r="U42" s="144"/>
      <c r="V42" s="144"/>
      <c r="W42" s="144"/>
      <c r="X42" s="144"/>
      <c r="Y42" s="144"/>
    </row>
    <row r="44" spans="2:30" x14ac:dyDescent="0.3">
      <c r="B44" s="138"/>
    </row>
  </sheetData>
  <mergeCells count="6">
    <mergeCell ref="Y3:AD3"/>
    <mergeCell ref="B3:B4"/>
    <mergeCell ref="C3:G3"/>
    <mergeCell ref="H3:M3"/>
    <mergeCell ref="N3:S3"/>
    <mergeCell ref="T3:X3"/>
  </mergeCells>
  <pageMargins left="0" right="0" top="0" bottom="0" header="0" footer="0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AF34"/>
  <sheetViews>
    <sheetView showGridLines="0" zoomScale="90" zoomScaleNormal="90" workbookViewId="0">
      <selection activeCell="H6" sqref="H6"/>
    </sheetView>
  </sheetViews>
  <sheetFormatPr defaultRowHeight="16.5" x14ac:dyDescent="0.3"/>
  <cols>
    <col min="1" max="1" width="9.140625" style="2"/>
    <col min="2" max="2" width="31.5703125" style="2" customWidth="1"/>
    <col min="3" max="32" width="6.7109375" style="2" customWidth="1"/>
    <col min="33" max="16384" width="9.140625" style="2"/>
  </cols>
  <sheetData>
    <row r="1" spans="1:32" x14ac:dyDescent="0.3">
      <c r="A1" s="118"/>
      <c r="B1" s="1"/>
    </row>
    <row r="2" spans="1:32" x14ac:dyDescent="0.3">
      <c r="A2" s="1"/>
      <c r="B2" s="197" t="s">
        <v>148</v>
      </c>
    </row>
    <row r="3" spans="1:32" x14ac:dyDescent="0.3">
      <c r="B3" s="3"/>
      <c r="C3" s="40">
        <v>2016</v>
      </c>
      <c r="D3" s="41">
        <v>2017</v>
      </c>
      <c r="E3" s="41">
        <v>2018</v>
      </c>
      <c r="F3" s="41">
        <v>2019</v>
      </c>
      <c r="G3" s="41">
        <v>2020</v>
      </c>
      <c r="H3" s="42">
        <v>2016</v>
      </c>
      <c r="I3" s="41">
        <v>2017</v>
      </c>
      <c r="J3" s="41">
        <v>2018</v>
      </c>
      <c r="K3" s="41">
        <v>2019</v>
      </c>
      <c r="L3" s="41">
        <v>2020</v>
      </c>
      <c r="M3" s="42">
        <v>2016</v>
      </c>
      <c r="N3" s="41">
        <v>2017</v>
      </c>
      <c r="O3" s="41">
        <v>2018</v>
      </c>
      <c r="P3" s="41">
        <v>2019</v>
      </c>
      <c r="Q3" s="43">
        <v>2020</v>
      </c>
      <c r="R3" s="42">
        <v>2016</v>
      </c>
      <c r="S3" s="41">
        <v>2017</v>
      </c>
      <c r="T3" s="41">
        <v>2018</v>
      </c>
      <c r="U3" s="41">
        <v>2019</v>
      </c>
      <c r="V3" s="43">
        <v>2020</v>
      </c>
      <c r="W3" s="42">
        <v>2016</v>
      </c>
      <c r="X3" s="41">
        <v>2017</v>
      </c>
      <c r="Y3" s="41">
        <v>2018</v>
      </c>
      <c r="Z3" s="41">
        <v>2019</v>
      </c>
      <c r="AA3" s="43">
        <v>2020</v>
      </c>
      <c r="AB3" s="42">
        <v>2016</v>
      </c>
      <c r="AC3" s="41">
        <v>2017</v>
      </c>
      <c r="AD3" s="41">
        <v>2018</v>
      </c>
      <c r="AE3" s="41">
        <v>2019</v>
      </c>
      <c r="AF3" s="43">
        <v>2020</v>
      </c>
    </row>
    <row r="4" spans="1:32" x14ac:dyDescent="0.3">
      <c r="B4" s="4"/>
      <c r="C4" s="223" t="s">
        <v>34</v>
      </c>
      <c r="D4" s="224"/>
      <c r="E4" s="224"/>
      <c r="F4" s="224"/>
      <c r="G4" s="224"/>
      <c r="H4" s="223" t="s">
        <v>35</v>
      </c>
      <c r="I4" s="224"/>
      <c r="J4" s="224"/>
      <c r="K4" s="224"/>
      <c r="L4" s="225"/>
      <c r="M4" s="223" t="s">
        <v>84</v>
      </c>
      <c r="N4" s="224"/>
      <c r="O4" s="224"/>
      <c r="P4" s="224"/>
      <c r="Q4" s="225"/>
      <c r="R4" s="223" t="s">
        <v>36</v>
      </c>
      <c r="S4" s="224"/>
      <c r="T4" s="224"/>
      <c r="U4" s="224"/>
      <c r="V4" s="225"/>
      <c r="W4" s="223" t="s">
        <v>85</v>
      </c>
      <c r="X4" s="224"/>
      <c r="Y4" s="224"/>
      <c r="Z4" s="224"/>
      <c r="AA4" s="225"/>
      <c r="AB4" s="223" t="s">
        <v>86</v>
      </c>
      <c r="AC4" s="224"/>
      <c r="AD4" s="224"/>
      <c r="AE4" s="224"/>
      <c r="AF4" s="225"/>
    </row>
    <row r="5" spans="1:32" x14ac:dyDescent="0.3">
      <c r="B5" s="23" t="s">
        <v>3</v>
      </c>
      <c r="C5" s="28">
        <v>-2.0000000000004271E-2</v>
      </c>
      <c r="D5" s="29">
        <v>5.3134033997981174</v>
      </c>
      <c r="E5" s="29">
        <v>11.320073906160086</v>
      </c>
      <c r="F5" s="29">
        <v>19.475825847230059</v>
      </c>
      <c r="G5" s="30">
        <v>26.678093137886012</v>
      </c>
      <c r="H5" s="28">
        <v>0</v>
      </c>
      <c r="I5" s="29">
        <v>10.860596600201857</v>
      </c>
      <c r="J5" s="29">
        <v>19.576926093839838</v>
      </c>
      <c r="K5" s="29">
        <v>20.925174152769806</v>
      </c>
      <c r="L5" s="29">
        <v>23.485906862114199</v>
      </c>
      <c r="M5" s="28">
        <v>0</v>
      </c>
      <c r="N5" s="29">
        <v>0</v>
      </c>
      <c r="O5" s="29">
        <v>0</v>
      </c>
      <c r="P5" s="29">
        <v>0</v>
      </c>
      <c r="Q5" s="31">
        <v>0</v>
      </c>
      <c r="R5" s="32">
        <v>0</v>
      </c>
      <c r="S5" s="33">
        <v>0</v>
      </c>
      <c r="T5" s="33">
        <v>-1.9019999999999999</v>
      </c>
      <c r="U5" s="33">
        <v>-2.048</v>
      </c>
      <c r="V5" s="34">
        <v>-2.2530000000000001</v>
      </c>
      <c r="W5" s="32">
        <v>0</v>
      </c>
      <c r="X5" s="33">
        <v>0</v>
      </c>
      <c r="Y5" s="33">
        <v>0</v>
      </c>
      <c r="Z5" s="33">
        <v>0</v>
      </c>
      <c r="AA5" s="34">
        <v>0</v>
      </c>
      <c r="AB5" s="32">
        <v>-2.0000000000004271E-2</v>
      </c>
      <c r="AC5" s="33">
        <v>16.173999999999975</v>
      </c>
      <c r="AD5" s="33">
        <v>28.994999999999923</v>
      </c>
      <c r="AE5" s="33">
        <v>38.352999999999867</v>
      </c>
      <c r="AF5" s="34">
        <v>47.911000000000215</v>
      </c>
    </row>
    <row r="6" spans="1:32" x14ac:dyDescent="0.3">
      <c r="B6" s="23" t="s">
        <v>6</v>
      </c>
      <c r="C6" s="28">
        <v>61.912999999999833</v>
      </c>
      <c r="D6" s="29">
        <v>19.742710792114025</v>
      </c>
      <c r="E6" s="29">
        <v>11.352978342194099</v>
      </c>
      <c r="F6" s="29">
        <v>3.2143298408389631</v>
      </c>
      <c r="G6" s="29">
        <v>-7.735330040495553</v>
      </c>
      <c r="H6" s="28">
        <v>0</v>
      </c>
      <c r="I6" s="35">
        <v>-6.5817107921137765</v>
      </c>
      <c r="J6" s="29">
        <v>-14.020978342194125</v>
      </c>
      <c r="K6" s="29">
        <v>-13.287329840839167</v>
      </c>
      <c r="L6" s="29">
        <v>-16.429669959504348</v>
      </c>
      <c r="M6" s="28">
        <v>0</v>
      </c>
      <c r="N6" s="29">
        <v>0</v>
      </c>
      <c r="O6" s="29">
        <v>0</v>
      </c>
      <c r="P6" s="29">
        <v>0</v>
      </c>
      <c r="Q6" s="36">
        <v>0</v>
      </c>
      <c r="R6" s="32">
        <v>0</v>
      </c>
      <c r="S6" s="33">
        <v>0</v>
      </c>
      <c r="T6" s="33">
        <v>-9.1549999999999994</v>
      </c>
      <c r="U6" s="33">
        <v>-11.704000000000001</v>
      </c>
      <c r="V6" s="34">
        <v>-14.048999999999999</v>
      </c>
      <c r="W6" s="32">
        <v>0</v>
      </c>
      <c r="X6" s="33">
        <v>0</v>
      </c>
      <c r="Y6" s="33">
        <v>0</v>
      </c>
      <c r="Z6" s="33">
        <v>0</v>
      </c>
      <c r="AA6" s="34">
        <v>0</v>
      </c>
      <c r="AB6" s="32">
        <v>61.912999999999833</v>
      </c>
      <c r="AC6" s="33">
        <v>13.161000000000247</v>
      </c>
      <c r="AD6" s="33">
        <v>-11.823000000000025</v>
      </c>
      <c r="AE6" s="33">
        <v>-21.777000000000204</v>
      </c>
      <c r="AF6" s="34">
        <v>-38.213999999999906</v>
      </c>
    </row>
    <row r="7" spans="1:32" x14ac:dyDescent="0.3">
      <c r="B7" s="23" t="s">
        <v>7</v>
      </c>
      <c r="C7" s="28">
        <v>5.4247607335816227E-15</v>
      </c>
      <c r="D7" s="29">
        <v>1.9383858790256141</v>
      </c>
      <c r="E7" s="29">
        <v>1.7587199606958936</v>
      </c>
      <c r="F7" s="29">
        <v>1.6546631117111366</v>
      </c>
      <c r="G7" s="29">
        <v>1.1713067808891087</v>
      </c>
      <c r="H7" s="28">
        <v>7.8890387761684248E-15</v>
      </c>
      <c r="I7" s="29">
        <v>-1.9383858790256157</v>
      </c>
      <c r="J7" s="29">
        <v>-0.1407199606958873</v>
      </c>
      <c r="K7" s="29">
        <v>3.8336888288874944E-2</v>
      </c>
      <c r="L7" s="29">
        <v>4.2286932191108901</v>
      </c>
      <c r="M7" s="28">
        <v>0</v>
      </c>
      <c r="N7" s="29">
        <v>0</v>
      </c>
      <c r="O7" s="29">
        <v>0</v>
      </c>
      <c r="P7" s="29">
        <v>0</v>
      </c>
      <c r="Q7" s="36">
        <v>0</v>
      </c>
      <c r="R7" s="32">
        <v>0</v>
      </c>
      <c r="S7" s="33">
        <v>0</v>
      </c>
      <c r="T7" s="33">
        <v>0</v>
      </c>
      <c r="U7" s="33">
        <v>0</v>
      </c>
      <c r="V7" s="34">
        <v>0</v>
      </c>
      <c r="W7" s="32">
        <v>0</v>
      </c>
      <c r="X7" s="33">
        <v>0</v>
      </c>
      <c r="Y7" s="33">
        <v>0</v>
      </c>
      <c r="Z7" s="33">
        <v>0</v>
      </c>
      <c r="AA7" s="34">
        <v>0</v>
      </c>
      <c r="AB7" s="32">
        <v>1.3313799509750047E-14</v>
      </c>
      <c r="AC7" s="33">
        <v>-1.5916157281026244E-15</v>
      </c>
      <c r="AD7" s="33">
        <v>1.6180000000000063</v>
      </c>
      <c r="AE7" s="33">
        <v>1.6930000000000114</v>
      </c>
      <c r="AF7" s="34">
        <v>5.3999999999999986</v>
      </c>
    </row>
    <row r="8" spans="1:32" x14ac:dyDescent="0.3">
      <c r="B8" s="23" t="s">
        <v>9</v>
      </c>
      <c r="C8" s="28">
        <v>0</v>
      </c>
      <c r="D8" s="29">
        <v>6.8929123001172128</v>
      </c>
      <c r="E8" s="29">
        <v>7.1820789895996278</v>
      </c>
      <c r="F8" s="29">
        <v>7.5184913034398315</v>
      </c>
      <c r="G8" s="29">
        <v>7.8779763639921132</v>
      </c>
      <c r="H8" s="28">
        <v>0</v>
      </c>
      <c r="I8" s="29">
        <v>-2.1084904001186038</v>
      </c>
      <c r="J8" s="29">
        <v>2.6499210103992787</v>
      </c>
      <c r="K8" s="29">
        <v>2.5685086965595119</v>
      </c>
      <c r="L8" s="29">
        <v>1.1950236360095474</v>
      </c>
      <c r="M8" s="28">
        <v>0</v>
      </c>
      <c r="N8" s="29">
        <v>-4.3864218999995286</v>
      </c>
      <c r="O8" s="29">
        <v>0</v>
      </c>
      <c r="P8" s="29">
        <v>0</v>
      </c>
      <c r="Q8" s="36">
        <v>0</v>
      </c>
      <c r="R8" s="32">
        <v>0</v>
      </c>
      <c r="S8" s="33">
        <v>0</v>
      </c>
      <c r="T8" s="33">
        <v>0</v>
      </c>
      <c r="U8" s="33">
        <v>0</v>
      </c>
      <c r="V8" s="34">
        <v>0</v>
      </c>
      <c r="W8" s="32">
        <v>0</v>
      </c>
      <c r="X8" s="33">
        <v>0</v>
      </c>
      <c r="Y8" s="33">
        <v>0</v>
      </c>
      <c r="Z8" s="33">
        <v>0</v>
      </c>
      <c r="AA8" s="34">
        <v>0</v>
      </c>
      <c r="AB8" s="32">
        <v>0</v>
      </c>
      <c r="AC8" s="33">
        <v>0.39799999999908048</v>
      </c>
      <c r="AD8" s="33">
        <v>9.8319999999989065</v>
      </c>
      <c r="AE8" s="33">
        <v>10.086999999999342</v>
      </c>
      <c r="AF8" s="34">
        <v>9.0730000000016613</v>
      </c>
    </row>
    <row r="9" spans="1:32" x14ac:dyDescent="0.3">
      <c r="B9" s="26" t="s">
        <v>10</v>
      </c>
      <c r="C9" s="28">
        <v>0</v>
      </c>
      <c r="D9" s="29">
        <v>4.8108504186838612</v>
      </c>
      <c r="E9" s="29">
        <v>5.0891928187280548</v>
      </c>
      <c r="F9" s="29">
        <v>5.4002235092582405</v>
      </c>
      <c r="G9" s="29">
        <v>5.6819685114071294</v>
      </c>
      <c r="H9" s="28">
        <v>0</v>
      </c>
      <c r="I9" s="29">
        <v>2.3601495813160942</v>
      </c>
      <c r="J9" s="29">
        <v>3.3948071812720189</v>
      </c>
      <c r="K9" s="29">
        <v>3.5337764907416656</v>
      </c>
      <c r="L9" s="29">
        <v>3.3810314885929875</v>
      </c>
      <c r="M9" s="28">
        <v>0</v>
      </c>
      <c r="N9" s="29">
        <v>-0.312</v>
      </c>
      <c r="O9" s="29">
        <v>0</v>
      </c>
      <c r="P9" s="29">
        <v>0</v>
      </c>
      <c r="Q9" s="36">
        <v>0</v>
      </c>
      <c r="R9" s="32">
        <v>0</v>
      </c>
      <c r="S9" s="33">
        <v>0</v>
      </c>
      <c r="T9" s="33">
        <v>-0.87</v>
      </c>
      <c r="U9" s="33">
        <v>-7.4999999999999997E-2</v>
      </c>
      <c r="V9" s="34">
        <v>-7.8E-2</v>
      </c>
      <c r="W9" s="32">
        <v>0</v>
      </c>
      <c r="X9" s="33">
        <v>0</v>
      </c>
      <c r="Y9" s="33">
        <v>0</v>
      </c>
      <c r="Z9" s="33">
        <v>0</v>
      </c>
      <c r="AA9" s="34">
        <v>0</v>
      </c>
      <c r="AB9" s="32">
        <v>0</v>
      </c>
      <c r="AC9" s="33">
        <v>6.8589999999999547</v>
      </c>
      <c r="AD9" s="33">
        <v>7.6140000000000736</v>
      </c>
      <c r="AE9" s="33">
        <v>8.8589999999999058</v>
      </c>
      <c r="AF9" s="34">
        <v>8.9850000000001167</v>
      </c>
    </row>
    <row r="10" spans="1:32" x14ac:dyDescent="0.3">
      <c r="B10" s="26" t="s">
        <v>11</v>
      </c>
      <c r="C10" s="28">
        <v>0</v>
      </c>
      <c r="D10" s="29">
        <v>8.0013969469288533</v>
      </c>
      <c r="E10" s="29">
        <v>8.3345727360667183</v>
      </c>
      <c r="F10" s="29">
        <v>8.6990622482175706</v>
      </c>
      <c r="G10" s="29">
        <v>9.0361648878188134</v>
      </c>
      <c r="H10" s="28">
        <v>0</v>
      </c>
      <c r="I10" s="29">
        <v>-4.9396946928887207E-2</v>
      </c>
      <c r="J10" s="29">
        <v>-0.52157273606661425</v>
      </c>
      <c r="K10" s="29">
        <v>-0.39606224821755159</v>
      </c>
      <c r="L10" s="29">
        <v>-0.45716488781880482</v>
      </c>
      <c r="M10" s="28">
        <v>0</v>
      </c>
      <c r="N10" s="29">
        <v>0</v>
      </c>
      <c r="O10" s="29">
        <v>0</v>
      </c>
      <c r="P10" s="29">
        <v>0</v>
      </c>
      <c r="Q10" s="36">
        <v>0</v>
      </c>
      <c r="R10" s="32">
        <v>0</v>
      </c>
      <c r="S10" s="33">
        <v>0</v>
      </c>
      <c r="T10" s="33">
        <v>-0.87</v>
      </c>
      <c r="U10" s="33">
        <v>-7.4999999999999997E-2</v>
      </c>
      <c r="V10" s="34">
        <v>-7.8E-2</v>
      </c>
      <c r="W10" s="32">
        <v>0</v>
      </c>
      <c r="X10" s="33">
        <v>0</v>
      </c>
      <c r="Y10" s="33">
        <v>0</v>
      </c>
      <c r="Z10" s="33">
        <v>0</v>
      </c>
      <c r="AA10" s="34">
        <v>0</v>
      </c>
      <c r="AB10" s="32">
        <v>0</v>
      </c>
      <c r="AC10" s="33">
        <v>7.9519999999999671</v>
      </c>
      <c r="AD10" s="33">
        <v>6.9430000000001044</v>
      </c>
      <c r="AE10" s="33">
        <v>8.2280000000000193</v>
      </c>
      <c r="AF10" s="34">
        <v>8.5010000000000083</v>
      </c>
    </row>
    <row r="11" spans="1:32" x14ac:dyDescent="0.3">
      <c r="B11" s="24" t="s">
        <v>15</v>
      </c>
      <c r="C11" s="28">
        <v>0</v>
      </c>
      <c r="D11" s="29">
        <v>-0.70895687490664183</v>
      </c>
      <c r="E11" s="29">
        <v>-0.71536257779875567</v>
      </c>
      <c r="F11" s="29">
        <v>-0.7219133964293355</v>
      </c>
      <c r="G11" s="29">
        <v>-0.72829201549283051</v>
      </c>
      <c r="H11" s="28">
        <v>0</v>
      </c>
      <c r="I11" s="29">
        <v>1.6469568749066144</v>
      </c>
      <c r="J11" s="29">
        <v>2.6673625777987353</v>
      </c>
      <c r="K11" s="29">
        <v>2.6669133964292526</v>
      </c>
      <c r="L11" s="29">
        <v>2.5952920154929218</v>
      </c>
      <c r="M11" s="28">
        <v>0</v>
      </c>
      <c r="N11" s="29">
        <v>0</v>
      </c>
      <c r="O11" s="29">
        <v>0</v>
      </c>
      <c r="P11" s="29">
        <v>0</v>
      </c>
      <c r="Q11" s="36">
        <v>0</v>
      </c>
      <c r="R11" s="32">
        <v>0</v>
      </c>
      <c r="S11" s="33">
        <v>0</v>
      </c>
      <c r="T11" s="33">
        <v>0</v>
      </c>
      <c r="U11" s="33">
        <v>0</v>
      </c>
      <c r="V11" s="34">
        <v>0</v>
      </c>
      <c r="W11" s="32">
        <v>0</v>
      </c>
      <c r="X11" s="33">
        <v>0</v>
      </c>
      <c r="Y11" s="33">
        <v>0</v>
      </c>
      <c r="Z11" s="33">
        <v>0</v>
      </c>
      <c r="AA11" s="34">
        <v>0</v>
      </c>
      <c r="AB11" s="32">
        <v>0</v>
      </c>
      <c r="AC11" s="33">
        <v>0.93799999999997252</v>
      </c>
      <c r="AD11" s="33">
        <v>1.9519999999999798</v>
      </c>
      <c r="AE11" s="33">
        <v>1.9449999999999172</v>
      </c>
      <c r="AF11" s="34">
        <v>1.867000000000091</v>
      </c>
    </row>
    <row r="12" spans="1:32" x14ac:dyDescent="0.3">
      <c r="B12" s="23" t="s">
        <v>20</v>
      </c>
      <c r="C12" s="28">
        <v>-7.7339542963770249</v>
      </c>
      <c r="D12" s="29">
        <v>-10.696798846858123</v>
      </c>
      <c r="E12" s="29">
        <v>-9.0717432961128956</v>
      </c>
      <c r="F12" s="29">
        <v>-6.4024411520061637</v>
      </c>
      <c r="G12" s="29">
        <v>-6.7569528153205125</v>
      </c>
      <c r="H12" s="28">
        <v>0</v>
      </c>
      <c r="I12" s="29">
        <v>-0.69620115314186004</v>
      </c>
      <c r="J12" s="29">
        <v>-1.327256703887072</v>
      </c>
      <c r="K12" s="29">
        <v>-0.45555884799387852</v>
      </c>
      <c r="L12" s="29">
        <v>-0.62904718467948129</v>
      </c>
      <c r="M12" s="28">
        <v>0</v>
      </c>
      <c r="N12" s="29">
        <v>0</v>
      </c>
      <c r="O12" s="29">
        <v>0</v>
      </c>
      <c r="P12" s="29">
        <v>0</v>
      </c>
      <c r="Q12" s="36">
        <v>0</v>
      </c>
      <c r="R12" s="32">
        <v>0</v>
      </c>
      <c r="S12" s="33">
        <v>0</v>
      </c>
      <c r="T12" s="33">
        <v>0</v>
      </c>
      <c r="U12" s="33">
        <v>0</v>
      </c>
      <c r="V12" s="34">
        <v>0</v>
      </c>
      <c r="W12" s="32">
        <v>0</v>
      </c>
      <c r="X12" s="33">
        <v>-5.8000000000000003E-2</v>
      </c>
      <c r="Y12" s="33">
        <v>-2.254</v>
      </c>
      <c r="Z12" s="33">
        <v>-5.9930000000000003</v>
      </c>
      <c r="AA12" s="34">
        <v>-10.718999999999999</v>
      </c>
      <c r="AB12" s="32">
        <v>-7.7339542963770249</v>
      </c>
      <c r="AC12" s="33">
        <v>-11.450999999999981</v>
      </c>
      <c r="AD12" s="33">
        <v>-12.652999999999967</v>
      </c>
      <c r="AE12" s="33">
        <v>-12.851000000000043</v>
      </c>
      <c r="AF12" s="34">
        <v>-18.104999999999993</v>
      </c>
    </row>
    <row r="13" spans="1:32" x14ac:dyDescent="0.3">
      <c r="B13" s="25" t="s">
        <v>37</v>
      </c>
      <c r="C13" s="37">
        <v>54.159045703622809</v>
      </c>
      <c r="D13" s="38">
        <v>28.001463942880711</v>
      </c>
      <c r="E13" s="38">
        <v>27.631300721264868</v>
      </c>
      <c r="F13" s="38">
        <v>30.861092460472072</v>
      </c>
      <c r="G13" s="38">
        <v>26.917061938358298</v>
      </c>
      <c r="H13" s="37">
        <v>7.8890387761684248E-15</v>
      </c>
      <c r="I13" s="38">
        <v>1.8959579571180956</v>
      </c>
      <c r="J13" s="38">
        <v>10.13269927873405</v>
      </c>
      <c r="K13" s="38">
        <v>13.322907539526813</v>
      </c>
      <c r="L13" s="38">
        <v>15.231938061643797</v>
      </c>
      <c r="M13" s="37">
        <v>0</v>
      </c>
      <c r="N13" s="38">
        <v>-4.6984218999995289</v>
      </c>
      <c r="O13" s="38">
        <v>0</v>
      </c>
      <c r="P13" s="38">
        <v>0</v>
      </c>
      <c r="Q13" s="39">
        <v>0</v>
      </c>
      <c r="R13" s="37">
        <v>0</v>
      </c>
      <c r="S13" s="38">
        <v>0</v>
      </c>
      <c r="T13" s="38">
        <v>-11.927</v>
      </c>
      <c r="U13" s="38">
        <v>-13.827</v>
      </c>
      <c r="V13" s="39">
        <v>-16.38</v>
      </c>
      <c r="W13" s="37">
        <v>0</v>
      </c>
      <c r="X13" s="38">
        <v>-5.8000000000000003E-2</v>
      </c>
      <c r="Y13" s="38">
        <v>-2.254</v>
      </c>
      <c r="Z13" s="38">
        <v>-5.9930000000000003</v>
      </c>
      <c r="AA13" s="39">
        <v>-10.718999999999999</v>
      </c>
      <c r="AB13" s="37">
        <v>54.159045703622816</v>
      </c>
      <c r="AC13" s="38">
        <v>25.140999999999277</v>
      </c>
      <c r="AD13" s="38">
        <v>23.582999999998918</v>
      </c>
      <c r="AE13" s="38">
        <v>24.363999999998878</v>
      </c>
      <c r="AF13" s="39">
        <v>15.050000000002088</v>
      </c>
    </row>
    <row r="14" spans="1:32" x14ac:dyDescent="0.3">
      <c r="B14" s="23" t="s">
        <v>32</v>
      </c>
      <c r="C14" s="28">
        <v>0</v>
      </c>
      <c r="D14" s="29">
        <v>1.1873926339260372E-4</v>
      </c>
      <c r="E14" s="29">
        <v>-6.8686030054022397E-4</v>
      </c>
      <c r="F14" s="29">
        <v>-1.8716461321221774E-4</v>
      </c>
      <c r="G14" s="29">
        <v>1.9850328968506303E-5</v>
      </c>
      <c r="H14" s="28">
        <v>0</v>
      </c>
      <c r="I14" s="29">
        <v>27.960323453549524</v>
      </c>
      <c r="J14" s="29">
        <v>50.02261523085032</v>
      </c>
      <c r="K14" s="29">
        <v>56.660906932800906</v>
      </c>
      <c r="L14" s="29">
        <v>57.610000695230525</v>
      </c>
      <c r="M14" s="28">
        <v>0</v>
      </c>
      <c r="N14" s="29">
        <v>0</v>
      </c>
      <c r="O14" s="29">
        <v>0</v>
      </c>
      <c r="P14" s="29">
        <v>0</v>
      </c>
      <c r="Q14" s="36">
        <v>0</v>
      </c>
      <c r="R14" s="28">
        <v>0</v>
      </c>
      <c r="S14" s="33">
        <v>0</v>
      </c>
      <c r="T14" s="33">
        <v>0</v>
      </c>
      <c r="U14" s="33">
        <v>0</v>
      </c>
      <c r="V14" s="34">
        <v>0</v>
      </c>
      <c r="W14" s="28">
        <v>0</v>
      </c>
      <c r="X14" s="33">
        <v>47.565557807186607</v>
      </c>
      <c r="Y14" s="33">
        <v>49.32207162945047</v>
      </c>
      <c r="Z14" s="33">
        <v>51.611280231810845</v>
      </c>
      <c r="AA14" s="34">
        <v>54.355979454439776</v>
      </c>
      <c r="AB14" s="28">
        <v>0</v>
      </c>
      <c r="AC14" s="33">
        <v>75.525999999999513</v>
      </c>
      <c r="AD14" s="33">
        <v>99.34400000000025</v>
      </c>
      <c r="AE14" s="33">
        <v>108.27199999999854</v>
      </c>
      <c r="AF14" s="34">
        <v>111.96599999999927</v>
      </c>
    </row>
    <row r="15" spans="1:32" x14ac:dyDescent="0.3">
      <c r="B15" s="23" t="s">
        <v>33</v>
      </c>
      <c r="C15" s="28">
        <v>0</v>
      </c>
      <c r="D15" s="29">
        <v>0</v>
      </c>
      <c r="E15" s="29">
        <v>0</v>
      </c>
      <c r="F15" s="29">
        <v>0</v>
      </c>
      <c r="G15" s="29">
        <v>0</v>
      </c>
      <c r="H15" s="28">
        <v>0</v>
      </c>
      <c r="I15" s="29">
        <v>13.402060399219721</v>
      </c>
      <c r="J15" s="29">
        <v>24.108079086722114</v>
      </c>
      <c r="K15" s="29">
        <v>27.454900437215713</v>
      </c>
      <c r="L15" s="29">
        <v>28.051013640080086</v>
      </c>
      <c r="M15" s="28">
        <v>0</v>
      </c>
      <c r="N15" s="29">
        <v>0</v>
      </c>
      <c r="O15" s="29">
        <v>0</v>
      </c>
      <c r="P15" s="29">
        <v>0</v>
      </c>
      <c r="Q15" s="36">
        <v>0</v>
      </c>
      <c r="R15" s="28">
        <v>0</v>
      </c>
      <c r="S15" s="33">
        <v>0</v>
      </c>
      <c r="T15" s="33">
        <v>15.000000000000028</v>
      </c>
      <c r="U15" s="33">
        <v>15.000000000000044</v>
      </c>
      <c r="V15" s="34">
        <v>15.000000000000048</v>
      </c>
      <c r="W15" s="28">
        <v>0</v>
      </c>
      <c r="X15" s="33">
        <v>33.849791637398447</v>
      </c>
      <c r="Y15" s="33">
        <v>36.16776368270429</v>
      </c>
      <c r="Z15" s="33">
        <v>38.58040119988032</v>
      </c>
      <c r="AA15" s="34">
        <v>41.285297658645987</v>
      </c>
      <c r="AB15" s="28">
        <v>0</v>
      </c>
      <c r="AC15" s="33">
        <v>46.407000000000131</v>
      </c>
      <c r="AD15" s="33">
        <v>74.587999999999454</v>
      </c>
      <c r="AE15" s="33">
        <v>80.430000000000263</v>
      </c>
      <c r="AF15" s="34">
        <v>83.858999999998971</v>
      </c>
    </row>
    <row r="16" spans="1:32" x14ac:dyDescent="0.3">
      <c r="B16" s="25" t="s">
        <v>83</v>
      </c>
      <c r="C16" s="37">
        <v>0</v>
      </c>
      <c r="D16" s="38">
        <v>1.1873926339260372E-4</v>
      </c>
      <c r="E16" s="38">
        <v>-6.8686030054022397E-4</v>
      </c>
      <c r="F16" s="38">
        <v>-1.8716461321221774E-4</v>
      </c>
      <c r="G16" s="38">
        <v>1.9850328968506303E-5</v>
      </c>
      <c r="H16" s="37">
        <v>0</v>
      </c>
      <c r="I16" s="38">
        <v>41.362383852769241</v>
      </c>
      <c r="J16" s="38">
        <v>74.130694317572434</v>
      </c>
      <c r="K16" s="38">
        <v>84.115807370016626</v>
      </c>
      <c r="L16" s="38">
        <v>85.661014335310611</v>
      </c>
      <c r="M16" s="37">
        <v>0</v>
      </c>
      <c r="N16" s="38">
        <v>0</v>
      </c>
      <c r="O16" s="38">
        <v>0</v>
      </c>
      <c r="P16" s="38">
        <v>0</v>
      </c>
      <c r="Q16" s="39">
        <v>0</v>
      </c>
      <c r="R16" s="37">
        <v>0</v>
      </c>
      <c r="S16" s="38">
        <v>0</v>
      </c>
      <c r="T16" s="38">
        <v>15.000000000000028</v>
      </c>
      <c r="U16" s="38">
        <v>15.000000000000044</v>
      </c>
      <c r="V16" s="39">
        <v>15.000000000000048</v>
      </c>
      <c r="W16" s="37">
        <v>0</v>
      </c>
      <c r="X16" s="38">
        <v>81.415349444585047</v>
      </c>
      <c r="Y16" s="38">
        <v>85.489835312154753</v>
      </c>
      <c r="Z16" s="38">
        <v>90.191681431691165</v>
      </c>
      <c r="AA16" s="39">
        <v>95.641277113085764</v>
      </c>
      <c r="AB16" s="37">
        <v>0</v>
      </c>
      <c r="AC16" s="38">
        <v>121.93299999999965</v>
      </c>
      <c r="AD16" s="38">
        <v>173.9319999999997</v>
      </c>
      <c r="AE16" s="38">
        <v>188.7019999999988</v>
      </c>
      <c r="AF16" s="39">
        <v>195.82499999999825</v>
      </c>
    </row>
    <row r="17" spans="2:32" x14ac:dyDescent="0.3">
      <c r="B17" s="5" t="s">
        <v>21</v>
      </c>
      <c r="C17" s="37">
        <v>54.159045703622809</v>
      </c>
      <c r="D17" s="38">
        <v>28.001582682144104</v>
      </c>
      <c r="E17" s="38">
        <v>27.630613860964328</v>
      </c>
      <c r="F17" s="38">
        <v>30.86090529585886</v>
      </c>
      <c r="G17" s="39">
        <v>26.917081788687266</v>
      </c>
      <c r="H17" s="37">
        <v>7.8890387761684248E-15</v>
      </c>
      <c r="I17" s="38">
        <v>43.258341809887334</v>
      </c>
      <c r="J17" s="38">
        <v>84.263393596306486</v>
      </c>
      <c r="K17" s="38">
        <v>97.438714909543435</v>
      </c>
      <c r="L17" s="39">
        <v>100.89295239695441</v>
      </c>
      <c r="M17" s="37">
        <v>0</v>
      </c>
      <c r="N17" s="38">
        <v>-4.6984218999995289</v>
      </c>
      <c r="O17" s="38">
        <v>0</v>
      </c>
      <c r="P17" s="38">
        <v>0</v>
      </c>
      <c r="Q17" s="39">
        <v>0</v>
      </c>
      <c r="R17" s="37">
        <v>0</v>
      </c>
      <c r="S17" s="38">
        <v>0</v>
      </c>
      <c r="T17" s="38">
        <v>3.0730000000000293</v>
      </c>
      <c r="U17" s="38">
        <v>1.1730000000000436</v>
      </c>
      <c r="V17" s="39">
        <v>-1.3799999999999526</v>
      </c>
      <c r="W17" s="37">
        <v>0</v>
      </c>
      <c r="X17" s="38">
        <v>81.357349444585054</v>
      </c>
      <c r="Y17" s="38">
        <v>83.235835312154762</v>
      </c>
      <c r="Z17" s="38">
        <v>84.198681431691156</v>
      </c>
      <c r="AA17" s="39">
        <v>84.922277113085755</v>
      </c>
      <c r="AB17" s="37">
        <v>54.159045703622816</v>
      </c>
      <c r="AC17" s="38">
        <v>147.07399999999893</v>
      </c>
      <c r="AD17" s="38">
        <v>197.51499999999862</v>
      </c>
      <c r="AE17" s="38">
        <v>213.06599999999767</v>
      </c>
      <c r="AF17" s="39">
        <v>210.87500000000034</v>
      </c>
    </row>
    <row r="18" spans="2:32" x14ac:dyDescent="0.3">
      <c r="B18" s="27" t="s">
        <v>87</v>
      </c>
    </row>
    <row r="33" spans="2:3" x14ac:dyDescent="0.3">
      <c r="B33" s="122"/>
    </row>
    <row r="34" spans="2:3" x14ac:dyDescent="0.3">
      <c r="B34" s="122"/>
      <c r="C34" s="122"/>
    </row>
  </sheetData>
  <mergeCells count="6">
    <mergeCell ref="AB4:AF4"/>
    <mergeCell ref="C4:G4"/>
    <mergeCell ref="H4:L4"/>
    <mergeCell ref="M4:Q4"/>
    <mergeCell ref="R4:V4"/>
    <mergeCell ref="W4:AA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G19"/>
  <sheetViews>
    <sheetView showGridLines="0" topLeftCell="A2" workbookViewId="0">
      <selection activeCell="J14" sqref="J14"/>
    </sheetView>
  </sheetViews>
  <sheetFormatPr defaultRowHeight="15" x14ac:dyDescent="0.25"/>
  <cols>
    <col min="2" max="2" width="69.28515625" bestFit="1" customWidth="1"/>
    <col min="3" max="10" width="7.7109375" customWidth="1"/>
    <col min="12" max="12" width="9.140625" customWidth="1"/>
  </cols>
  <sheetData>
    <row r="1" spans="1:7" x14ac:dyDescent="0.25">
      <c r="A1" s="118"/>
    </row>
    <row r="2" spans="1:7" ht="15.75" thickBot="1" x14ac:dyDescent="0.3">
      <c r="B2" s="229" t="s">
        <v>126</v>
      </c>
      <c r="C2" s="229"/>
      <c r="D2" s="229"/>
      <c r="E2" s="229"/>
      <c r="F2" s="229"/>
      <c r="G2" s="229"/>
    </row>
    <row r="3" spans="1:7" x14ac:dyDescent="0.25">
      <c r="B3" s="226" t="s">
        <v>136</v>
      </c>
      <c r="C3" s="228" t="s">
        <v>137</v>
      </c>
      <c r="D3" s="228"/>
      <c r="E3" s="228"/>
    </row>
    <row r="4" spans="1:7" ht="15.75" thickBot="1" x14ac:dyDescent="0.3">
      <c r="B4" s="227"/>
      <c r="C4" s="208">
        <v>2018</v>
      </c>
      <c r="D4" s="209">
        <v>2019</v>
      </c>
      <c r="E4" s="209">
        <v>2020</v>
      </c>
    </row>
    <row r="5" spans="1:7" ht="15.75" thickBot="1" x14ac:dyDescent="0.3">
      <c r="B5" s="201" t="s">
        <v>115</v>
      </c>
      <c r="C5" s="206">
        <v>-11.057725</v>
      </c>
      <c r="D5" s="206">
        <v>-13.751526999999999</v>
      </c>
      <c r="E5" s="206">
        <v>-16.301299</v>
      </c>
    </row>
    <row r="6" spans="1:7" ht="15.75" thickBot="1" x14ac:dyDescent="0.3">
      <c r="B6" s="203" t="s">
        <v>116</v>
      </c>
      <c r="C6" s="206">
        <v>-1.902765</v>
      </c>
      <c r="D6" s="206">
        <v>-2.0477270000000001</v>
      </c>
      <c r="E6" s="206">
        <v>-2.2524989999999998</v>
      </c>
    </row>
    <row r="7" spans="1:7" ht="15.75" thickBot="1" x14ac:dyDescent="0.3">
      <c r="B7" s="199" t="s">
        <v>117</v>
      </c>
      <c r="C7" s="200">
        <v>0</v>
      </c>
      <c r="D7" s="200">
        <v>0</v>
      </c>
      <c r="E7" s="200">
        <v>0</v>
      </c>
    </row>
    <row r="8" spans="1:7" ht="15.75" thickBot="1" x14ac:dyDescent="0.3">
      <c r="B8" s="199" t="s">
        <v>118</v>
      </c>
      <c r="C8" s="200">
        <v>-1.902765</v>
      </c>
      <c r="D8" s="200">
        <v>-2.0477270000000001</v>
      </c>
      <c r="E8" s="200">
        <v>-2.2524989999999998</v>
      </c>
    </row>
    <row r="9" spans="1:7" ht="15.75" thickBot="1" x14ac:dyDescent="0.3">
      <c r="B9" s="203" t="s">
        <v>119</v>
      </c>
      <c r="C9" s="206">
        <v>-9.1549599999999991</v>
      </c>
      <c r="D9" s="206">
        <v>-11.703799999999999</v>
      </c>
      <c r="E9" s="206">
        <v>-14.0488</v>
      </c>
    </row>
    <row r="10" spans="1:7" ht="15.75" thickBot="1" x14ac:dyDescent="0.3">
      <c r="B10" s="199" t="s">
        <v>120</v>
      </c>
      <c r="C10" s="200">
        <v>-0.14196</v>
      </c>
      <c r="D10" s="200">
        <v>-0.70979999999999999</v>
      </c>
      <c r="E10" s="200">
        <v>-0.70979999999999999</v>
      </c>
    </row>
    <row r="11" spans="1:7" ht="15.75" thickBot="1" x14ac:dyDescent="0.3">
      <c r="B11" s="199" t="s">
        <v>121</v>
      </c>
      <c r="C11" s="200">
        <v>-9.0129999999999999</v>
      </c>
      <c r="D11" s="200">
        <v>-10.994</v>
      </c>
      <c r="E11" s="200">
        <v>-13.339</v>
      </c>
    </row>
    <row r="12" spans="1:7" ht="15.75" thickBot="1" x14ac:dyDescent="0.3">
      <c r="B12" s="201" t="s">
        <v>122</v>
      </c>
      <c r="C12" s="206">
        <v>-0.87</v>
      </c>
      <c r="D12" s="206">
        <v>-7.4999999999999997E-2</v>
      </c>
      <c r="E12" s="206">
        <v>-7.8E-2</v>
      </c>
    </row>
    <row r="13" spans="1:7" ht="15.75" thickBot="1" x14ac:dyDescent="0.3">
      <c r="B13" s="199" t="s">
        <v>123</v>
      </c>
      <c r="C13" s="200">
        <v>-0.87</v>
      </c>
      <c r="D13" s="200">
        <v>-7.4999999999999997E-2</v>
      </c>
      <c r="E13" s="200">
        <v>-7.8E-2</v>
      </c>
    </row>
    <row r="14" spans="1:7" ht="15.75" thickBot="1" x14ac:dyDescent="0.3">
      <c r="B14" s="202" t="s">
        <v>150</v>
      </c>
      <c r="C14" s="207">
        <v>-11.927724999999999</v>
      </c>
      <c r="D14" s="207">
        <v>-13.826526999999999</v>
      </c>
      <c r="E14" s="207">
        <v>-16.379299</v>
      </c>
    </row>
    <row r="15" spans="1:7" ht="15.75" thickBot="1" x14ac:dyDescent="0.3">
      <c r="B15" s="201" t="s">
        <v>124</v>
      </c>
      <c r="C15" s="198">
        <f>C16</f>
        <v>-1.4999999999999999E-2</v>
      </c>
      <c r="D15" s="198">
        <f t="shared" ref="D15:E15" si="0">D16</f>
        <v>-1.4999999999999999E-2</v>
      </c>
      <c r="E15" s="198">
        <f t="shared" si="0"/>
        <v>-1.4999999999999999E-2</v>
      </c>
    </row>
    <row r="16" spans="1:7" ht="15.75" thickBot="1" x14ac:dyDescent="0.3">
      <c r="B16" s="199" t="s">
        <v>125</v>
      </c>
      <c r="C16" s="200">
        <v>-1.4999999999999999E-2</v>
      </c>
      <c r="D16" s="200">
        <v>-1.4999999999999999E-2</v>
      </c>
      <c r="E16" s="200">
        <v>-1.4999999999999999E-2</v>
      </c>
    </row>
    <row r="17" spans="2:5" ht="17.25" thickBot="1" x14ac:dyDescent="0.3">
      <c r="B17" s="201" t="s">
        <v>151</v>
      </c>
      <c r="C17" s="206">
        <f>C18</f>
        <v>15</v>
      </c>
      <c r="D17" s="206">
        <f t="shared" ref="D17:E17" si="1">D18</f>
        <v>15</v>
      </c>
      <c r="E17" s="206">
        <f t="shared" si="1"/>
        <v>15</v>
      </c>
    </row>
    <row r="18" spans="2:5" ht="15.75" thickBot="1" x14ac:dyDescent="0.3">
      <c r="B18" s="199" t="s">
        <v>149</v>
      </c>
      <c r="C18" s="200">
        <v>15</v>
      </c>
      <c r="D18" s="200">
        <v>15</v>
      </c>
      <c r="E18" s="200">
        <v>15</v>
      </c>
    </row>
    <row r="19" spans="2:5" ht="15.75" thickBot="1" x14ac:dyDescent="0.3">
      <c r="B19" s="204" t="s">
        <v>138</v>
      </c>
      <c r="C19" s="205">
        <f>C17+C15</f>
        <v>14.984999999999999</v>
      </c>
      <c r="D19" s="205">
        <f t="shared" ref="D19:E19" si="2">D17+D15</f>
        <v>14.984999999999999</v>
      </c>
      <c r="E19" s="205">
        <f t="shared" si="2"/>
        <v>14.984999999999999</v>
      </c>
    </row>
  </sheetData>
  <mergeCells count="3">
    <mergeCell ref="B3:B4"/>
    <mergeCell ref="C3:E3"/>
    <mergeCell ref="B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B2"/>
  <sheetViews>
    <sheetView showGridLines="0" workbookViewId="0">
      <selection activeCell="B2" sqref="B2"/>
    </sheetView>
  </sheetViews>
  <sheetFormatPr defaultRowHeight="15" x14ac:dyDescent="0.25"/>
  <sheetData>
    <row r="1" spans="1:2" x14ac:dyDescent="0.25">
      <c r="A1" s="118"/>
    </row>
    <row r="2" spans="1:2" x14ac:dyDescent="0.25">
      <c r="B2" s="7" t="s">
        <v>111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G10"/>
  <sheetViews>
    <sheetView showGridLines="0" workbookViewId="0">
      <selection activeCell="B2" sqref="B2"/>
    </sheetView>
  </sheetViews>
  <sheetFormatPr defaultRowHeight="15" x14ac:dyDescent="0.25"/>
  <cols>
    <col min="2" max="2" width="57" customWidth="1"/>
    <col min="3" max="3" width="6.7109375" customWidth="1"/>
  </cols>
  <sheetData>
    <row r="1" spans="1:7" x14ac:dyDescent="0.25">
      <c r="A1" s="118"/>
    </row>
    <row r="2" spans="1:7" ht="16.5" x14ac:dyDescent="0.3">
      <c r="B2" s="7" t="s">
        <v>90</v>
      </c>
      <c r="C2" s="12"/>
      <c r="D2" s="12"/>
      <c r="E2" s="12"/>
      <c r="F2" s="12"/>
      <c r="G2" s="12"/>
    </row>
    <row r="3" spans="1:7" x14ac:dyDescent="0.25">
      <c r="B3" s="13"/>
      <c r="C3" s="44">
        <v>2016</v>
      </c>
      <c r="D3" s="44">
        <v>2017</v>
      </c>
      <c r="E3" s="44">
        <v>2018</v>
      </c>
      <c r="F3" s="44">
        <v>2019</v>
      </c>
      <c r="G3" s="44">
        <v>2020</v>
      </c>
    </row>
    <row r="4" spans="1:7" x14ac:dyDescent="0.25">
      <c r="B4" s="14" t="s">
        <v>38</v>
      </c>
      <c r="C4" s="19">
        <v>0</v>
      </c>
      <c r="D4" s="19">
        <v>52.27987345971227</v>
      </c>
      <c r="E4" s="19">
        <v>93.827696117747877</v>
      </c>
      <c r="F4" s="19">
        <v>105.11673295757333</v>
      </c>
      <c r="G4" s="19">
        <v>109.22314263932516</v>
      </c>
    </row>
    <row r="5" spans="1:7" x14ac:dyDescent="0.25">
      <c r="B5" s="47" t="s">
        <v>39</v>
      </c>
      <c r="C5" s="19">
        <v>0</v>
      </c>
      <c r="D5" s="19">
        <v>-7.3656143083438215</v>
      </c>
      <c r="E5" s="19">
        <v>-16.124016007788917</v>
      </c>
      <c r="F5" s="19">
        <v>-14.749066688223193</v>
      </c>
      <c r="G5" s="19">
        <v>-18.221476584747883</v>
      </c>
    </row>
    <row r="6" spans="1:7" x14ac:dyDescent="0.25">
      <c r="B6" s="47" t="s">
        <v>40</v>
      </c>
      <c r="C6" s="19">
        <v>0</v>
      </c>
      <c r="D6" s="19">
        <v>-2.1084904001186038</v>
      </c>
      <c r="E6" s="19">
        <v>2.6499210103992787</v>
      </c>
      <c r="F6" s="19">
        <v>2.5685086965595119</v>
      </c>
      <c r="G6" s="19">
        <v>1.1950236360095474</v>
      </c>
    </row>
    <row r="7" spans="1:7" x14ac:dyDescent="0.25">
      <c r="B7" s="47" t="s">
        <v>41</v>
      </c>
      <c r="C7" s="19">
        <v>0</v>
      </c>
      <c r="D7" s="19">
        <v>2.4095465282449813</v>
      </c>
      <c r="E7" s="19">
        <v>3.9163799173386331</v>
      </c>
      <c r="F7" s="19">
        <v>3.9298387389592171</v>
      </c>
      <c r="G7" s="19">
        <v>3.8381963764117919</v>
      </c>
    </row>
    <row r="8" spans="1:7" x14ac:dyDescent="0.25">
      <c r="B8" s="47" t="s">
        <v>42</v>
      </c>
      <c r="C8" s="19">
        <v>0</v>
      </c>
      <c r="D8" s="19">
        <v>-0.31569203246840116</v>
      </c>
      <c r="E8" s="19">
        <v>-0.34120367224540926</v>
      </c>
      <c r="F8" s="19">
        <v>-0.35052957148120717</v>
      </c>
      <c r="G8" s="19">
        <v>-0.37783660388308754</v>
      </c>
    </row>
    <row r="9" spans="1:7" x14ac:dyDescent="0.25">
      <c r="B9" s="47" t="s">
        <v>43</v>
      </c>
      <c r="C9" s="19">
        <v>7.8890387761684248E-15</v>
      </c>
      <c r="D9" s="19">
        <v>-1.6412814371390851</v>
      </c>
      <c r="E9" s="19">
        <v>0.33461623085502734</v>
      </c>
      <c r="F9" s="19">
        <v>0.92323077615577587</v>
      </c>
      <c r="G9" s="19">
        <v>5.2359029338388661</v>
      </c>
    </row>
    <row r="10" spans="1:7" x14ac:dyDescent="0.25">
      <c r="B10" s="48" t="s">
        <v>44</v>
      </c>
      <c r="C10" s="46">
        <v>7.8890387761684248E-15</v>
      </c>
      <c r="D10" s="46">
        <v>43.258341809887341</v>
      </c>
      <c r="E10" s="46">
        <v>84.263393596306486</v>
      </c>
      <c r="F10" s="46">
        <v>97.438714909543449</v>
      </c>
      <c r="G10" s="46">
        <v>100.8929523969544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G10"/>
  <sheetViews>
    <sheetView showGridLines="0" workbookViewId="0"/>
  </sheetViews>
  <sheetFormatPr defaultRowHeight="15" x14ac:dyDescent="0.25"/>
  <cols>
    <col min="2" max="2" width="70.28515625" bestFit="1" customWidth="1"/>
    <col min="3" max="3" width="4.28515625" bestFit="1" customWidth="1"/>
  </cols>
  <sheetData>
    <row r="1" spans="1:7" x14ac:dyDescent="0.25">
      <c r="A1" s="118"/>
    </row>
    <row r="2" spans="1:7" ht="16.5" x14ac:dyDescent="0.3">
      <c r="B2" s="7" t="s">
        <v>89</v>
      </c>
      <c r="C2" s="12"/>
      <c r="D2" s="12"/>
      <c r="E2" s="12"/>
      <c r="F2" s="12"/>
      <c r="G2" s="12"/>
    </row>
    <row r="3" spans="1:7" x14ac:dyDescent="0.25">
      <c r="B3" s="16"/>
      <c r="C3" s="44">
        <v>2016</v>
      </c>
      <c r="D3" s="44">
        <v>2017</v>
      </c>
      <c r="E3" s="44">
        <v>2018</v>
      </c>
      <c r="F3" s="44">
        <v>2019</v>
      </c>
      <c r="G3" s="44">
        <v>2020</v>
      </c>
    </row>
    <row r="4" spans="1:7" x14ac:dyDescent="0.25">
      <c r="B4" s="17" t="s">
        <v>38</v>
      </c>
      <c r="C4" s="18">
        <v>0</v>
      </c>
      <c r="D4" s="18">
        <v>5.1616291323203436</v>
      </c>
      <c r="E4" s="18">
        <v>9.8703113395239619</v>
      </c>
      <c r="F4" s="18">
        <v>16.044887247829934</v>
      </c>
      <c r="G4" s="18">
        <v>21.326891546314656</v>
      </c>
    </row>
    <row r="5" spans="1:7" x14ac:dyDescent="0.25">
      <c r="B5" s="17" t="s">
        <v>39</v>
      </c>
      <c r="C5" s="19">
        <v>54.159045703622816</v>
      </c>
      <c r="D5" s="19">
        <v>17.497614308344062</v>
      </c>
      <c r="E5" s="19">
        <v>10.684016007789001</v>
      </c>
      <c r="F5" s="19">
        <v>8.0160666882229794</v>
      </c>
      <c r="G5" s="19">
        <v>-0.75252341525201005</v>
      </c>
    </row>
    <row r="6" spans="1:7" x14ac:dyDescent="0.25">
      <c r="B6" s="20" t="s">
        <v>45</v>
      </c>
      <c r="C6" s="18">
        <v>0</v>
      </c>
      <c r="D6" s="18">
        <v>6.8929123001172128</v>
      </c>
      <c r="E6" s="18">
        <v>7.1820789895996278</v>
      </c>
      <c r="F6" s="18">
        <v>7.5184913034398315</v>
      </c>
      <c r="G6" s="18">
        <v>7.8779763639921132</v>
      </c>
    </row>
    <row r="7" spans="1:7" x14ac:dyDescent="0.25">
      <c r="B7" s="17" t="s">
        <v>41</v>
      </c>
      <c r="C7" s="19">
        <v>0</v>
      </c>
      <c r="D7" s="19">
        <v>-3.1905465282449925</v>
      </c>
      <c r="E7" s="19">
        <v>-3.2453799173386653</v>
      </c>
      <c r="F7" s="19">
        <v>-3.2988387389593297</v>
      </c>
      <c r="G7" s="19">
        <v>-3.3541963764116853</v>
      </c>
    </row>
    <row r="8" spans="1:7" x14ac:dyDescent="0.25">
      <c r="B8" s="17" t="s">
        <v>42</v>
      </c>
      <c r="C8" s="19">
        <v>0</v>
      </c>
      <c r="D8" s="19">
        <v>-0.39330796753159614</v>
      </c>
      <c r="E8" s="19">
        <v>1.344203672245412</v>
      </c>
      <c r="F8" s="19">
        <v>0.8785295714812098</v>
      </c>
      <c r="G8" s="19">
        <v>0.62883660388308626</v>
      </c>
    </row>
    <row r="9" spans="1:7" x14ac:dyDescent="0.25">
      <c r="B9" s="15" t="s">
        <v>43</v>
      </c>
      <c r="C9" s="18">
        <v>-1.2130208029796409E-14</v>
      </c>
      <c r="D9" s="18">
        <v>2.0332814371390717</v>
      </c>
      <c r="E9" s="18">
        <v>1.7953837691449848</v>
      </c>
      <c r="F9" s="18">
        <v>1.7017692238442299</v>
      </c>
      <c r="G9" s="18">
        <v>1.1900970661611077</v>
      </c>
    </row>
    <row r="10" spans="1:7" x14ac:dyDescent="0.25">
      <c r="B10" s="21" t="s">
        <v>46</v>
      </c>
      <c r="C10" s="22">
        <v>54.159045703622802</v>
      </c>
      <c r="D10" s="22">
        <v>28.0015826821441</v>
      </c>
      <c r="E10" s="22">
        <v>27.630613860964324</v>
      </c>
      <c r="F10" s="22">
        <v>30.860905295858853</v>
      </c>
      <c r="G10" s="22">
        <v>26.91708178868727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E41"/>
  <sheetViews>
    <sheetView showGridLines="0" zoomScaleNormal="100" workbookViewId="0">
      <selection activeCell="B2" sqref="B2"/>
    </sheetView>
  </sheetViews>
  <sheetFormatPr defaultRowHeight="15" x14ac:dyDescent="0.25"/>
  <cols>
    <col min="4" max="4" width="13.7109375" customWidth="1"/>
    <col min="5" max="5" width="12.7109375" customWidth="1"/>
  </cols>
  <sheetData>
    <row r="1" spans="1:5" x14ac:dyDescent="0.25">
      <c r="A1" s="118"/>
    </row>
    <row r="2" spans="1:5" ht="16.5" x14ac:dyDescent="0.3">
      <c r="B2" s="7" t="s">
        <v>153</v>
      </c>
      <c r="C2" s="12"/>
      <c r="D2" s="12"/>
      <c r="E2" s="12"/>
    </row>
    <row r="3" spans="1:5" x14ac:dyDescent="0.25">
      <c r="C3" s="10" t="s">
        <v>80</v>
      </c>
      <c r="D3" s="10" t="s">
        <v>82</v>
      </c>
      <c r="E3" s="10" t="s">
        <v>81</v>
      </c>
    </row>
    <row r="4" spans="1:5" x14ac:dyDescent="0.25">
      <c r="B4" s="8" t="s">
        <v>47</v>
      </c>
      <c r="C4" s="11">
        <v>0.14838692139393664</v>
      </c>
      <c r="D4" s="11">
        <v>0.13747424417438403</v>
      </c>
      <c r="E4" s="11">
        <v>0.15205589828838395</v>
      </c>
    </row>
    <row r="5" spans="1:5" x14ac:dyDescent="0.25">
      <c r="B5" s="8" t="s">
        <v>48</v>
      </c>
      <c r="C5" s="11">
        <v>0.14425336437341946</v>
      </c>
      <c r="D5" s="11">
        <v>0.13613331008626678</v>
      </c>
      <c r="E5" s="11">
        <v>0.1507149642002667</v>
      </c>
    </row>
    <row r="6" spans="1:5" x14ac:dyDescent="0.25">
      <c r="B6" s="8" t="s">
        <v>49</v>
      </c>
      <c r="C6" s="11">
        <v>0.14568526660370409</v>
      </c>
      <c r="D6" s="11">
        <v>0.13479237599814953</v>
      </c>
      <c r="E6" s="11">
        <v>0.14937403011214945</v>
      </c>
    </row>
    <row r="7" spans="1:5" x14ac:dyDescent="0.25">
      <c r="B7" s="8" t="s">
        <v>50</v>
      </c>
      <c r="C7" s="11">
        <v>0.14519598227775959</v>
      </c>
      <c r="D7" s="11">
        <v>0.13345144191003228</v>
      </c>
      <c r="E7" s="11">
        <v>0.1480330960240322</v>
      </c>
    </row>
    <row r="8" spans="1:5" x14ac:dyDescent="0.25">
      <c r="B8" s="8" t="s">
        <v>51</v>
      </c>
      <c r="C8" s="11">
        <v>0.13628913162019157</v>
      </c>
      <c r="D8" s="11">
        <v>0.13211050782191502</v>
      </c>
      <c r="E8" s="11">
        <v>0.14669216193591494</v>
      </c>
    </row>
    <row r="9" spans="1:5" x14ac:dyDescent="0.25">
      <c r="B9" s="8" t="s">
        <v>52</v>
      </c>
      <c r="C9" s="11">
        <v>0.13273841779315931</v>
      </c>
      <c r="D9" s="11">
        <v>0.13076957373379777</v>
      </c>
      <c r="E9" s="11">
        <v>0.14535122784779769</v>
      </c>
    </row>
    <row r="10" spans="1:5" x14ac:dyDescent="0.25">
      <c r="B10" s="8" t="s">
        <v>53</v>
      </c>
      <c r="C10" s="11">
        <v>0.13353694361436383</v>
      </c>
      <c r="D10" s="11">
        <v>0.12942863964568052</v>
      </c>
      <c r="E10" s="11">
        <v>0.14401029375968044</v>
      </c>
    </row>
    <row r="11" spans="1:5" x14ac:dyDescent="0.25">
      <c r="B11" s="8" t="s">
        <v>54</v>
      </c>
      <c r="C11" s="11">
        <v>0.13710486416331383</v>
      </c>
      <c r="D11" s="11">
        <v>0.12808770555756327</v>
      </c>
      <c r="E11" s="11">
        <v>0.14266935967156319</v>
      </c>
    </row>
    <row r="12" spans="1:5" x14ac:dyDescent="0.25">
      <c r="B12" s="8" t="s">
        <v>55</v>
      </c>
      <c r="C12" s="11">
        <v>0.13380932570274928</v>
      </c>
      <c r="D12" s="11">
        <v>0.12674677146944602</v>
      </c>
      <c r="E12" s="11">
        <v>0.14132842558344594</v>
      </c>
    </row>
    <row r="13" spans="1:5" x14ac:dyDescent="0.25">
      <c r="B13" s="8" t="s">
        <v>56</v>
      </c>
      <c r="C13" s="11">
        <v>0.13610266972308541</v>
      </c>
      <c r="D13" s="11">
        <v>0.12540583738132877</v>
      </c>
      <c r="E13" s="11">
        <v>0.13998749149532869</v>
      </c>
    </row>
    <row r="14" spans="1:5" x14ac:dyDescent="0.25">
      <c r="B14" s="8" t="s">
        <v>57</v>
      </c>
      <c r="C14" s="11">
        <v>0.13481157494771559</v>
      </c>
      <c r="D14" s="11">
        <v>0.12406490329321151</v>
      </c>
      <c r="E14" s="11">
        <v>0.13864655740721143</v>
      </c>
    </row>
    <row r="15" spans="1:5" x14ac:dyDescent="0.25">
      <c r="B15" s="8" t="s">
        <v>58</v>
      </c>
      <c r="C15" s="11">
        <v>0.12859825201867184</v>
      </c>
      <c r="D15" s="11">
        <v>0.12272396920509426</v>
      </c>
      <c r="E15" s="11">
        <v>0.13730562331909418</v>
      </c>
    </row>
    <row r="16" spans="1:5" x14ac:dyDescent="0.25">
      <c r="B16" s="8" t="s">
        <v>59</v>
      </c>
      <c r="C16" s="11">
        <v>0.13272156532462298</v>
      </c>
      <c r="D16" s="11">
        <v>0.12138303511697701</v>
      </c>
      <c r="E16" s="11">
        <v>0.13596468923097693</v>
      </c>
    </row>
    <row r="17" spans="2:5" x14ac:dyDescent="0.25">
      <c r="B17" s="8" t="s">
        <v>60</v>
      </c>
      <c r="C17" s="11">
        <v>0.12764518874903347</v>
      </c>
      <c r="D17" s="11">
        <v>0.12004210102885976</v>
      </c>
      <c r="E17" s="11">
        <v>0.13462375514285968</v>
      </c>
    </row>
    <row r="18" spans="2:5" x14ac:dyDescent="0.25">
      <c r="B18" s="8" t="s">
        <v>61</v>
      </c>
      <c r="C18" s="11">
        <v>0.1290194465089467</v>
      </c>
      <c r="D18" s="11">
        <v>0.11870116694074251</v>
      </c>
      <c r="E18" s="11">
        <v>0.13328282105474243</v>
      </c>
    </row>
    <row r="19" spans="2:5" x14ac:dyDescent="0.25">
      <c r="B19" s="8" t="s">
        <v>62</v>
      </c>
      <c r="C19" s="11">
        <v>0.12525212321974033</v>
      </c>
      <c r="D19" s="11">
        <v>0.11736023285262526</v>
      </c>
      <c r="E19" s="11">
        <v>0.13194188696662518</v>
      </c>
    </row>
    <row r="20" spans="2:5" x14ac:dyDescent="0.25">
      <c r="B20" s="8" t="s">
        <v>63</v>
      </c>
      <c r="C20" s="11">
        <v>0.12585449420696193</v>
      </c>
      <c r="D20" s="11">
        <v>0.11601929876450801</v>
      </c>
      <c r="E20" s="11">
        <v>0.13060095287850793</v>
      </c>
    </row>
    <row r="21" spans="2:5" x14ac:dyDescent="0.25">
      <c r="B21" s="8" t="s">
        <v>64</v>
      </c>
      <c r="C21" s="11">
        <v>0.12177665270792361</v>
      </c>
      <c r="D21" s="11">
        <v>0.11467836467639075</v>
      </c>
      <c r="E21" s="11">
        <v>0.12926001879039067</v>
      </c>
    </row>
    <row r="22" spans="2:5" x14ac:dyDescent="0.25">
      <c r="B22" s="8" t="s">
        <v>65</v>
      </c>
      <c r="C22" s="11">
        <v>0.11920209675428264</v>
      </c>
      <c r="D22" s="11">
        <v>0.11383663528649983</v>
      </c>
      <c r="E22" s="11">
        <v>0.12841828940049976</v>
      </c>
    </row>
    <row r="23" spans="2:5" x14ac:dyDescent="0.25">
      <c r="B23" s="9" t="s">
        <v>66</v>
      </c>
      <c r="C23" s="11">
        <v>0.12148751296382353</v>
      </c>
      <c r="D23" s="11">
        <v>0.11569853878276856</v>
      </c>
      <c r="E23" s="11">
        <v>0.13028019289676848</v>
      </c>
    </row>
    <row r="24" spans="2:5" x14ac:dyDescent="0.25">
      <c r="B24" s="9" t="s">
        <v>67</v>
      </c>
      <c r="C24" s="11">
        <v>0.12331280652881711</v>
      </c>
      <c r="D24" s="11">
        <v>0.11756044227903729</v>
      </c>
      <c r="E24" s="11">
        <v>0.13214209639303723</v>
      </c>
    </row>
    <row r="25" spans="2:5" x14ac:dyDescent="0.25">
      <c r="B25" s="9" t="s">
        <v>68</v>
      </c>
      <c r="C25" s="11">
        <v>0.12999301790463716</v>
      </c>
      <c r="D25" s="11">
        <v>0.11942234577530603</v>
      </c>
      <c r="E25" s="11">
        <v>0.13400399988930595</v>
      </c>
    </row>
    <row r="26" spans="2:5" x14ac:dyDescent="0.25">
      <c r="B26" s="9" t="s">
        <v>69</v>
      </c>
      <c r="C26" s="11">
        <v>0.12930923794203586</v>
      </c>
      <c r="D26" s="11">
        <v>0.12128424927157477</v>
      </c>
      <c r="E26" s="11">
        <v>0.13586590338557469</v>
      </c>
    </row>
    <row r="27" spans="2:5" x14ac:dyDescent="0.25">
      <c r="B27" s="9" t="s">
        <v>70</v>
      </c>
      <c r="C27" s="11">
        <v>0.12913822645348952</v>
      </c>
      <c r="D27" s="11">
        <v>0.12314615276784349</v>
      </c>
      <c r="E27" s="11">
        <v>0.13772780688184341</v>
      </c>
    </row>
    <row r="28" spans="2:5" x14ac:dyDescent="0.25">
      <c r="B28" s="9" t="s">
        <v>71</v>
      </c>
      <c r="C28" s="11">
        <v>0.13729425512674787</v>
      </c>
      <c r="D28" s="11">
        <v>0.12500805626411224</v>
      </c>
      <c r="E28" s="11">
        <v>0.13958971037811216</v>
      </c>
    </row>
    <row r="29" spans="2:5" x14ac:dyDescent="0.25">
      <c r="B29" s="9" t="s">
        <v>72</v>
      </c>
      <c r="C29" s="11">
        <v>0.13738288888513048</v>
      </c>
      <c r="D29" s="11">
        <v>0.12686995976038096</v>
      </c>
      <c r="E29" s="11">
        <v>0.14145161387438088</v>
      </c>
    </row>
    <row r="30" spans="2:5" x14ac:dyDescent="0.25">
      <c r="B30" s="9" t="s">
        <v>73</v>
      </c>
      <c r="C30" s="11">
        <v>0.13748634961902645</v>
      </c>
      <c r="D30" s="11">
        <v>0.1287318632566497</v>
      </c>
      <c r="E30" s="11">
        <v>0.14331351737064962</v>
      </c>
    </row>
    <row r="31" spans="2:5" x14ac:dyDescent="0.25">
      <c r="B31" s="9" t="s">
        <v>74</v>
      </c>
      <c r="C31" s="11">
        <v>0.14666362731292501</v>
      </c>
      <c r="D31" s="11">
        <v>0.13059376675291842</v>
      </c>
      <c r="E31" s="11">
        <v>0.14517542086691834</v>
      </c>
    </row>
    <row r="32" spans="2:5" x14ac:dyDescent="0.25">
      <c r="B32" s="9" t="s">
        <v>75</v>
      </c>
      <c r="C32" s="11">
        <v>0.14258467672885797</v>
      </c>
      <c r="D32" s="11">
        <v>0.13245567024918717</v>
      </c>
      <c r="E32" s="11">
        <v>0.14703732436318709</v>
      </c>
    </row>
    <row r="33" spans="2:5" x14ac:dyDescent="0.25">
      <c r="B33" s="9" t="s">
        <v>76</v>
      </c>
      <c r="C33" s="11">
        <v>0.14167913589267495</v>
      </c>
      <c r="D33" s="11">
        <v>0.13431757374545589</v>
      </c>
      <c r="E33" s="11">
        <v>0.14889922785945581</v>
      </c>
    </row>
    <row r="34" spans="2:5" x14ac:dyDescent="0.25">
      <c r="B34" s="9" t="s">
        <v>77</v>
      </c>
      <c r="C34" s="11">
        <v>0.14362646080740041</v>
      </c>
      <c r="D34" s="11">
        <v>0.13617947724172463</v>
      </c>
      <c r="E34" s="11">
        <v>0.15076113135572455</v>
      </c>
    </row>
    <row r="35" spans="2:5" x14ac:dyDescent="0.25">
      <c r="B35" s="9" t="s">
        <v>78</v>
      </c>
      <c r="C35" s="11">
        <v>0.13900899769190514</v>
      </c>
      <c r="D35" s="11">
        <v>0.13804138073799338</v>
      </c>
      <c r="E35" s="11">
        <v>0.1526230348519933</v>
      </c>
    </row>
    <row r="36" spans="2:5" x14ac:dyDescent="0.25">
      <c r="B36" s="9" t="s">
        <v>79</v>
      </c>
      <c r="C36" s="11">
        <v>0.14419488927729107</v>
      </c>
      <c r="D36" s="11">
        <v>0.1399032842342621</v>
      </c>
      <c r="E36" s="11">
        <v>0.15448493834826202</v>
      </c>
    </row>
    <row r="37" spans="2:5" x14ac:dyDescent="0.25">
      <c r="B37" s="45" t="s">
        <v>88</v>
      </c>
      <c r="C37" s="11">
        <v>0.14775902244208763</v>
      </c>
      <c r="D37" s="11">
        <v>0.14176518773053082</v>
      </c>
      <c r="E37" s="11">
        <v>0.15634684184453074</v>
      </c>
    </row>
    <row r="38" spans="2:5" x14ac:dyDescent="0.25">
      <c r="B38" s="45" t="s">
        <v>97</v>
      </c>
      <c r="C38" s="11">
        <v>0.1482476796242394</v>
      </c>
      <c r="D38" s="11">
        <v>0.14362709122679956</v>
      </c>
      <c r="E38" s="11">
        <v>0.15820874534079948</v>
      </c>
    </row>
    <row r="39" spans="2:5" x14ac:dyDescent="0.25">
      <c r="B39" s="45" t="s">
        <v>98</v>
      </c>
      <c r="C39" s="11">
        <v>0.15162467016323608</v>
      </c>
      <c r="D39" s="11">
        <v>0.14548899472306831</v>
      </c>
      <c r="E39" s="11">
        <v>0.16007064883706823</v>
      </c>
    </row>
    <row r="40" spans="2:5" x14ac:dyDescent="0.25">
      <c r="B40" s="105" t="s">
        <v>99</v>
      </c>
      <c r="C40" s="11">
        <v>0.14943336548599156</v>
      </c>
      <c r="D40" s="11">
        <v>0.14735089821933703</v>
      </c>
      <c r="E40" s="11">
        <v>0.16193255233333695</v>
      </c>
    </row>
    <row r="41" spans="2:5" x14ac:dyDescent="0.25">
      <c r="B41" s="119" t="s">
        <v>110</v>
      </c>
      <c r="C41" s="11">
        <v>0.15024301833596204</v>
      </c>
      <c r="D41" s="11">
        <v>0.14921280171560575</v>
      </c>
      <c r="E41" s="11">
        <v>0.16379445582960567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workbookViewId="0"/>
  </sheetViews>
  <sheetFormatPr defaultRowHeight="12.75" x14ac:dyDescent="0.2"/>
  <cols>
    <col min="1" max="2" width="9.140625" style="106"/>
    <col min="3" max="4" width="12.7109375" style="106" customWidth="1"/>
    <col min="5" max="16384" width="9.140625" style="106"/>
  </cols>
  <sheetData>
    <row r="1" spans="1:5" x14ac:dyDescent="0.2">
      <c r="A1" s="118"/>
    </row>
    <row r="2" spans="1:5" x14ac:dyDescent="0.2">
      <c r="B2" s="7" t="s">
        <v>152</v>
      </c>
    </row>
    <row r="3" spans="1:5" ht="15" customHeight="1" x14ac:dyDescent="0.2">
      <c r="C3" s="123" t="s">
        <v>113</v>
      </c>
      <c r="D3" s="123" t="s">
        <v>114</v>
      </c>
    </row>
    <row r="4" spans="1:5" ht="15" customHeight="1" x14ac:dyDescent="0.2">
      <c r="B4" s="106">
        <v>2009</v>
      </c>
      <c r="C4" s="124">
        <v>1.62667318763333</v>
      </c>
      <c r="D4" s="124">
        <v>1.62667318763333</v>
      </c>
    </row>
    <row r="5" spans="1:5" ht="15" customHeight="1" x14ac:dyDescent="0.2">
      <c r="B5" s="108">
        <v>2010</v>
      </c>
      <c r="C5" s="124">
        <v>1.5273353081881591</v>
      </c>
      <c r="D5" s="124">
        <v>1.5273353081881591</v>
      </c>
      <c r="E5" s="107"/>
    </row>
    <row r="6" spans="1:5" ht="15" customHeight="1" x14ac:dyDescent="0.2">
      <c r="B6" s="108">
        <v>2011</v>
      </c>
      <c r="C6" s="124">
        <v>1.5416298980724013</v>
      </c>
      <c r="D6" s="124">
        <v>1.5416298980724013</v>
      </c>
      <c r="E6" s="107"/>
    </row>
    <row r="7" spans="1:5" ht="15" customHeight="1" x14ac:dyDescent="0.2">
      <c r="B7" s="108">
        <v>2012</v>
      </c>
      <c r="C7" s="124">
        <v>1.4673631464602952</v>
      </c>
      <c r="D7" s="124">
        <v>1.4673631464602952</v>
      </c>
      <c r="E7" s="107"/>
    </row>
    <row r="8" spans="1:5" ht="15" customHeight="1" x14ac:dyDescent="0.2">
      <c r="B8" s="108">
        <v>2013</v>
      </c>
      <c r="C8" s="124">
        <v>1.458299389963422</v>
      </c>
      <c r="D8" s="124">
        <v>1.458299389963422</v>
      </c>
      <c r="E8" s="107"/>
    </row>
    <row r="9" spans="1:5" ht="15" customHeight="1" x14ac:dyDescent="0.2">
      <c r="B9" s="108">
        <v>2014</v>
      </c>
      <c r="C9" s="124">
        <v>1.4645160678732514</v>
      </c>
      <c r="D9" s="124">
        <v>1.4645160678732514</v>
      </c>
      <c r="E9" s="107"/>
    </row>
    <row r="10" spans="1:5" ht="15" customHeight="1" x14ac:dyDescent="0.2">
      <c r="B10" s="108">
        <v>2015</v>
      </c>
      <c r="C10" s="124">
        <v>1.492523157126509</v>
      </c>
      <c r="D10" s="124">
        <v>1.4925231571265092</v>
      </c>
      <c r="E10" s="107"/>
    </row>
    <row r="11" spans="1:5" ht="15" customHeight="1" x14ac:dyDescent="0.2">
      <c r="B11" s="108">
        <v>2016</v>
      </c>
      <c r="C11" s="124">
        <v>1.5144882232172563</v>
      </c>
      <c r="D11" s="124">
        <v>1.5144882232172563</v>
      </c>
      <c r="E11" s="107"/>
    </row>
    <row r="12" spans="1:5" ht="15" customHeight="1" x14ac:dyDescent="0.2">
      <c r="B12" s="108">
        <v>2017</v>
      </c>
      <c r="C12" s="124">
        <v>1.5243073174130115</v>
      </c>
      <c r="D12" s="124">
        <v>1.5144882232172565</v>
      </c>
      <c r="E12" s="107"/>
    </row>
    <row r="13" spans="1:5" ht="15" customHeight="1" x14ac:dyDescent="0.2">
      <c r="B13" s="108">
        <v>2018</v>
      </c>
      <c r="C13" s="124">
        <v>1.5243073174130115</v>
      </c>
      <c r="D13" s="124">
        <v>1.5144882232172558</v>
      </c>
    </row>
    <row r="14" spans="1:5" ht="15" customHeight="1" x14ac:dyDescent="0.2">
      <c r="B14" s="108">
        <v>2019</v>
      </c>
      <c r="C14" s="124">
        <v>1.5243073174130115</v>
      </c>
      <c r="D14" s="124">
        <v>1.5144882232172565</v>
      </c>
    </row>
    <row r="15" spans="1:5" ht="15" customHeight="1" x14ac:dyDescent="0.2">
      <c r="B15" s="108">
        <v>2020</v>
      </c>
      <c r="C15" s="124">
        <v>1.5243073174130115</v>
      </c>
      <c r="D15" s="124">
        <v>1.5144882232172565</v>
      </c>
    </row>
    <row r="16" spans="1:5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showGridLines="0" workbookViewId="0">
      <selection activeCell="O9" sqref="O9"/>
    </sheetView>
  </sheetViews>
  <sheetFormatPr defaultRowHeight="15" x14ac:dyDescent="0.25"/>
  <sheetData>
    <row r="2" spans="2:2" x14ac:dyDescent="0.25">
      <c r="B2" s="7" t="s">
        <v>154</v>
      </c>
    </row>
    <row r="3" spans="2:2" x14ac:dyDescent="0.25">
      <c r="B3" s="23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showGridLines="0" workbookViewId="0"/>
  </sheetViews>
  <sheetFormatPr defaultRowHeight="16.5" x14ac:dyDescent="0.3"/>
  <cols>
    <col min="1" max="2" width="9.140625" style="12"/>
    <col min="3" max="3" width="12.42578125" style="12" customWidth="1"/>
    <col min="4" max="16384" width="9.140625" style="12"/>
  </cols>
  <sheetData>
    <row r="2" spans="2:5" x14ac:dyDescent="0.3">
      <c r="B2" s="7" t="s">
        <v>155</v>
      </c>
    </row>
    <row r="4" spans="2:5" ht="27" x14ac:dyDescent="0.3">
      <c r="B4" s="177" t="s">
        <v>142</v>
      </c>
      <c r="C4" s="176" t="s">
        <v>139</v>
      </c>
      <c r="D4" s="176" t="s">
        <v>140</v>
      </c>
      <c r="E4" s="177" t="s">
        <v>141</v>
      </c>
    </row>
    <row r="5" spans="2:5" x14ac:dyDescent="0.3">
      <c r="B5" s="174">
        <v>10000</v>
      </c>
      <c r="C5" s="175">
        <v>75.816010000000006</v>
      </c>
      <c r="D5" s="175">
        <v>61</v>
      </c>
      <c r="E5" s="175">
        <v>141.91171199999999</v>
      </c>
    </row>
    <row r="6" spans="2:5" x14ac:dyDescent="0.3">
      <c r="B6" s="174">
        <v>20000</v>
      </c>
      <c r="C6" s="175">
        <v>161.9331</v>
      </c>
      <c r="D6" s="175">
        <v>771</v>
      </c>
      <c r="E6" s="175">
        <v>267.84512000000001</v>
      </c>
    </row>
    <row r="7" spans="2:5" x14ac:dyDescent="0.3">
      <c r="B7" s="174">
        <v>30000</v>
      </c>
      <c r="C7" s="175">
        <v>247.50460000000001</v>
      </c>
      <c r="D7" s="175">
        <v>1856</v>
      </c>
      <c r="E7" s="175">
        <v>400</v>
      </c>
    </row>
    <row r="8" spans="2:5" x14ac:dyDescent="0.3">
      <c r="B8" s="174">
        <v>40000</v>
      </c>
      <c r="C8" s="175">
        <v>347.26569999999998</v>
      </c>
      <c r="D8" s="175">
        <v>2790</v>
      </c>
      <c r="E8" s="175">
        <v>400</v>
      </c>
    </row>
    <row r="9" spans="2:5" x14ac:dyDescent="0.3">
      <c r="B9" s="174">
        <v>50000</v>
      </c>
      <c r="C9" s="175">
        <v>433.06330000000003</v>
      </c>
      <c r="D9" s="175">
        <v>8700</v>
      </c>
      <c r="E9" s="175">
        <v>400</v>
      </c>
    </row>
    <row r="10" spans="2:5" x14ac:dyDescent="0.3">
      <c r="B10" s="174">
        <v>60000</v>
      </c>
      <c r="C10" s="175">
        <v>454.59879999999998</v>
      </c>
      <c r="D10" s="175">
        <v>1575</v>
      </c>
      <c r="E10" s="175">
        <v>400</v>
      </c>
    </row>
    <row r="11" spans="2:5" x14ac:dyDescent="0.3">
      <c r="B11" s="174">
        <v>70000</v>
      </c>
      <c r="C11" s="175">
        <v>444.07499999999999</v>
      </c>
      <c r="D11" s="175">
        <v>771</v>
      </c>
      <c r="E11" s="175">
        <v>400</v>
      </c>
    </row>
    <row r="12" spans="2:5" x14ac:dyDescent="0.3">
      <c r="B12" s="174">
        <v>80000</v>
      </c>
      <c r="C12" s="175">
        <v>431.8732</v>
      </c>
      <c r="D12" s="175">
        <v>507</v>
      </c>
      <c r="E12" s="175">
        <v>400</v>
      </c>
    </row>
    <row r="13" spans="2:5" x14ac:dyDescent="0.3">
      <c r="B13" s="174">
        <v>90000</v>
      </c>
      <c r="C13" s="175">
        <v>417.86939999999998</v>
      </c>
      <c r="D13" s="175">
        <v>404</v>
      </c>
      <c r="E13" s="175">
        <v>400</v>
      </c>
    </row>
    <row r="14" spans="2:5" x14ac:dyDescent="0.3">
      <c r="B14" s="174">
        <v>100000</v>
      </c>
      <c r="C14" s="175">
        <v>413.33640000000003</v>
      </c>
      <c r="D14" s="175">
        <v>521</v>
      </c>
      <c r="E14" s="175">
        <v>400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6">
    <pageSetUpPr fitToPage="1"/>
  </sheetPr>
  <dimension ref="B2:AI48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6.5" x14ac:dyDescent="0.3"/>
  <cols>
    <col min="1" max="1" width="9.140625" style="50"/>
    <col min="2" max="2" width="32.140625" style="50" customWidth="1"/>
    <col min="3" max="18" width="5.5703125" style="50" customWidth="1"/>
    <col min="19" max="19" width="5.42578125" style="50" customWidth="1"/>
    <col min="20" max="20" width="4.7109375" style="50" customWidth="1"/>
    <col min="21" max="21" width="4.7109375" style="100" customWidth="1"/>
    <col min="22" max="25" width="4.7109375" style="50" customWidth="1"/>
    <col min="26" max="26" width="4.7109375" style="100" customWidth="1"/>
    <col min="27" max="30" width="4.7109375" style="50" customWidth="1"/>
    <col min="31" max="31" width="17.7109375" style="50" customWidth="1"/>
    <col min="32" max="16384" width="9.140625" style="50"/>
  </cols>
  <sheetData>
    <row r="2" spans="2:35" s="49" customFormat="1" ht="14.25" thickBot="1" x14ac:dyDescent="0.25">
      <c r="B2" s="170" t="s">
        <v>101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6"/>
      <c r="U2" s="172"/>
      <c r="V2" s="6"/>
      <c r="W2" s="6"/>
      <c r="X2" s="6"/>
      <c r="Y2" s="6"/>
      <c r="Z2" s="172"/>
      <c r="AA2" s="6"/>
      <c r="AB2" s="6"/>
      <c r="AC2" s="6"/>
      <c r="AD2" s="6"/>
    </row>
    <row r="3" spans="2:35" ht="14.1" customHeight="1" thickBot="1" x14ac:dyDescent="0.35">
      <c r="B3" s="218" t="s">
        <v>0</v>
      </c>
      <c r="C3" s="220" t="s">
        <v>127</v>
      </c>
      <c r="D3" s="221"/>
      <c r="E3" s="221"/>
      <c r="F3" s="221"/>
      <c r="G3" s="222"/>
      <c r="H3" s="220" t="s">
        <v>128</v>
      </c>
      <c r="I3" s="221"/>
      <c r="J3" s="221"/>
      <c r="K3" s="221"/>
      <c r="L3" s="221"/>
      <c r="M3" s="222"/>
      <c r="N3" s="220" t="s">
        <v>129</v>
      </c>
      <c r="O3" s="221"/>
      <c r="P3" s="221"/>
      <c r="Q3" s="221"/>
      <c r="R3" s="221"/>
      <c r="S3" s="221"/>
      <c r="T3" s="220" t="s">
        <v>130</v>
      </c>
      <c r="U3" s="221"/>
      <c r="V3" s="221"/>
      <c r="W3" s="221"/>
      <c r="X3" s="222"/>
      <c r="Y3" s="215" t="s">
        <v>131</v>
      </c>
      <c r="Z3" s="216"/>
      <c r="AA3" s="216"/>
      <c r="AB3" s="216"/>
      <c r="AC3" s="216"/>
      <c r="AD3" s="217"/>
    </row>
    <row r="4" spans="2:35" ht="14.1" customHeight="1" thickBot="1" x14ac:dyDescent="0.35">
      <c r="B4" s="219"/>
      <c r="C4" s="56">
        <v>2015</v>
      </c>
      <c r="D4" s="56">
        <v>2016</v>
      </c>
      <c r="E4" s="56">
        <v>2017</v>
      </c>
      <c r="F4" s="56">
        <v>2018</v>
      </c>
      <c r="G4" s="145">
        <v>2019</v>
      </c>
      <c r="H4" s="56">
        <v>2015</v>
      </c>
      <c r="I4" s="56">
        <v>2016</v>
      </c>
      <c r="J4" s="56">
        <v>2017</v>
      </c>
      <c r="K4" s="146">
        <v>2018</v>
      </c>
      <c r="L4" s="56">
        <v>2019</v>
      </c>
      <c r="M4" s="147">
        <v>2020</v>
      </c>
      <c r="N4" s="148">
        <v>2015</v>
      </c>
      <c r="O4" s="146">
        <v>2016</v>
      </c>
      <c r="P4" s="146">
        <v>2017</v>
      </c>
      <c r="Q4" s="146">
        <v>2018</v>
      </c>
      <c r="R4" s="146">
        <v>2019</v>
      </c>
      <c r="S4" s="147">
        <v>2020</v>
      </c>
      <c r="T4" s="56">
        <v>2015</v>
      </c>
      <c r="U4" s="61">
        <v>2016</v>
      </c>
      <c r="V4" s="56">
        <v>2017</v>
      </c>
      <c r="W4" s="56">
        <v>2018</v>
      </c>
      <c r="X4" s="147">
        <v>2019</v>
      </c>
      <c r="Y4" s="51">
        <v>2015</v>
      </c>
      <c r="Z4" s="54">
        <v>2016</v>
      </c>
      <c r="AA4" s="51">
        <v>2017</v>
      </c>
      <c r="AB4" s="51">
        <v>2018</v>
      </c>
      <c r="AC4" s="51">
        <v>2019</v>
      </c>
      <c r="AD4" s="55">
        <v>2020</v>
      </c>
    </row>
    <row r="5" spans="2:35" ht="14.1" customHeight="1" thickBot="1" x14ac:dyDescent="0.35">
      <c r="B5" s="57" t="s">
        <v>1</v>
      </c>
      <c r="C5" s="149">
        <v>13968.784827650426</v>
      </c>
      <c r="D5" s="149">
        <v>14571.05</v>
      </c>
      <c r="E5" s="149">
        <v>15125.14</v>
      </c>
      <c r="F5" s="149">
        <v>15881.143000000002</v>
      </c>
      <c r="G5" s="150">
        <v>16741.259000000002</v>
      </c>
      <c r="H5" s="149">
        <f t="shared" ref="H5:M5" si="0">H6+H12+H23+H24+H25</f>
        <v>13934.501869069161</v>
      </c>
      <c r="I5" s="149">
        <f t="shared" si="0"/>
        <v>14106.860208276375</v>
      </c>
      <c r="J5" s="149">
        <f t="shared" si="0"/>
        <v>14854.818000000001</v>
      </c>
      <c r="K5" s="149">
        <f t="shared" si="0"/>
        <v>15531.081</v>
      </c>
      <c r="L5" s="149">
        <f t="shared" si="0"/>
        <v>16346.862999999999</v>
      </c>
      <c r="M5" s="150">
        <f t="shared" si="0"/>
        <v>17201.12</v>
      </c>
      <c r="N5" s="151">
        <f t="shared" ref="N5:S5" si="1">N6+N12+N23+N24+N25</f>
        <v>13934.501869069161</v>
      </c>
      <c r="O5" s="149">
        <f t="shared" si="1"/>
        <v>14161.019253979999</v>
      </c>
      <c r="P5" s="149">
        <f t="shared" si="1"/>
        <v>14879.959000000001</v>
      </c>
      <c r="Q5" s="149">
        <f t="shared" si="1"/>
        <v>15554.664000000001</v>
      </c>
      <c r="R5" s="149">
        <f t="shared" si="1"/>
        <v>16371.227000000001</v>
      </c>
      <c r="S5" s="150">
        <f t="shared" si="1"/>
        <v>17216.169999999998</v>
      </c>
      <c r="T5" s="149">
        <f>T6+T12+T23+T24+T25</f>
        <v>-34.282958581265234</v>
      </c>
      <c r="U5" s="149">
        <f t="shared" ref="U5:X5" si="2">U6+U12+U23+U24+U25</f>
        <v>-410.03074601999907</v>
      </c>
      <c r="V5" s="149">
        <f t="shared" si="2"/>
        <v>-245.18099999999902</v>
      </c>
      <c r="W5" s="149">
        <f t="shared" si="2"/>
        <v>-326.47899999999913</v>
      </c>
      <c r="X5" s="150">
        <f t="shared" si="2"/>
        <v>-370.03199999999993</v>
      </c>
      <c r="Y5" s="58">
        <f>Y6+Y12+Y23+Y24+Y25</f>
        <v>0</v>
      </c>
      <c r="Z5" s="58">
        <f t="shared" ref="Z5:AD5" si="3">Z6+Z12+Z23+Z24+Z25</f>
        <v>54.159045703622922</v>
      </c>
      <c r="AA5" s="58">
        <f t="shared" si="3"/>
        <v>25.141000000000417</v>
      </c>
      <c r="AB5" s="58">
        <f t="shared" si="3"/>
        <v>23.583000000000524</v>
      </c>
      <c r="AC5" s="58">
        <f t="shared" si="3"/>
        <v>24.364000000000189</v>
      </c>
      <c r="AD5" s="59">
        <f t="shared" si="3"/>
        <v>15.049999999999145</v>
      </c>
    </row>
    <row r="6" spans="2:35" ht="14.1" customHeight="1" x14ac:dyDescent="0.3">
      <c r="B6" s="62" t="s">
        <v>2</v>
      </c>
      <c r="C6" s="61">
        <v>5486.4111300004242</v>
      </c>
      <c r="D6" s="61">
        <v>5898.5829999999996</v>
      </c>
      <c r="E6" s="61">
        <v>5977.1289999999999</v>
      </c>
      <c r="F6" s="61">
        <v>6417.2310000000007</v>
      </c>
      <c r="G6" s="75">
        <v>6903.76</v>
      </c>
      <c r="H6" s="61">
        <f t="shared" ref="H6:M6" si="4">H8+H9+H10+H11</f>
        <v>5439.6963262791596</v>
      </c>
      <c r="I6" s="61">
        <f t="shared" si="4"/>
        <v>5518.0377449299995</v>
      </c>
      <c r="J6" s="61">
        <f t="shared" si="4"/>
        <v>5571.1149999999998</v>
      </c>
      <c r="K6" s="61">
        <f t="shared" si="4"/>
        <v>5919.4120000000003</v>
      </c>
      <c r="L6" s="61">
        <f t="shared" si="4"/>
        <v>6340.4669999999996</v>
      </c>
      <c r="M6" s="75">
        <f t="shared" si="4"/>
        <v>6770.6490000000003</v>
      </c>
      <c r="N6" s="152">
        <f t="shared" ref="N6:S6" si="5">N8+N9+N10+N11</f>
        <v>5439.6963262791596</v>
      </c>
      <c r="O6" s="61">
        <f t="shared" si="5"/>
        <v>5579.9307449299995</v>
      </c>
      <c r="P6" s="61">
        <f t="shared" si="5"/>
        <v>5600.4500000000007</v>
      </c>
      <c r="Q6" s="61">
        <f t="shared" si="5"/>
        <v>5938.2020000000002</v>
      </c>
      <c r="R6" s="61">
        <f t="shared" si="5"/>
        <v>6358.7359999999999</v>
      </c>
      <c r="S6" s="75">
        <f t="shared" si="5"/>
        <v>6785.7460000000001</v>
      </c>
      <c r="T6" s="61">
        <f>T8+T9+T10+T11</f>
        <v>-46.714803721265241</v>
      </c>
      <c r="U6" s="61">
        <f t="shared" ref="U6:X6" si="6">U8+U9+U10+U11</f>
        <v>-318.65225507000059</v>
      </c>
      <c r="V6" s="61">
        <f t="shared" si="6"/>
        <v>-376.67899999999975</v>
      </c>
      <c r="W6" s="61">
        <f t="shared" si="6"/>
        <v>-479.02899999999954</v>
      </c>
      <c r="X6" s="75">
        <f t="shared" si="6"/>
        <v>-545.02400000000034</v>
      </c>
      <c r="Y6" s="54">
        <f>Y8+Y9+Y10+Y11</f>
        <v>0</v>
      </c>
      <c r="Z6" s="54">
        <f t="shared" ref="Z6:AD6" si="7">Z8+Z9+Z10+Z11</f>
        <v>61.893000000000001</v>
      </c>
      <c r="AA6" s="54">
        <f t="shared" si="7"/>
        <v>29.335000000000235</v>
      </c>
      <c r="AB6" s="54">
        <f t="shared" si="7"/>
        <v>18.790000000000163</v>
      </c>
      <c r="AC6" s="54">
        <f t="shared" si="7"/>
        <v>18.268999999999778</v>
      </c>
      <c r="AD6" s="63">
        <f t="shared" si="7"/>
        <v>15.096999999999781</v>
      </c>
      <c r="AE6" s="126"/>
      <c r="AF6" s="127"/>
      <c r="AG6" s="127"/>
      <c r="AH6" s="127"/>
      <c r="AI6" s="127"/>
    </row>
    <row r="7" spans="2:35" ht="14.1" customHeight="1" x14ac:dyDescent="0.3">
      <c r="B7" s="65" t="s">
        <v>3</v>
      </c>
      <c r="C7" s="69">
        <v>2464.4065920304247</v>
      </c>
      <c r="D7" s="69">
        <v>2653.03</v>
      </c>
      <c r="E7" s="69">
        <v>2802.8180000000002</v>
      </c>
      <c r="F7" s="69">
        <v>2986.2979999999998</v>
      </c>
      <c r="G7" s="73">
        <v>3190.5050000000001</v>
      </c>
      <c r="H7" s="69">
        <v>2463.6331969471244</v>
      </c>
      <c r="I7" s="69">
        <v>2681.6218224899994</v>
      </c>
      <c r="J7" s="69">
        <v>2849.739</v>
      </c>
      <c r="K7" s="69">
        <v>3048.0970000000002</v>
      </c>
      <c r="L7" s="69">
        <v>3257.944</v>
      </c>
      <c r="M7" s="73">
        <v>3494.2170000000001</v>
      </c>
      <c r="N7" s="72">
        <v>2463.6331969471248</v>
      </c>
      <c r="O7" s="69">
        <v>2681.6018224899994</v>
      </c>
      <c r="P7" s="69">
        <v>2865.913</v>
      </c>
      <c r="Q7" s="69">
        <v>3077.0920000000001</v>
      </c>
      <c r="R7" s="69">
        <v>3296.297</v>
      </c>
      <c r="S7" s="73">
        <v>3542.1280000000002</v>
      </c>
      <c r="T7" s="69">
        <f>N7-C7</f>
        <v>-0.77339508329987439</v>
      </c>
      <c r="U7" s="69">
        <f t="shared" ref="U7:X11" si="8">O7-D7</f>
        <v>28.571822489999249</v>
      </c>
      <c r="V7" s="69">
        <f t="shared" si="8"/>
        <v>63.0949999999998</v>
      </c>
      <c r="W7" s="69">
        <f t="shared" si="8"/>
        <v>90.794000000000324</v>
      </c>
      <c r="X7" s="73">
        <f t="shared" si="8"/>
        <v>105.79199999999992</v>
      </c>
      <c r="Y7" s="66">
        <f>N7-H7</f>
        <v>0</v>
      </c>
      <c r="Z7" s="66">
        <f t="shared" ref="Z7:AD11" si="9">O7-I7</f>
        <v>-1.999999999998181E-2</v>
      </c>
      <c r="AA7" s="66">
        <f t="shared" si="9"/>
        <v>16.173999999999978</v>
      </c>
      <c r="AB7" s="66">
        <f t="shared" si="9"/>
        <v>28.994999999999891</v>
      </c>
      <c r="AC7" s="66">
        <f t="shared" si="9"/>
        <v>38.353000000000065</v>
      </c>
      <c r="AD7" s="67">
        <f t="shared" si="9"/>
        <v>47.911000000000058</v>
      </c>
      <c r="AE7" s="126"/>
      <c r="AF7" s="129"/>
      <c r="AG7" s="126"/>
      <c r="AH7" s="126"/>
      <c r="AI7" s="126"/>
    </row>
    <row r="8" spans="2:35" ht="14.1" customHeight="1" x14ac:dyDescent="0.3">
      <c r="B8" s="70" t="s">
        <v>4</v>
      </c>
      <c r="C8" s="69">
        <v>2319.1245920304245</v>
      </c>
      <c r="D8" s="69">
        <v>2509.1529999999998</v>
      </c>
      <c r="E8" s="69">
        <v>2668.252</v>
      </c>
      <c r="F8" s="69">
        <v>2846.1109999999999</v>
      </c>
      <c r="G8" s="73">
        <v>3043.422</v>
      </c>
      <c r="H8" s="69">
        <v>2319.1245920304245</v>
      </c>
      <c r="I8" s="69">
        <v>2541.9248224899993</v>
      </c>
      <c r="J8" s="69">
        <v>2718.0889999999999</v>
      </c>
      <c r="K8" s="69">
        <v>2910.9850000000001</v>
      </c>
      <c r="L8" s="69">
        <v>3114.4</v>
      </c>
      <c r="M8" s="73">
        <v>3343.2820000000002</v>
      </c>
      <c r="N8" s="72">
        <v>2319.1245920304245</v>
      </c>
      <c r="O8" s="69">
        <v>2541.9248224899993</v>
      </c>
      <c r="P8" s="69">
        <v>2734.1680000000001</v>
      </c>
      <c r="Q8" s="69">
        <v>2938.9360000000001</v>
      </c>
      <c r="R8" s="69">
        <v>3149.7049999999999</v>
      </c>
      <c r="S8" s="73">
        <v>3386.2559999999999</v>
      </c>
      <c r="T8" s="69">
        <f t="shared" ref="T8:T11" si="10">N8-C8</f>
        <v>0</v>
      </c>
      <c r="U8" s="69">
        <f t="shared" si="8"/>
        <v>32.771822489999522</v>
      </c>
      <c r="V8" s="69">
        <f t="shared" si="8"/>
        <v>65.916000000000167</v>
      </c>
      <c r="W8" s="69">
        <f t="shared" si="8"/>
        <v>92.825000000000273</v>
      </c>
      <c r="X8" s="73">
        <f t="shared" si="8"/>
        <v>106.2829999999999</v>
      </c>
      <c r="Y8" s="66">
        <f t="shared" ref="Y8:Y11" si="11">N8-H8</f>
        <v>0</v>
      </c>
      <c r="Z8" s="66">
        <f t="shared" si="9"/>
        <v>0</v>
      </c>
      <c r="AA8" s="66">
        <f t="shared" si="9"/>
        <v>16.079000000000178</v>
      </c>
      <c r="AB8" s="66">
        <f t="shared" si="9"/>
        <v>27.951000000000022</v>
      </c>
      <c r="AC8" s="66">
        <f t="shared" si="9"/>
        <v>35.304999999999836</v>
      </c>
      <c r="AD8" s="67">
        <f t="shared" si="9"/>
        <v>42.973999999999705</v>
      </c>
      <c r="AE8" s="130"/>
      <c r="AF8" s="131"/>
      <c r="AG8" s="131"/>
      <c r="AH8" s="131"/>
      <c r="AI8" s="131"/>
    </row>
    <row r="9" spans="2:35" ht="14.1" customHeight="1" x14ac:dyDescent="0.3">
      <c r="B9" s="70" t="s">
        <v>5</v>
      </c>
      <c r="C9" s="69">
        <v>145.28200000000001</v>
      </c>
      <c r="D9" s="69">
        <v>143.87700000000001</v>
      </c>
      <c r="E9" s="69">
        <v>134.566</v>
      </c>
      <c r="F9" s="69">
        <v>140.18700000000001</v>
      </c>
      <c r="G9" s="73">
        <v>147.083</v>
      </c>
      <c r="H9" s="69">
        <v>144.50860491669997</v>
      </c>
      <c r="I9" s="69">
        <v>139.697</v>
      </c>
      <c r="J9" s="69">
        <v>131.65</v>
      </c>
      <c r="K9" s="69">
        <v>137.11199999999999</v>
      </c>
      <c r="L9" s="69">
        <v>143.54400000000001</v>
      </c>
      <c r="M9" s="73">
        <v>150.935</v>
      </c>
      <c r="N9" s="72">
        <v>144.50860491669997</v>
      </c>
      <c r="O9" s="69">
        <v>139.67699999999999</v>
      </c>
      <c r="P9" s="69">
        <v>131.745</v>
      </c>
      <c r="Q9" s="69">
        <v>138.15600000000001</v>
      </c>
      <c r="R9" s="69">
        <v>146.59200000000001</v>
      </c>
      <c r="S9" s="73">
        <v>155.87200000000001</v>
      </c>
      <c r="T9" s="69">
        <f t="shared" si="10"/>
        <v>-0.77339508330004492</v>
      </c>
      <c r="U9" s="69">
        <f t="shared" si="8"/>
        <v>-4.2000000000000171</v>
      </c>
      <c r="V9" s="69">
        <f t="shared" si="8"/>
        <v>-2.820999999999998</v>
      </c>
      <c r="W9" s="69">
        <f t="shared" si="8"/>
        <v>-2.0310000000000059</v>
      </c>
      <c r="X9" s="73">
        <f t="shared" si="8"/>
        <v>-0.49099999999998545</v>
      </c>
      <c r="Y9" s="66">
        <f t="shared" si="11"/>
        <v>0</v>
      </c>
      <c r="Z9" s="66">
        <f t="shared" si="9"/>
        <v>-2.0000000000010232E-2</v>
      </c>
      <c r="AA9" s="66">
        <f>P9-J9</f>
        <v>9.4999999999998863E-2</v>
      </c>
      <c r="AB9" s="66">
        <f t="shared" si="9"/>
        <v>1.0440000000000111</v>
      </c>
      <c r="AC9" s="66">
        <f t="shared" si="9"/>
        <v>3.0480000000000018</v>
      </c>
      <c r="AD9" s="67">
        <f t="shared" si="9"/>
        <v>4.9370000000000118</v>
      </c>
      <c r="AE9" s="130"/>
      <c r="AF9" s="131"/>
      <c r="AG9" s="131"/>
      <c r="AH9" s="131"/>
      <c r="AI9" s="131"/>
    </row>
    <row r="10" spans="2:35" ht="14.1" customHeight="1" x14ac:dyDescent="0.3">
      <c r="B10" s="65" t="s">
        <v>6</v>
      </c>
      <c r="C10" s="69">
        <v>2860</v>
      </c>
      <c r="D10" s="69">
        <v>3070.942</v>
      </c>
      <c r="E10" s="69">
        <v>2984.2869999999998</v>
      </c>
      <c r="F10" s="69">
        <v>3169.489</v>
      </c>
      <c r="G10" s="73">
        <v>3444.4560000000001</v>
      </c>
      <c r="H10" s="69">
        <v>2814.0585913620348</v>
      </c>
      <c r="I10" s="69">
        <v>2657.2049999999999</v>
      </c>
      <c r="J10" s="69">
        <v>2549.8119999999999</v>
      </c>
      <c r="K10" s="69">
        <v>2630.2950000000001</v>
      </c>
      <c r="L10" s="69">
        <v>2842.5259999999998</v>
      </c>
      <c r="M10" s="73">
        <v>3029.366</v>
      </c>
      <c r="N10" s="72">
        <v>2814.0585913620348</v>
      </c>
      <c r="O10" s="69">
        <v>2719.1179999999999</v>
      </c>
      <c r="P10" s="69">
        <v>2562.973</v>
      </c>
      <c r="Q10" s="69">
        <v>2618.4720000000002</v>
      </c>
      <c r="R10" s="69">
        <v>2820.7489999999998</v>
      </c>
      <c r="S10" s="73">
        <v>2991.152</v>
      </c>
      <c r="T10" s="69">
        <f t="shared" si="10"/>
        <v>-45.941408637965196</v>
      </c>
      <c r="U10" s="69">
        <f t="shared" si="8"/>
        <v>-351.82400000000007</v>
      </c>
      <c r="V10" s="69">
        <f t="shared" si="8"/>
        <v>-421.31399999999985</v>
      </c>
      <c r="W10" s="69">
        <f t="shared" si="8"/>
        <v>-551.01699999999983</v>
      </c>
      <c r="X10" s="73">
        <f t="shared" si="8"/>
        <v>-623.70700000000033</v>
      </c>
      <c r="Y10" s="66">
        <f t="shared" si="11"/>
        <v>0</v>
      </c>
      <c r="Z10" s="66">
        <f t="shared" si="9"/>
        <v>61.913000000000011</v>
      </c>
      <c r="AA10" s="66">
        <f t="shared" si="9"/>
        <v>13.161000000000058</v>
      </c>
      <c r="AB10" s="66">
        <f t="shared" si="9"/>
        <v>-11.822999999999865</v>
      </c>
      <c r="AC10" s="66">
        <f t="shared" si="9"/>
        <v>-21.777000000000044</v>
      </c>
      <c r="AD10" s="67">
        <f t="shared" si="9"/>
        <v>-38.213999999999942</v>
      </c>
      <c r="AE10" s="130"/>
      <c r="AF10" s="131"/>
      <c r="AG10" s="131"/>
      <c r="AH10" s="131"/>
      <c r="AI10" s="131"/>
    </row>
    <row r="11" spans="2:35" ht="14.1" customHeight="1" x14ac:dyDescent="0.3">
      <c r="B11" s="65" t="s">
        <v>7</v>
      </c>
      <c r="C11" s="69">
        <v>162.00453797</v>
      </c>
      <c r="D11" s="69">
        <v>174.61099999999999</v>
      </c>
      <c r="E11" s="69">
        <v>190.024</v>
      </c>
      <c r="F11" s="69">
        <v>261.44400000000002</v>
      </c>
      <c r="G11" s="73">
        <v>268.79899999999998</v>
      </c>
      <c r="H11" s="69">
        <v>162.00453797</v>
      </c>
      <c r="I11" s="69">
        <v>179.21092243999999</v>
      </c>
      <c r="J11" s="69">
        <v>171.56399999999999</v>
      </c>
      <c r="K11" s="69">
        <v>241.02</v>
      </c>
      <c r="L11" s="69">
        <v>239.99700000000001</v>
      </c>
      <c r="M11" s="73">
        <v>247.066</v>
      </c>
      <c r="N11" s="72">
        <v>162.00453797</v>
      </c>
      <c r="O11" s="69">
        <v>179.21092243999999</v>
      </c>
      <c r="P11" s="69">
        <v>171.56399999999999</v>
      </c>
      <c r="Q11" s="69">
        <v>242.63800000000001</v>
      </c>
      <c r="R11" s="69">
        <v>241.69</v>
      </c>
      <c r="S11" s="73">
        <v>252.46600000000001</v>
      </c>
      <c r="T11" s="69">
        <f t="shared" si="10"/>
        <v>0</v>
      </c>
      <c r="U11" s="69">
        <f t="shared" si="8"/>
        <v>4.5999224400000003</v>
      </c>
      <c r="V11" s="69">
        <f t="shared" si="8"/>
        <v>-18.460000000000008</v>
      </c>
      <c r="W11" s="69">
        <f t="shared" si="8"/>
        <v>-18.806000000000012</v>
      </c>
      <c r="X11" s="73">
        <f t="shared" si="8"/>
        <v>-27.10899999999998</v>
      </c>
      <c r="Y11" s="66">
        <f t="shared" si="11"/>
        <v>0</v>
      </c>
      <c r="Z11" s="66">
        <f t="shared" si="9"/>
        <v>0</v>
      </c>
      <c r="AA11" s="66">
        <f t="shared" si="9"/>
        <v>0</v>
      </c>
      <c r="AB11" s="66">
        <f t="shared" si="9"/>
        <v>1.617999999999995</v>
      </c>
      <c r="AC11" s="66">
        <f t="shared" si="9"/>
        <v>1.6929999999999836</v>
      </c>
      <c r="AD11" s="67">
        <f t="shared" si="9"/>
        <v>5.4000000000000057</v>
      </c>
      <c r="AE11" s="127"/>
      <c r="AF11" s="127"/>
      <c r="AG11" s="127"/>
      <c r="AH11" s="127"/>
      <c r="AI11" s="127"/>
    </row>
    <row r="12" spans="2:35" ht="14.1" customHeight="1" x14ac:dyDescent="0.3">
      <c r="B12" s="71" t="s">
        <v>8</v>
      </c>
      <c r="C12" s="61">
        <v>7528.3964803200015</v>
      </c>
      <c r="D12" s="61">
        <v>7682.7539999999999</v>
      </c>
      <c r="E12" s="61">
        <v>8019.4570000000003</v>
      </c>
      <c r="F12" s="61">
        <v>8298.7729999999992</v>
      </c>
      <c r="G12" s="75">
        <v>8683.0580000000009</v>
      </c>
      <c r="H12" s="61">
        <f t="shared" ref="H12:S12" si="12">H13+H14</f>
        <v>7528.3964803200015</v>
      </c>
      <c r="I12" s="61">
        <f t="shared" si="12"/>
        <v>7592.7611954500007</v>
      </c>
      <c r="J12" s="61">
        <f t="shared" si="12"/>
        <v>8144.335</v>
      </c>
      <c r="K12" s="61">
        <f t="shared" si="12"/>
        <v>8428.1</v>
      </c>
      <c r="L12" s="61">
        <f t="shared" si="12"/>
        <v>8822.9449999999997</v>
      </c>
      <c r="M12" s="75">
        <f t="shared" si="12"/>
        <v>9197.0290000000005</v>
      </c>
      <c r="N12" s="152">
        <f t="shared" si="12"/>
        <v>7528.3964803200015</v>
      </c>
      <c r="O12" s="61">
        <f t="shared" si="12"/>
        <v>7592.7611954500007</v>
      </c>
      <c r="P12" s="61">
        <f t="shared" si="12"/>
        <v>8151.5920000000006</v>
      </c>
      <c r="Q12" s="61">
        <f t="shared" si="12"/>
        <v>8445.5460000000003</v>
      </c>
      <c r="R12" s="61">
        <f t="shared" si="12"/>
        <v>8841.8909999999996</v>
      </c>
      <c r="S12" s="75">
        <f t="shared" si="12"/>
        <v>9215.0869999999995</v>
      </c>
      <c r="T12" s="61">
        <f>T13+T14</f>
        <v>0</v>
      </c>
      <c r="U12" s="61">
        <f t="shared" ref="U12:X12" si="13">U13+U14</f>
        <v>-89.992804549998453</v>
      </c>
      <c r="V12" s="61">
        <f t="shared" si="13"/>
        <v>132.13500000000064</v>
      </c>
      <c r="W12" s="61">
        <f t="shared" si="13"/>
        <v>146.77300000000042</v>
      </c>
      <c r="X12" s="75">
        <f t="shared" si="13"/>
        <v>158.83300000000057</v>
      </c>
      <c r="Y12" s="54">
        <f>Y13+Y14</f>
        <v>0</v>
      </c>
      <c r="Z12" s="54">
        <f t="shared" ref="Z12:AD12" si="14">Z13+Z14</f>
        <v>0</v>
      </c>
      <c r="AA12" s="54">
        <f t="shared" si="14"/>
        <v>7.2570000000001444</v>
      </c>
      <c r="AB12" s="54">
        <f t="shared" si="14"/>
        <v>17.446000000000314</v>
      </c>
      <c r="AC12" s="54">
        <f t="shared" si="14"/>
        <v>18.946000000000545</v>
      </c>
      <c r="AD12" s="63">
        <f t="shared" si="14"/>
        <v>18.05799999999936</v>
      </c>
      <c r="AE12" s="127"/>
      <c r="AF12" s="131"/>
      <c r="AG12" s="131"/>
      <c r="AH12" s="131"/>
      <c r="AI12" s="131"/>
    </row>
    <row r="13" spans="2:35" ht="14.1" customHeight="1" x14ac:dyDescent="0.3">
      <c r="B13" s="65" t="s">
        <v>9</v>
      </c>
      <c r="C13" s="69">
        <v>5420.1728426800018</v>
      </c>
      <c r="D13" s="69">
        <v>5513.8959999999997</v>
      </c>
      <c r="E13" s="69">
        <v>5759.7039999999997</v>
      </c>
      <c r="F13" s="69">
        <v>5978.598</v>
      </c>
      <c r="G13" s="73">
        <v>6265.3419999999996</v>
      </c>
      <c r="H13" s="69">
        <v>5420.1728426800018</v>
      </c>
      <c r="I13" s="69">
        <v>5418.8760898900009</v>
      </c>
      <c r="J13" s="69">
        <v>5879.6130000000003</v>
      </c>
      <c r="K13" s="69">
        <v>6094.585</v>
      </c>
      <c r="L13" s="69">
        <v>6391.94</v>
      </c>
      <c r="M13" s="73">
        <v>6700.4840000000004</v>
      </c>
      <c r="N13" s="72">
        <v>5420.1728426800018</v>
      </c>
      <c r="O13" s="69">
        <v>5418.8760898900009</v>
      </c>
      <c r="P13" s="69">
        <v>5880.0110000000004</v>
      </c>
      <c r="Q13" s="69">
        <v>6104.4170000000004</v>
      </c>
      <c r="R13" s="69">
        <v>6402.027</v>
      </c>
      <c r="S13" s="73">
        <v>6709.5569999999998</v>
      </c>
      <c r="T13" s="69">
        <f>N13-C13</f>
        <v>0</v>
      </c>
      <c r="U13" s="69">
        <f t="shared" ref="U13:X13" si="15">O13-D13</f>
        <v>-95.019910109998818</v>
      </c>
      <c r="V13" s="69">
        <f t="shared" si="15"/>
        <v>120.3070000000007</v>
      </c>
      <c r="W13" s="69">
        <f t="shared" si="15"/>
        <v>125.81900000000041</v>
      </c>
      <c r="X13" s="73">
        <f t="shared" si="15"/>
        <v>136.6850000000004</v>
      </c>
      <c r="Y13" s="66">
        <f t="shared" ref="Y13:AD13" si="16">N13-H13</f>
        <v>0</v>
      </c>
      <c r="Z13" s="66">
        <f t="shared" si="16"/>
        <v>0</v>
      </c>
      <c r="AA13" s="66">
        <f t="shared" si="16"/>
        <v>0.39800000000013824</v>
      </c>
      <c r="AB13" s="66">
        <f t="shared" si="16"/>
        <v>9.8320000000003347</v>
      </c>
      <c r="AC13" s="66">
        <f t="shared" si="16"/>
        <v>10.087000000000444</v>
      </c>
      <c r="AD13" s="67">
        <f t="shared" si="16"/>
        <v>9.0729999999994106</v>
      </c>
      <c r="AE13" s="127"/>
      <c r="AF13" s="131"/>
      <c r="AG13" s="131"/>
      <c r="AH13" s="131"/>
      <c r="AI13" s="131"/>
    </row>
    <row r="14" spans="2:35" ht="14.1" customHeight="1" x14ac:dyDescent="0.3">
      <c r="B14" s="65" t="s">
        <v>10</v>
      </c>
      <c r="C14" s="69">
        <v>2108.2236376399997</v>
      </c>
      <c r="D14" s="69">
        <v>2168.8580000000002</v>
      </c>
      <c r="E14" s="69">
        <v>2259.7530000000002</v>
      </c>
      <c r="F14" s="69">
        <v>2320.1749999999997</v>
      </c>
      <c r="G14" s="73">
        <v>2417.7160000000003</v>
      </c>
      <c r="H14" s="69">
        <v>2108.2236376399997</v>
      </c>
      <c r="I14" s="69">
        <v>2173.8851055600003</v>
      </c>
      <c r="J14" s="69">
        <v>2264.7219999999998</v>
      </c>
      <c r="K14" s="69">
        <v>2333.5150000000003</v>
      </c>
      <c r="L14" s="69">
        <v>2431.0050000000001</v>
      </c>
      <c r="M14" s="73">
        <v>2496.5449999999996</v>
      </c>
      <c r="N14" s="72">
        <v>2108.2236376399997</v>
      </c>
      <c r="O14" s="69">
        <v>2173.8851055600003</v>
      </c>
      <c r="P14" s="69">
        <v>2271.5809999999997</v>
      </c>
      <c r="Q14" s="69">
        <v>2341.1289999999995</v>
      </c>
      <c r="R14" s="69">
        <v>2439.864</v>
      </c>
      <c r="S14" s="73">
        <v>2505.5299999999997</v>
      </c>
      <c r="T14" s="69">
        <f>SUM(T15:T22)</f>
        <v>0</v>
      </c>
      <c r="U14" s="69">
        <f t="shared" ref="U14:X14" si="17">SUM(U15:U22)</f>
        <v>5.0271055600003649</v>
      </c>
      <c r="V14" s="69">
        <f t="shared" si="17"/>
        <v>11.827999999999937</v>
      </c>
      <c r="W14" s="69">
        <f t="shared" si="17"/>
        <v>20.954000000000001</v>
      </c>
      <c r="X14" s="73">
        <f t="shared" si="17"/>
        <v>22.148000000000174</v>
      </c>
      <c r="Y14" s="69">
        <f>SUM(Y15:Y22)</f>
        <v>0</v>
      </c>
      <c r="Z14" s="69">
        <f t="shared" ref="Z14:AD14" si="18">SUM(Z15:Z22)</f>
        <v>0</v>
      </c>
      <c r="AA14" s="69">
        <f t="shared" si="18"/>
        <v>6.8590000000000062</v>
      </c>
      <c r="AB14" s="69">
        <f t="shared" si="18"/>
        <v>7.6139999999999795</v>
      </c>
      <c r="AC14" s="69">
        <f t="shared" si="18"/>
        <v>8.8590000000000995</v>
      </c>
      <c r="AD14" s="73">
        <f t="shared" si="18"/>
        <v>8.9849999999999479</v>
      </c>
      <c r="AE14" s="127"/>
      <c r="AF14" s="131"/>
      <c r="AG14" s="131"/>
      <c r="AH14" s="131"/>
      <c r="AI14" s="131"/>
    </row>
    <row r="15" spans="2:35" ht="14.1" customHeight="1" x14ac:dyDescent="0.3">
      <c r="B15" s="70" t="s">
        <v>11</v>
      </c>
      <c r="C15" s="69">
        <v>1139.4910876599999</v>
      </c>
      <c r="D15" s="69">
        <v>1186.992</v>
      </c>
      <c r="E15" s="69">
        <v>1215.702</v>
      </c>
      <c r="F15" s="69">
        <v>1262.7909999999999</v>
      </c>
      <c r="G15" s="73">
        <v>1318.2339999999999</v>
      </c>
      <c r="H15" s="69">
        <v>1139.4910876599999</v>
      </c>
      <c r="I15" s="69">
        <v>1194.2455690100003</v>
      </c>
      <c r="J15" s="69">
        <v>1234.116</v>
      </c>
      <c r="K15" s="69">
        <v>1286.0029999999999</v>
      </c>
      <c r="L15" s="69">
        <v>1342.097</v>
      </c>
      <c r="M15" s="73">
        <v>1394.194</v>
      </c>
      <c r="N15" s="72">
        <v>1139.4910876599999</v>
      </c>
      <c r="O15" s="69">
        <v>1194.2455690100003</v>
      </c>
      <c r="P15" s="69">
        <v>1242.068</v>
      </c>
      <c r="Q15" s="69">
        <v>1292.9459999999999</v>
      </c>
      <c r="R15" s="69">
        <v>1350.325</v>
      </c>
      <c r="S15" s="73">
        <v>1402.6949999999999</v>
      </c>
      <c r="T15" s="69">
        <f>N15-C15</f>
        <v>0</v>
      </c>
      <c r="U15" s="69">
        <f t="shared" ref="U15:X25" si="19">O15-D15</f>
        <v>7.2535690100003194</v>
      </c>
      <c r="V15" s="69">
        <f t="shared" si="19"/>
        <v>26.365999999999985</v>
      </c>
      <c r="W15" s="69">
        <f t="shared" si="19"/>
        <v>30.154999999999973</v>
      </c>
      <c r="X15" s="73">
        <f t="shared" si="19"/>
        <v>32.091000000000122</v>
      </c>
      <c r="Y15" s="66">
        <f t="shared" ref="Y15:AD25" si="20">N15-H15</f>
        <v>0</v>
      </c>
      <c r="Z15" s="66">
        <f t="shared" si="20"/>
        <v>0</v>
      </c>
      <c r="AA15" s="66">
        <f t="shared" si="20"/>
        <v>7.9519999999999982</v>
      </c>
      <c r="AB15" s="66">
        <f t="shared" si="20"/>
        <v>6.9429999999999836</v>
      </c>
      <c r="AC15" s="66">
        <f t="shared" si="20"/>
        <v>8.2280000000000655</v>
      </c>
      <c r="AD15" s="67">
        <f t="shared" si="20"/>
        <v>8.5009999999999764</v>
      </c>
      <c r="AE15" s="127"/>
      <c r="AF15" s="131"/>
      <c r="AG15" s="131"/>
      <c r="AH15" s="131"/>
      <c r="AI15" s="131"/>
    </row>
    <row r="16" spans="2:35" ht="14.1" customHeight="1" x14ac:dyDescent="0.3">
      <c r="B16" s="70" t="s">
        <v>12</v>
      </c>
      <c r="C16" s="69">
        <v>205.24202816999997</v>
      </c>
      <c r="D16" s="69">
        <v>207.78200000000001</v>
      </c>
      <c r="E16" s="69">
        <v>211.19499999999999</v>
      </c>
      <c r="F16" s="69">
        <v>215.01</v>
      </c>
      <c r="G16" s="73">
        <v>219.322</v>
      </c>
      <c r="H16" s="69">
        <v>205.24202816999997</v>
      </c>
      <c r="I16" s="69">
        <v>209.46108855000006</v>
      </c>
      <c r="J16" s="69">
        <v>214.18199999999999</v>
      </c>
      <c r="K16" s="69">
        <v>218.089</v>
      </c>
      <c r="L16" s="69">
        <v>222.28800000000001</v>
      </c>
      <c r="M16" s="73">
        <v>226.64</v>
      </c>
      <c r="N16" s="72">
        <v>205.24202816999997</v>
      </c>
      <c r="O16" s="69">
        <v>209.46108855000006</v>
      </c>
      <c r="P16" s="69">
        <v>214.453</v>
      </c>
      <c r="Q16" s="69">
        <v>218.684</v>
      </c>
      <c r="R16" s="69">
        <v>222.887</v>
      </c>
      <c r="S16" s="73">
        <v>227.22</v>
      </c>
      <c r="T16" s="69">
        <f t="shared" ref="T16:T25" si="21">N16-C16</f>
        <v>0</v>
      </c>
      <c r="U16" s="69">
        <f t="shared" si="19"/>
        <v>1.6790885500000456</v>
      </c>
      <c r="V16" s="69">
        <f t="shared" si="19"/>
        <v>3.2580000000000098</v>
      </c>
      <c r="W16" s="69">
        <f t="shared" si="19"/>
        <v>3.6740000000000066</v>
      </c>
      <c r="X16" s="73">
        <f t="shared" si="19"/>
        <v>3.5649999999999977</v>
      </c>
      <c r="Y16" s="66">
        <f t="shared" si="20"/>
        <v>0</v>
      </c>
      <c r="Z16" s="66">
        <f t="shared" si="20"/>
        <v>0</v>
      </c>
      <c r="AA16" s="66">
        <f t="shared" si="20"/>
        <v>0.27100000000001501</v>
      </c>
      <c r="AB16" s="66">
        <f t="shared" si="20"/>
        <v>0.59499999999999886</v>
      </c>
      <c r="AC16" s="66">
        <f t="shared" si="20"/>
        <v>0.59899999999998954</v>
      </c>
      <c r="AD16" s="67">
        <f t="shared" si="20"/>
        <v>0.58000000000001251</v>
      </c>
    </row>
    <row r="17" spans="2:30" ht="14.1" customHeight="1" x14ac:dyDescent="0.3">
      <c r="B17" s="70" t="s">
        <v>13</v>
      </c>
      <c r="C17" s="69">
        <v>57.247321389999996</v>
      </c>
      <c r="D17" s="69">
        <v>57.457000000000001</v>
      </c>
      <c r="E17" s="69">
        <v>58.305</v>
      </c>
      <c r="F17" s="69">
        <v>59.311</v>
      </c>
      <c r="G17" s="73">
        <v>60.451000000000001</v>
      </c>
      <c r="H17" s="69">
        <v>57.247321389999996</v>
      </c>
      <c r="I17" s="69">
        <v>56.718196939999999</v>
      </c>
      <c r="J17" s="69">
        <v>58.87</v>
      </c>
      <c r="K17" s="69">
        <v>59.896000000000001</v>
      </c>
      <c r="L17" s="69">
        <v>60.999000000000002</v>
      </c>
      <c r="M17" s="73">
        <v>62.143000000000001</v>
      </c>
      <c r="N17" s="72">
        <v>57.247321389999996</v>
      </c>
      <c r="O17" s="69">
        <v>56.718196939999999</v>
      </c>
      <c r="P17" s="69">
        <v>57.332999999999998</v>
      </c>
      <c r="Q17" s="69">
        <v>58.417000000000002</v>
      </c>
      <c r="R17" s="69">
        <v>59.491999999999997</v>
      </c>
      <c r="S17" s="73">
        <v>60.598999999999997</v>
      </c>
      <c r="T17" s="69">
        <f t="shared" si="21"/>
        <v>0</v>
      </c>
      <c r="U17" s="69">
        <f t="shared" si="19"/>
        <v>-0.73880306000000218</v>
      </c>
      <c r="V17" s="69">
        <f t="shared" si="19"/>
        <v>-0.97200000000000131</v>
      </c>
      <c r="W17" s="69">
        <f t="shared" si="19"/>
        <v>-0.89399999999999835</v>
      </c>
      <c r="X17" s="73">
        <f t="shared" si="19"/>
        <v>-0.95900000000000318</v>
      </c>
      <c r="Y17" s="66">
        <f t="shared" si="20"/>
        <v>0</v>
      </c>
      <c r="Z17" s="66">
        <f t="shared" si="20"/>
        <v>0</v>
      </c>
      <c r="AA17" s="66">
        <f t="shared" si="20"/>
        <v>-1.536999999999999</v>
      </c>
      <c r="AB17" s="66">
        <f t="shared" si="20"/>
        <v>-1.4789999999999992</v>
      </c>
      <c r="AC17" s="66">
        <f t="shared" si="20"/>
        <v>-1.507000000000005</v>
      </c>
      <c r="AD17" s="67">
        <f t="shared" si="20"/>
        <v>-1.544000000000004</v>
      </c>
    </row>
    <row r="18" spans="2:30" ht="14.1" customHeight="1" x14ac:dyDescent="0.3">
      <c r="B18" s="70" t="s">
        <v>14</v>
      </c>
      <c r="C18" s="69">
        <v>4.4281483199999991</v>
      </c>
      <c r="D18" s="69">
        <v>4.3840000000000003</v>
      </c>
      <c r="E18" s="69">
        <v>4.4619999999999997</v>
      </c>
      <c r="F18" s="69">
        <v>4.5270000000000001</v>
      </c>
      <c r="G18" s="73">
        <v>4.6020000000000003</v>
      </c>
      <c r="H18" s="69">
        <v>4.4281483199999991</v>
      </c>
      <c r="I18" s="69">
        <v>4.5947001600000004</v>
      </c>
      <c r="J18" s="69">
        <v>4.4269999999999996</v>
      </c>
      <c r="K18" s="69">
        <v>4.492</v>
      </c>
      <c r="L18" s="69">
        <v>4.5640000000000001</v>
      </c>
      <c r="M18" s="73">
        <v>4.6369999999999996</v>
      </c>
      <c r="N18" s="72">
        <v>4.4281483199999991</v>
      </c>
      <c r="O18" s="69">
        <v>4.5947001600000004</v>
      </c>
      <c r="P18" s="69">
        <v>4.2169999999999996</v>
      </c>
      <c r="Q18" s="69">
        <v>4.2850000000000001</v>
      </c>
      <c r="R18" s="69">
        <v>4.3529999999999998</v>
      </c>
      <c r="S18" s="73">
        <v>4.423</v>
      </c>
      <c r="T18" s="69">
        <f t="shared" si="21"/>
        <v>0</v>
      </c>
      <c r="U18" s="69">
        <f t="shared" si="19"/>
        <v>0.21070016000000003</v>
      </c>
      <c r="V18" s="69">
        <f t="shared" si="19"/>
        <v>-0.24500000000000011</v>
      </c>
      <c r="W18" s="69">
        <f t="shared" si="19"/>
        <v>-0.24199999999999999</v>
      </c>
      <c r="X18" s="73">
        <f t="shared" si="19"/>
        <v>-0.24900000000000055</v>
      </c>
      <c r="Y18" s="66">
        <f t="shared" si="20"/>
        <v>0</v>
      </c>
      <c r="Z18" s="66">
        <f t="shared" si="20"/>
        <v>0</v>
      </c>
      <c r="AA18" s="66">
        <f t="shared" si="20"/>
        <v>-0.20999999999999996</v>
      </c>
      <c r="AB18" s="66">
        <f t="shared" si="20"/>
        <v>-0.20699999999999985</v>
      </c>
      <c r="AC18" s="66">
        <f t="shared" si="20"/>
        <v>-0.2110000000000003</v>
      </c>
      <c r="AD18" s="67">
        <f t="shared" si="20"/>
        <v>-0.21399999999999952</v>
      </c>
    </row>
    <row r="19" spans="2:30" ht="14.1" customHeight="1" x14ac:dyDescent="0.3">
      <c r="B19" s="70" t="s">
        <v>15</v>
      </c>
      <c r="C19" s="69">
        <v>664.90084132999993</v>
      </c>
      <c r="D19" s="69">
        <v>675.52599999999995</v>
      </c>
      <c r="E19" s="69">
        <v>732.51900000000001</v>
      </c>
      <c r="F19" s="69">
        <v>739.995</v>
      </c>
      <c r="G19" s="73">
        <v>775.49099999999999</v>
      </c>
      <c r="H19" s="69">
        <v>664.90084132999993</v>
      </c>
      <c r="I19" s="69">
        <v>672.08069939999996</v>
      </c>
      <c r="J19" s="69">
        <v>714.71799999999996</v>
      </c>
      <c r="K19" s="69">
        <v>725.62400000000002</v>
      </c>
      <c r="L19" s="69">
        <v>760.577</v>
      </c>
      <c r="M19" s="73">
        <v>767.34</v>
      </c>
      <c r="N19" s="72">
        <v>664.90084132999993</v>
      </c>
      <c r="O19" s="69">
        <v>672.08069939999996</v>
      </c>
      <c r="P19" s="69">
        <v>715.65599999999995</v>
      </c>
      <c r="Q19" s="69">
        <v>727.57600000000002</v>
      </c>
      <c r="R19" s="69">
        <v>762.52200000000005</v>
      </c>
      <c r="S19" s="73">
        <v>769.20699999999999</v>
      </c>
      <c r="T19" s="69">
        <f t="shared" si="21"/>
        <v>0</v>
      </c>
      <c r="U19" s="69">
        <f t="shared" si="19"/>
        <v>-3.4453005999999959</v>
      </c>
      <c r="V19" s="69">
        <f t="shared" si="19"/>
        <v>-16.863000000000056</v>
      </c>
      <c r="W19" s="69">
        <f t="shared" si="19"/>
        <v>-12.418999999999983</v>
      </c>
      <c r="X19" s="73">
        <f t="shared" si="19"/>
        <v>-12.968999999999937</v>
      </c>
      <c r="Y19" s="66">
        <f t="shared" si="20"/>
        <v>0</v>
      </c>
      <c r="Z19" s="66">
        <f t="shared" si="20"/>
        <v>0</v>
      </c>
      <c r="AA19" s="66">
        <f t="shared" si="20"/>
        <v>0.93799999999998818</v>
      </c>
      <c r="AB19" s="66">
        <f t="shared" si="20"/>
        <v>1.9519999999999982</v>
      </c>
      <c r="AC19" s="66">
        <f t="shared" si="20"/>
        <v>1.94500000000005</v>
      </c>
      <c r="AD19" s="67">
        <f t="shared" si="20"/>
        <v>1.8669999999999618</v>
      </c>
    </row>
    <row r="20" spans="2:30" ht="14.1" customHeight="1" x14ac:dyDescent="0.3">
      <c r="B20" s="70" t="s">
        <v>16</v>
      </c>
      <c r="C20" s="69">
        <v>13.34218634</v>
      </c>
      <c r="D20" s="69">
        <v>12.541</v>
      </c>
      <c r="E20" s="69">
        <v>12.808</v>
      </c>
      <c r="F20" s="69">
        <v>13.116</v>
      </c>
      <c r="G20" s="73">
        <v>13.458</v>
      </c>
      <c r="H20" s="69">
        <v>13.34218634</v>
      </c>
      <c r="I20" s="69">
        <v>11.855448089999999</v>
      </c>
      <c r="J20" s="69">
        <v>12.180999999999999</v>
      </c>
      <c r="K20" s="69">
        <v>12.476000000000001</v>
      </c>
      <c r="L20" s="69">
        <v>12.79</v>
      </c>
      <c r="M20" s="73">
        <v>13.117000000000001</v>
      </c>
      <c r="N20" s="72">
        <v>13.34218634</v>
      </c>
      <c r="O20" s="69">
        <v>11.855448089999999</v>
      </c>
      <c r="P20" s="69">
        <v>11.613</v>
      </c>
      <c r="Q20" s="69">
        <v>11.912000000000001</v>
      </c>
      <c r="R20" s="69">
        <v>12.212</v>
      </c>
      <c r="S20" s="73">
        <v>12.522</v>
      </c>
      <c r="T20" s="69">
        <f t="shared" si="21"/>
        <v>0</v>
      </c>
      <c r="U20" s="69">
        <f t="shared" si="19"/>
        <v>-0.68555191000000093</v>
      </c>
      <c r="V20" s="69">
        <f t="shared" si="19"/>
        <v>-1.1950000000000003</v>
      </c>
      <c r="W20" s="69">
        <f t="shared" si="19"/>
        <v>-1.2039999999999988</v>
      </c>
      <c r="X20" s="73">
        <f t="shared" si="19"/>
        <v>-1.2460000000000004</v>
      </c>
      <c r="Y20" s="66">
        <f t="shared" si="20"/>
        <v>0</v>
      </c>
      <c r="Z20" s="66">
        <f t="shared" si="20"/>
        <v>0</v>
      </c>
      <c r="AA20" s="66">
        <f t="shared" si="20"/>
        <v>-0.56799999999999962</v>
      </c>
      <c r="AB20" s="66">
        <f t="shared" si="20"/>
        <v>-0.56400000000000006</v>
      </c>
      <c r="AC20" s="66">
        <f t="shared" si="20"/>
        <v>-0.5779999999999994</v>
      </c>
      <c r="AD20" s="67">
        <f t="shared" si="20"/>
        <v>-0.59500000000000064</v>
      </c>
    </row>
    <row r="21" spans="2:30" ht="14.1" customHeight="1" x14ac:dyDescent="0.3">
      <c r="B21" s="70" t="s">
        <v>17</v>
      </c>
      <c r="C21" s="69">
        <v>23.171093500000001</v>
      </c>
      <c r="D21" s="69">
        <v>23.768000000000001</v>
      </c>
      <c r="E21" s="69">
        <v>24.344000000000001</v>
      </c>
      <c r="F21" s="69">
        <v>24.997</v>
      </c>
      <c r="G21" s="73">
        <v>25.718</v>
      </c>
      <c r="H21" s="69">
        <v>23.171093500000001</v>
      </c>
      <c r="I21" s="69">
        <v>24.518134549999999</v>
      </c>
      <c r="J21" s="69">
        <v>25.803999999999998</v>
      </c>
      <c r="K21" s="69">
        <v>26.501000000000001</v>
      </c>
      <c r="L21" s="69">
        <v>27.244</v>
      </c>
      <c r="M21" s="73">
        <v>28.016999999999999</v>
      </c>
      <c r="N21" s="72">
        <v>23.171093500000001</v>
      </c>
      <c r="O21" s="69">
        <v>24.518134549999999</v>
      </c>
      <c r="P21" s="69">
        <v>26.138000000000002</v>
      </c>
      <c r="Q21" s="69">
        <v>26.882999999999999</v>
      </c>
      <c r="R21" s="69">
        <v>27.635999999999999</v>
      </c>
      <c r="S21" s="73">
        <v>28.416</v>
      </c>
      <c r="T21" s="69">
        <f t="shared" si="21"/>
        <v>0</v>
      </c>
      <c r="U21" s="69">
        <f t="shared" si="19"/>
        <v>0.75013454999999851</v>
      </c>
      <c r="V21" s="69">
        <f t="shared" si="19"/>
        <v>1.7940000000000005</v>
      </c>
      <c r="W21" s="69">
        <f t="shared" si="19"/>
        <v>1.8859999999999992</v>
      </c>
      <c r="X21" s="73">
        <f t="shared" si="19"/>
        <v>1.9179999999999993</v>
      </c>
      <c r="Y21" s="66">
        <f t="shared" si="20"/>
        <v>0</v>
      </c>
      <c r="Z21" s="66">
        <f t="shared" si="20"/>
        <v>0</v>
      </c>
      <c r="AA21" s="66">
        <f t="shared" si="20"/>
        <v>0.33400000000000318</v>
      </c>
      <c r="AB21" s="66">
        <f t="shared" si="20"/>
        <v>0.3819999999999979</v>
      </c>
      <c r="AC21" s="66">
        <f t="shared" si="20"/>
        <v>0.39199999999999946</v>
      </c>
      <c r="AD21" s="67">
        <f t="shared" si="20"/>
        <v>0.39900000000000091</v>
      </c>
    </row>
    <row r="22" spans="2:30" ht="14.1" customHeight="1" x14ac:dyDescent="0.3">
      <c r="B22" s="70" t="s">
        <v>18</v>
      </c>
      <c r="C22" s="69">
        <v>0.40093092999999996</v>
      </c>
      <c r="D22" s="69">
        <v>0.40799999999999997</v>
      </c>
      <c r="E22" s="69">
        <v>0.41799999999999998</v>
      </c>
      <c r="F22" s="69">
        <v>0.42799999999999999</v>
      </c>
      <c r="G22" s="73">
        <v>0.44</v>
      </c>
      <c r="H22" s="69">
        <v>0.40093092999999996</v>
      </c>
      <c r="I22" s="69">
        <v>0.41126886000000001</v>
      </c>
      <c r="J22" s="69">
        <v>0.42399999999999999</v>
      </c>
      <c r="K22" s="69">
        <v>0.434</v>
      </c>
      <c r="L22" s="69">
        <v>0.44600000000000001</v>
      </c>
      <c r="M22" s="73">
        <v>0.45700000000000002</v>
      </c>
      <c r="N22" s="72">
        <v>0.40093092999999996</v>
      </c>
      <c r="O22" s="69">
        <v>0.41126886000000001</v>
      </c>
      <c r="P22" s="69">
        <v>0.10299999999999999</v>
      </c>
      <c r="Q22" s="69">
        <v>0.42599999999999999</v>
      </c>
      <c r="R22" s="69">
        <v>0.437</v>
      </c>
      <c r="S22" s="73">
        <v>0.44800000000000001</v>
      </c>
      <c r="T22" s="69">
        <f t="shared" si="21"/>
        <v>0</v>
      </c>
      <c r="U22" s="69">
        <f t="shared" si="19"/>
        <v>3.2688600000000401E-3</v>
      </c>
      <c r="V22" s="69">
        <f t="shared" si="19"/>
        <v>-0.315</v>
      </c>
      <c r="W22" s="69">
        <f t="shared" si="19"/>
        <v>-2.0000000000000018E-3</v>
      </c>
      <c r="X22" s="73">
        <f t="shared" si="19"/>
        <v>-3.0000000000000027E-3</v>
      </c>
      <c r="Y22" s="66">
        <f t="shared" si="20"/>
        <v>0</v>
      </c>
      <c r="Z22" s="66">
        <f t="shared" si="20"/>
        <v>0</v>
      </c>
      <c r="AA22" s="66">
        <f t="shared" si="20"/>
        <v>-0.32100000000000001</v>
      </c>
      <c r="AB22" s="66">
        <f t="shared" si="20"/>
        <v>-8.0000000000000071E-3</v>
      </c>
      <c r="AC22" s="66">
        <f t="shared" si="20"/>
        <v>-9.000000000000008E-3</v>
      </c>
      <c r="AD22" s="67">
        <f t="shared" si="20"/>
        <v>-9.000000000000008E-3</v>
      </c>
    </row>
    <row r="23" spans="2:30" ht="14.1" customHeight="1" x14ac:dyDescent="0.3">
      <c r="B23" s="210" t="s">
        <v>19</v>
      </c>
      <c r="C23" s="61">
        <v>28.893637419999997</v>
      </c>
      <c r="D23" s="61">
        <v>28.766999999999999</v>
      </c>
      <c r="E23" s="61">
        <v>24.486999999999998</v>
      </c>
      <c r="F23" s="61">
        <v>25.530999999999999</v>
      </c>
      <c r="G23" s="75">
        <v>26.297999999999998</v>
      </c>
      <c r="H23" s="61">
        <v>28.893637419999997</v>
      </c>
      <c r="I23" s="61">
        <v>28.887303469999999</v>
      </c>
      <c r="J23" s="61">
        <v>23.11</v>
      </c>
      <c r="K23" s="61">
        <v>24.256</v>
      </c>
      <c r="L23" s="61">
        <v>25.236999999999998</v>
      </c>
      <c r="M23" s="75">
        <v>26.029</v>
      </c>
      <c r="N23" s="152">
        <v>28.893637419999997</v>
      </c>
      <c r="O23" s="61">
        <v>28.887303469999999</v>
      </c>
      <c r="P23" s="61">
        <v>22.401</v>
      </c>
      <c r="Q23" s="61">
        <v>25.259</v>
      </c>
      <c r="R23" s="61">
        <v>25.765000000000001</v>
      </c>
      <c r="S23" s="75">
        <v>26.28</v>
      </c>
      <c r="T23" s="61">
        <f t="shared" si="21"/>
        <v>0</v>
      </c>
      <c r="U23" s="61">
        <f t="shared" si="19"/>
        <v>0.12030346999999963</v>
      </c>
      <c r="V23" s="61">
        <f t="shared" si="19"/>
        <v>-2.0859999999999985</v>
      </c>
      <c r="W23" s="61">
        <f t="shared" si="19"/>
        <v>-0.27199999999999847</v>
      </c>
      <c r="X23" s="75">
        <f t="shared" si="19"/>
        <v>-0.5329999999999977</v>
      </c>
      <c r="Y23" s="54">
        <f t="shared" si="20"/>
        <v>0</v>
      </c>
      <c r="Z23" s="54">
        <f t="shared" si="20"/>
        <v>0</v>
      </c>
      <c r="AA23" s="54">
        <f t="shared" si="20"/>
        <v>-0.70899999999999963</v>
      </c>
      <c r="AB23" s="54">
        <f t="shared" si="20"/>
        <v>1.0030000000000001</v>
      </c>
      <c r="AC23" s="54">
        <f t="shared" si="20"/>
        <v>0.52800000000000225</v>
      </c>
      <c r="AD23" s="63">
        <f t="shared" si="20"/>
        <v>0.25100000000000122</v>
      </c>
    </row>
    <row r="24" spans="2:30" ht="14.1" customHeight="1" x14ac:dyDescent="0.3">
      <c r="B24" s="210" t="s">
        <v>31</v>
      </c>
      <c r="C24" s="61">
        <v>519.29851488000008</v>
      </c>
      <c r="D24" s="61">
        <v>519.15499999999997</v>
      </c>
      <c r="E24" s="61">
        <v>533.16099999999994</v>
      </c>
      <c r="F24" s="61">
        <v>549.49400000000003</v>
      </c>
      <c r="G24" s="75">
        <v>569.28</v>
      </c>
      <c r="H24" s="61">
        <v>519.29851488000008</v>
      </c>
      <c r="I24" s="61">
        <v>522.11044464999998</v>
      </c>
      <c r="J24" s="61">
        <v>553.59699999999998</v>
      </c>
      <c r="K24" s="61">
        <v>571.09699999999998</v>
      </c>
      <c r="L24" s="61">
        <v>591.22500000000002</v>
      </c>
      <c r="M24" s="75">
        <v>611.88</v>
      </c>
      <c r="N24" s="152">
        <v>519.29851488000008</v>
      </c>
      <c r="O24" s="61">
        <v>522.11044464999998</v>
      </c>
      <c r="P24" s="61">
        <v>555.24199999999996</v>
      </c>
      <c r="Q24" s="61">
        <v>572.745</v>
      </c>
      <c r="R24" s="61">
        <v>593.05499999999995</v>
      </c>
      <c r="S24" s="75">
        <v>613.82600000000002</v>
      </c>
      <c r="T24" s="61">
        <f t="shared" si="21"/>
        <v>0</v>
      </c>
      <c r="U24" s="61">
        <f t="shared" si="19"/>
        <v>2.955444650000004</v>
      </c>
      <c r="V24" s="61">
        <f t="shared" si="19"/>
        <v>22.081000000000017</v>
      </c>
      <c r="W24" s="61">
        <f t="shared" si="19"/>
        <v>23.250999999999976</v>
      </c>
      <c r="X24" s="75">
        <f t="shared" si="19"/>
        <v>23.774999999999977</v>
      </c>
      <c r="Y24" s="54">
        <f t="shared" si="20"/>
        <v>0</v>
      </c>
      <c r="Z24" s="54">
        <f t="shared" si="20"/>
        <v>0</v>
      </c>
      <c r="AA24" s="54">
        <f t="shared" si="20"/>
        <v>1.6449999999999818</v>
      </c>
      <c r="AB24" s="54">
        <f t="shared" si="20"/>
        <v>1.6480000000000246</v>
      </c>
      <c r="AC24" s="54">
        <f t="shared" si="20"/>
        <v>1.8299999999999272</v>
      </c>
      <c r="AD24" s="63">
        <f t="shared" si="20"/>
        <v>1.9460000000000264</v>
      </c>
    </row>
    <row r="25" spans="2:30" ht="14.1" customHeight="1" thickBot="1" x14ac:dyDescent="0.35">
      <c r="B25" s="211" t="s">
        <v>20</v>
      </c>
      <c r="C25" s="79">
        <v>405.78506503000011</v>
      </c>
      <c r="D25" s="79">
        <v>441.791</v>
      </c>
      <c r="E25" s="79">
        <v>570.90599999999995</v>
      </c>
      <c r="F25" s="79">
        <v>590.11400000000003</v>
      </c>
      <c r="G25" s="80">
        <v>558.86300000000006</v>
      </c>
      <c r="H25" s="79">
        <v>418.21691017000012</v>
      </c>
      <c r="I25" s="79">
        <v>445.06351977637706</v>
      </c>
      <c r="J25" s="79">
        <v>562.66099999999994</v>
      </c>
      <c r="K25" s="79">
        <v>588.21600000000001</v>
      </c>
      <c r="L25" s="79">
        <v>566.98900000000003</v>
      </c>
      <c r="M25" s="80">
        <v>595.53300000000002</v>
      </c>
      <c r="N25" s="78">
        <v>418.21691017000012</v>
      </c>
      <c r="O25" s="79">
        <v>437.32956547999999</v>
      </c>
      <c r="P25" s="79">
        <v>550.274</v>
      </c>
      <c r="Q25" s="79">
        <v>572.91200000000003</v>
      </c>
      <c r="R25" s="79">
        <v>551.78</v>
      </c>
      <c r="S25" s="80">
        <v>575.23099999999999</v>
      </c>
      <c r="T25" s="79">
        <f t="shared" si="21"/>
        <v>12.431845140000007</v>
      </c>
      <c r="U25" s="79">
        <f t="shared" si="19"/>
        <v>-4.4614345200000116</v>
      </c>
      <c r="V25" s="79">
        <f t="shared" si="19"/>
        <v>-20.631999999999948</v>
      </c>
      <c r="W25" s="79">
        <f t="shared" si="19"/>
        <v>-17.201999999999998</v>
      </c>
      <c r="X25" s="80">
        <f t="shared" si="19"/>
        <v>-7.0830000000000837</v>
      </c>
      <c r="Y25" s="79">
        <f t="shared" si="20"/>
        <v>0</v>
      </c>
      <c r="Z25" s="79">
        <f t="shared" si="20"/>
        <v>-7.7339542963770782</v>
      </c>
      <c r="AA25" s="79">
        <f t="shared" si="20"/>
        <v>-12.386999999999944</v>
      </c>
      <c r="AB25" s="79">
        <f t="shared" si="20"/>
        <v>-15.303999999999974</v>
      </c>
      <c r="AC25" s="79">
        <f t="shared" si="20"/>
        <v>-15.20900000000006</v>
      </c>
      <c r="AD25" s="80">
        <f t="shared" si="20"/>
        <v>-20.302000000000021</v>
      </c>
    </row>
    <row r="26" spans="2:30" ht="14.1" customHeight="1" thickBot="1" x14ac:dyDescent="0.35">
      <c r="B26" s="212" t="s">
        <v>145</v>
      </c>
      <c r="C26" s="79">
        <f t="shared" ref="C26:S26" si="22">C27+C28</f>
        <v>9055.8820658722652</v>
      </c>
      <c r="D26" s="79">
        <f t="shared" si="22"/>
        <v>9508.2010000000009</v>
      </c>
      <c r="E26" s="79">
        <f t="shared" si="22"/>
        <v>10138.137000000001</v>
      </c>
      <c r="F26" s="79">
        <f t="shared" si="22"/>
        <v>10665.153999999999</v>
      </c>
      <c r="G26" s="80">
        <f t="shared" si="22"/>
        <v>11266.258</v>
      </c>
      <c r="H26" s="79">
        <f t="shared" si="22"/>
        <v>9055.8820658722652</v>
      </c>
      <c r="I26" s="79">
        <f t="shared" si="22"/>
        <v>9565.5831011665814</v>
      </c>
      <c r="J26" s="79">
        <f t="shared" si="22"/>
        <v>10269.741</v>
      </c>
      <c r="K26" s="79">
        <f t="shared" si="22"/>
        <v>10837.304</v>
      </c>
      <c r="L26" s="79">
        <f t="shared" si="22"/>
        <v>11472.114</v>
      </c>
      <c r="M26" s="80">
        <f t="shared" si="22"/>
        <v>12184.374</v>
      </c>
      <c r="N26" s="78">
        <f t="shared" si="22"/>
        <v>9055.8820658722652</v>
      </c>
      <c r="O26" s="79">
        <f t="shared" si="22"/>
        <v>9565.5831011665814</v>
      </c>
      <c r="P26" s="79">
        <f t="shared" si="22"/>
        <v>10391.674000000001</v>
      </c>
      <c r="Q26" s="79">
        <f t="shared" si="22"/>
        <v>11011.236000000001</v>
      </c>
      <c r="R26" s="79">
        <f t="shared" si="22"/>
        <v>11660.815999999999</v>
      </c>
      <c r="S26" s="80">
        <f t="shared" si="22"/>
        <v>12380.199000000001</v>
      </c>
      <c r="T26" s="79">
        <f>T27+T28</f>
        <v>0</v>
      </c>
      <c r="U26" s="79">
        <f t="shared" ref="U26:X26" si="23">U27+U28</f>
        <v>57.382101166581378</v>
      </c>
      <c r="V26" s="79">
        <f t="shared" si="23"/>
        <v>253.53700000000026</v>
      </c>
      <c r="W26" s="79">
        <f t="shared" si="23"/>
        <v>346.08200000000033</v>
      </c>
      <c r="X26" s="80">
        <f t="shared" si="23"/>
        <v>394.55799999999999</v>
      </c>
      <c r="Y26" s="76">
        <f>Y27+Y28</f>
        <v>0</v>
      </c>
      <c r="Z26" s="76">
        <f t="shared" ref="Z26:AD26" si="24">Z27+Z28</f>
        <v>0</v>
      </c>
      <c r="AA26" s="76">
        <f t="shared" si="24"/>
        <v>121.9330000000009</v>
      </c>
      <c r="AB26" s="76">
        <f t="shared" si="24"/>
        <v>173.93199999999979</v>
      </c>
      <c r="AC26" s="76">
        <f t="shared" si="24"/>
        <v>188.70200000000023</v>
      </c>
      <c r="AD26" s="77">
        <f t="shared" si="24"/>
        <v>195.82500000000027</v>
      </c>
    </row>
    <row r="27" spans="2:30" ht="14.1" customHeight="1" x14ac:dyDescent="0.3">
      <c r="B27" s="210" t="s">
        <v>91</v>
      </c>
      <c r="C27" s="61">
        <v>6167.6357927822646</v>
      </c>
      <c r="D27" s="61">
        <v>6561.5169999999998</v>
      </c>
      <c r="E27" s="61">
        <v>6934.6750000000002</v>
      </c>
      <c r="F27" s="61">
        <v>7270.1679999999997</v>
      </c>
      <c r="G27" s="75">
        <v>7650.076</v>
      </c>
      <c r="H27" s="61">
        <v>6167.6357927822646</v>
      </c>
      <c r="I27" s="61">
        <v>6584.3396070465806</v>
      </c>
      <c r="J27" s="61">
        <v>6986.1229999999996</v>
      </c>
      <c r="K27" s="61">
        <v>7358.8879999999999</v>
      </c>
      <c r="L27" s="61">
        <v>7754.1549999999997</v>
      </c>
      <c r="M27" s="153">
        <v>8203.5049999999992</v>
      </c>
      <c r="N27" s="152">
        <v>6167.6357927822646</v>
      </c>
      <c r="O27" s="154">
        <v>6584.3396070465806</v>
      </c>
      <c r="P27" s="154">
        <v>7061.6490000000003</v>
      </c>
      <c r="Q27" s="61">
        <v>7458.232</v>
      </c>
      <c r="R27" s="61">
        <v>7862.4269999999997</v>
      </c>
      <c r="S27" s="75">
        <v>8315.4709999999995</v>
      </c>
      <c r="T27" s="61">
        <f>N27-C27</f>
        <v>0</v>
      </c>
      <c r="U27" s="61">
        <f t="shared" ref="U27:X28" si="25">O27-D27</f>
        <v>22.822607046580742</v>
      </c>
      <c r="V27" s="61">
        <f t="shared" si="25"/>
        <v>126.97400000000016</v>
      </c>
      <c r="W27" s="61">
        <f t="shared" si="25"/>
        <v>188.06400000000031</v>
      </c>
      <c r="X27" s="75">
        <f t="shared" si="25"/>
        <v>212.35099999999966</v>
      </c>
      <c r="Y27" s="54">
        <f t="shared" ref="Y27:AD28" si="26">N27-H27</f>
        <v>0</v>
      </c>
      <c r="Z27" s="54">
        <f t="shared" si="26"/>
        <v>0</v>
      </c>
      <c r="AA27" s="54">
        <f t="shared" si="26"/>
        <v>75.526000000000749</v>
      </c>
      <c r="AB27" s="54">
        <f t="shared" si="26"/>
        <v>99.344000000000051</v>
      </c>
      <c r="AC27" s="54">
        <f t="shared" si="26"/>
        <v>108.27199999999993</v>
      </c>
      <c r="AD27" s="63">
        <f t="shared" si="26"/>
        <v>111.96600000000035</v>
      </c>
    </row>
    <row r="28" spans="2:30" ht="14.1" customHeight="1" thickBot="1" x14ac:dyDescent="0.35">
      <c r="B28" s="211" t="s">
        <v>92</v>
      </c>
      <c r="C28" s="79">
        <v>2888.2462730899997</v>
      </c>
      <c r="D28" s="79">
        <v>2946.6840000000002</v>
      </c>
      <c r="E28" s="79">
        <v>3203.462</v>
      </c>
      <c r="F28" s="79">
        <v>3394.9859999999999</v>
      </c>
      <c r="G28" s="80">
        <v>3616.1819999999998</v>
      </c>
      <c r="H28" s="79">
        <v>2888.2462730899997</v>
      </c>
      <c r="I28" s="79">
        <v>2981.2434941200008</v>
      </c>
      <c r="J28" s="79">
        <v>3283.6179999999999</v>
      </c>
      <c r="K28" s="79">
        <v>3478.4160000000002</v>
      </c>
      <c r="L28" s="79">
        <v>3717.9589999999998</v>
      </c>
      <c r="M28" s="80">
        <v>3980.8690000000001</v>
      </c>
      <c r="N28" s="78">
        <v>2888.2462730899997</v>
      </c>
      <c r="O28" s="79">
        <v>2981.2434941200008</v>
      </c>
      <c r="P28" s="79">
        <v>3330.0250000000001</v>
      </c>
      <c r="Q28" s="79">
        <v>3553.0039999999999</v>
      </c>
      <c r="R28" s="79">
        <v>3798.3890000000001</v>
      </c>
      <c r="S28" s="80">
        <v>4064.7280000000001</v>
      </c>
      <c r="T28" s="79">
        <f>N28-C28</f>
        <v>0</v>
      </c>
      <c r="U28" s="79">
        <f t="shared" si="25"/>
        <v>34.559494120000636</v>
      </c>
      <c r="V28" s="79">
        <f t="shared" si="25"/>
        <v>126.5630000000001</v>
      </c>
      <c r="W28" s="79">
        <f t="shared" si="25"/>
        <v>158.01800000000003</v>
      </c>
      <c r="X28" s="80">
        <f t="shared" si="25"/>
        <v>182.20700000000033</v>
      </c>
      <c r="Y28" s="76">
        <f t="shared" si="26"/>
        <v>0</v>
      </c>
      <c r="Z28" s="76">
        <f t="shared" si="26"/>
        <v>0</v>
      </c>
      <c r="AA28" s="76">
        <f t="shared" si="26"/>
        <v>46.407000000000153</v>
      </c>
      <c r="AB28" s="76">
        <f t="shared" si="26"/>
        <v>74.587999999999738</v>
      </c>
      <c r="AC28" s="76">
        <f t="shared" si="26"/>
        <v>80.430000000000291</v>
      </c>
      <c r="AD28" s="77">
        <f t="shared" si="26"/>
        <v>83.858999999999924</v>
      </c>
    </row>
    <row r="29" spans="2:30" ht="14.1" customHeight="1" thickBot="1" x14ac:dyDescent="0.35">
      <c r="B29" s="213" t="s">
        <v>21</v>
      </c>
      <c r="C29" s="79">
        <f t="shared" ref="C29:S29" si="27">C26+C5</f>
        <v>23024.666893522692</v>
      </c>
      <c r="D29" s="79">
        <f t="shared" si="27"/>
        <v>24079.251</v>
      </c>
      <c r="E29" s="79">
        <f t="shared" si="27"/>
        <v>25263.277000000002</v>
      </c>
      <c r="F29" s="79">
        <f t="shared" si="27"/>
        <v>26546.296999999999</v>
      </c>
      <c r="G29" s="80">
        <f t="shared" si="27"/>
        <v>28007.517</v>
      </c>
      <c r="H29" s="79">
        <f t="shared" si="27"/>
        <v>22990.383934941427</v>
      </c>
      <c r="I29" s="79">
        <f t="shared" si="27"/>
        <v>23672.443309442955</v>
      </c>
      <c r="J29" s="79">
        <f t="shared" si="27"/>
        <v>25124.559000000001</v>
      </c>
      <c r="K29" s="79">
        <f t="shared" si="27"/>
        <v>26368.385000000002</v>
      </c>
      <c r="L29" s="79">
        <f t="shared" si="27"/>
        <v>27818.976999999999</v>
      </c>
      <c r="M29" s="80">
        <f t="shared" si="27"/>
        <v>29385.493999999999</v>
      </c>
      <c r="N29" s="78">
        <f t="shared" si="27"/>
        <v>22990.383934941427</v>
      </c>
      <c r="O29" s="79">
        <f t="shared" si="27"/>
        <v>23726.602355146581</v>
      </c>
      <c r="P29" s="79">
        <f t="shared" si="27"/>
        <v>25271.633000000002</v>
      </c>
      <c r="Q29" s="79">
        <f t="shared" si="27"/>
        <v>26565.9</v>
      </c>
      <c r="R29" s="79">
        <f t="shared" si="27"/>
        <v>28032.042999999998</v>
      </c>
      <c r="S29" s="80">
        <f t="shared" si="27"/>
        <v>29596.368999999999</v>
      </c>
      <c r="T29" s="79">
        <f>T26+T5</f>
        <v>-34.282958581265234</v>
      </c>
      <c r="U29" s="79">
        <f t="shared" ref="U29:X29" si="28">U26+U5</f>
        <v>-352.64864485341769</v>
      </c>
      <c r="V29" s="79">
        <f t="shared" si="28"/>
        <v>8.3560000000012451</v>
      </c>
      <c r="W29" s="79">
        <f t="shared" si="28"/>
        <v>19.603000000001202</v>
      </c>
      <c r="X29" s="80">
        <f t="shared" si="28"/>
        <v>24.526000000000067</v>
      </c>
      <c r="Y29" s="83">
        <f>Y26+Y5</f>
        <v>0</v>
      </c>
      <c r="Z29" s="83">
        <f t="shared" ref="Z29:AD29" si="29">Z26+Z5</f>
        <v>54.159045703622922</v>
      </c>
      <c r="AA29" s="83">
        <f t="shared" si="29"/>
        <v>147.07400000000132</v>
      </c>
      <c r="AB29" s="83">
        <f t="shared" si="29"/>
        <v>197.51500000000033</v>
      </c>
      <c r="AC29" s="83">
        <f t="shared" si="29"/>
        <v>213.06600000000043</v>
      </c>
      <c r="AD29" s="84">
        <f t="shared" si="29"/>
        <v>210.87499999999943</v>
      </c>
    </row>
    <row r="30" spans="2:30" ht="14.1" customHeight="1" x14ac:dyDescent="0.3">
      <c r="B30" s="214" t="s">
        <v>22</v>
      </c>
      <c r="C30" s="69">
        <v>38.578598879999774</v>
      </c>
      <c r="D30" s="69">
        <v>33.042999999999999</v>
      </c>
      <c r="E30" s="69">
        <v>32.96</v>
      </c>
      <c r="F30" s="69">
        <v>32.96</v>
      </c>
      <c r="G30" s="73">
        <v>32.96</v>
      </c>
      <c r="H30" s="69">
        <v>38.578598879999774</v>
      </c>
      <c r="I30" s="69">
        <v>30.102139379999898</v>
      </c>
      <c r="J30" s="69">
        <v>35.402999999999999</v>
      </c>
      <c r="K30" s="69">
        <v>35.359000000000002</v>
      </c>
      <c r="L30" s="69">
        <v>35.359000000000002</v>
      </c>
      <c r="M30" s="73">
        <v>35.359000000000002</v>
      </c>
      <c r="N30" s="72">
        <v>38.578598879999774</v>
      </c>
      <c r="O30" s="69">
        <v>30.102139379999898</v>
      </c>
      <c r="P30" s="69">
        <v>31.26</v>
      </c>
      <c r="Q30" s="69">
        <v>31.187999999999999</v>
      </c>
      <c r="R30" s="69">
        <v>31.187999999999999</v>
      </c>
      <c r="S30" s="73">
        <v>31.187999999999999</v>
      </c>
      <c r="T30" s="69">
        <f>N30-C30</f>
        <v>0</v>
      </c>
      <c r="U30" s="69">
        <f t="shared" ref="U30:X30" si="30">O30-D30</f>
        <v>-2.9408606200001017</v>
      </c>
      <c r="V30" s="69">
        <f t="shared" si="30"/>
        <v>-1.6999999999999993</v>
      </c>
      <c r="W30" s="69">
        <f t="shared" si="30"/>
        <v>-1.772000000000002</v>
      </c>
      <c r="X30" s="73">
        <f t="shared" si="30"/>
        <v>-1.772000000000002</v>
      </c>
      <c r="Y30" s="66">
        <f t="shared" ref="Y30:AD31" si="31">N30-H30</f>
        <v>0</v>
      </c>
      <c r="Z30" s="66">
        <f t="shared" si="31"/>
        <v>0</v>
      </c>
      <c r="AA30" s="66">
        <f t="shared" si="31"/>
        <v>-4.1429999999999971</v>
      </c>
      <c r="AB30" s="66">
        <f t="shared" si="31"/>
        <v>-4.1710000000000029</v>
      </c>
      <c r="AC30" s="66">
        <f t="shared" si="31"/>
        <v>-4.1710000000000029</v>
      </c>
      <c r="AD30" s="67">
        <f t="shared" si="31"/>
        <v>-4.1710000000000029</v>
      </c>
    </row>
    <row r="31" spans="2:30" ht="14.1" customHeight="1" x14ac:dyDescent="0.3">
      <c r="B31" s="210" t="s">
        <v>23</v>
      </c>
      <c r="C31" s="61">
        <f t="shared" ref="C31:S31" si="32">C30+C29</f>
        <v>23063.24549240269</v>
      </c>
      <c r="D31" s="61">
        <f t="shared" si="32"/>
        <v>24112.294000000002</v>
      </c>
      <c r="E31" s="61">
        <f t="shared" si="32"/>
        <v>25296.237000000001</v>
      </c>
      <c r="F31" s="61">
        <f t="shared" si="32"/>
        <v>26579.256999999998</v>
      </c>
      <c r="G31" s="75">
        <f t="shared" si="32"/>
        <v>28040.476999999999</v>
      </c>
      <c r="H31" s="61">
        <f t="shared" si="32"/>
        <v>23028.962533821425</v>
      </c>
      <c r="I31" s="61">
        <f t="shared" si="32"/>
        <v>23702.545448822955</v>
      </c>
      <c r="J31" s="61">
        <f t="shared" si="32"/>
        <v>25159.962</v>
      </c>
      <c r="K31" s="61">
        <f t="shared" si="32"/>
        <v>26403.744000000002</v>
      </c>
      <c r="L31" s="61">
        <f t="shared" si="32"/>
        <v>27854.335999999999</v>
      </c>
      <c r="M31" s="75">
        <f t="shared" si="32"/>
        <v>29420.852999999999</v>
      </c>
      <c r="N31" s="152">
        <f t="shared" si="32"/>
        <v>23028.962533821425</v>
      </c>
      <c r="O31" s="61">
        <f t="shared" si="32"/>
        <v>23756.704494526581</v>
      </c>
      <c r="P31" s="61">
        <f t="shared" si="32"/>
        <v>25302.893</v>
      </c>
      <c r="Q31" s="61">
        <f t="shared" si="32"/>
        <v>26597.088</v>
      </c>
      <c r="R31" s="61">
        <f t="shared" si="32"/>
        <v>28063.230999999996</v>
      </c>
      <c r="S31" s="75">
        <f t="shared" si="32"/>
        <v>29627.556999999997</v>
      </c>
      <c r="T31" s="61">
        <f t="shared" ref="T31:X31" si="33">T29+T30</f>
        <v>-34.282958581265234</v>
      </c>
      <c r="U31" s="61">
        <f t="shared" si="33"/>
        <v>-355.58950547341777</v>
      </c>
      <c r="V31" s="61">
        <f t="shared" si="33"/>
        <v>6.6560000000012458</v>
      </c>
      <c r="W31" s="61">
        <f t="shared" si="33"/>
        <v>17.8310000000012</v>
      </c>
      <c r="X31" s="75">
        <f t="shared" si="33"/>
        <v>22.754000000000065</v>
      </c>
      <c r="Y31" s="54">
        <f t="shared" si="31"/>
        <v>0</v>
      </c>
      <c r="Z31" s="54">
        <f t="shared" si="31"/>
        <v>54.159045703625452</v>
      </c>
      <c r="AA31" s="54">
        <f t="shared" si="31"/>
        <v>142.93100000000049</v>
      </c>
      <c r="AB31" s="54">
        <f t="shared" si="31"/>
        <v>193.34399999999732</v>
      </c>
      <c r="AC31" s="54">
        <f t="shared" si="31"/>
        <v>208.8949999999968</v>
      </c>
      <c r="AD31" s="63">
        <f t="shared" si="31"/>
        <v>206.7039999999979</v>
      </c>
    </row>
    <row r="32" spans="2:30" s="88" customFormat="1" ht="14.1" customHeight="1" thickBot="1" x14ac:dyDescent="0.35">
      <c r="B32" s="211" t="s">
        <v>24</v>
      </c>
      <c r="C32" s="155">
        <f t="shared" ref="C32:S32" si="34">C31/C45*100</f>
        <v>29.541443986759418</v>
      </c>
      <c r="D32" s="155">
        <f t="shared" si="34"/>
        <v>29.935383510766457</v>
      </c>
      <c r="E32" s="155">
        <f t="shared" si="34"/>
        <v>30.117656523382191</v>
      </c>
      <c r="F32" s="155">
        <f t="shared" si="34"/>
        <v>30.025836688938206</v>
      </c>
      <c r="G32" s="156">
        <f t="shared" si="34"/>
        <v>29.762342488322936</v>
      </c>
      <c r="H32" s="155">
        <f t="shared" si="34"/>
        <v>29.267058003569634</v>
      </c>
      <c r="I32" s="155">
        <f t="shared" si="34"/>
        <v>29.277581310950989</v>
      </c>
      <c r="J32" s="155">
        <f t="shared" si="34"/>
        <v>29.72720691772583</v>
      </c>
      <c r="K32" s="155">
        <f t="shared" si="34"/>
        <v>29.477090953504394</v>
      </c>
      <c r="L32" s="155">
        <f t="shared" si="34"/>
        <v>29.224630256131029</v>
      </c>
      <c r="M32" s="156">
        <f t="shared" si="34"/>
        <v>29.112727337536825</v>
      </c>
      <c r="N32" s="157">
        <f t="shared" si="34"/>
        <v>29.267058003569634</v>
      </c>
      <c r="O32" s="155">
        <f t="shared" si="34"/>
        <v>29.344479014732848</v>
      </c>
      <c r="P32" s="155">
        <f t="shared" si="34"/>
        <v>29.909009220635426</v>
      </c>
      <c r="Q32" s="155">
        <f t="shared" si="34"/>
        <v>29.718966194382951</v>
      </c>
      <c r="R32" s="155">
        <f t="shared" si="34"/>
        <v>29.459348215458053</v>
      </c>
      <c r="S32" s="156">
        <f t="shared" si="34"/>
        <v>29.332079076500424</v>
      </c>
      <c r="T32" s="158">
        <f>T31/N45*100</f>
        <v>-4.3569541435411217E-2</v>
      </c>
      <c r="U32" s="155">
        <f t="shared" ref="U32:X32" si="35">U31/O45*100</f>
        <v>-0.43922711517618174</v>
      </c>
      <c r="V32" s="158">
        <f t="shared" si="35"/>
        <v>7.8676523420696063E-3</v>
      </c>
      <c r="W32" s="158">
        <f t="shared" si="35"/>
        <v>1.9923943787082184E-2</v>
      </c>
      <c r="X32" s="159">
        <f t="shared" si="35"/>
        <v>2.3885988370139367E-2</v>
      </c>
      <c r="Y32" s="158">
        <f>Y31/N45*100</f>
        <v>0</v>
      </c>
      <c r="Z32" s="86">
        <f t="shared" ref="Z32:AD32" si="36">Z31/O45*100</f>
        <v>6.6897703781858858E-2</v>
      </c>
      <c r="AA32" s="86">
        <f t="shared" si="36"/>
        <v>0.16895003258776206</v>
      </c>
      <c r="AB32" s="86">
        <f t="shared" si="36"/>
        <v>0.21603807905161265</v>
      </c>
      <c r="AC32" s="86">
        <f t="shared" si="36"/>
        <v>0.219287313904376</v>
      </c>
      <c r="AD32" s="87">
        <f t="shared" si="36"/>
        <v>0.20464252497865021</v>
      </c>
    </row>
    <row r="33" spans="2:30" ht="14.1" customHeight="1" thickBot="1" x14ac:dyDescent="0.35">
      <c r="B33" s="89"/>
      <c r="C33" s="160"/>
      <c r="D33" s="160"/>
      <c r="E33" s="160"/>
      <c r="F33" s="160"/>
      <c r="G33" s="161"/>
      <c r="H33" s="160"/>
      <c r="I33" s="160"/>
      <c r="J33" s="160"/>
      <c r="K33" s="160"/>
      <c r="L33" s="160"/>
      <c r="M33" s="161"/>
      <c r="N33" s="162"/>
      <c r="O33" s="90"/>
      <c r="P33" s="90"/>
      <c r="Q33" s="90"/>
      <c r="R33" s="90"/>
      <c r="S33" s="163"/>
      <c r="T33" s="164"/>
      <c r="U33" s="165"/>
      <c r="V33" s="160"/>
      <c r="W33" s="160"/>
      <c r="X33" s="161"/>
      <c r="Y33" s="110"/>
      <c r="Z33" s="110"/>
      <c r="AA33" s="112"/>
      <c r="AB33" s="112"/>
      <c r="AC33" s="112"/>
      <c r="AD33" s="133"/>
    </row>
    <row r="34" spans="2:30" ht="14.1" customHeight="1" x14ac:dyDescent="0.3">
      <c r="B34" s="91" t="s">
        <v>93</v>
      </c>
      <c r="C34" s="134">
        <v>11086.835744189188</v>
      </c>
      <c r="D34" s="134">
        <v>11382.073</v>
      </c>
      <c r="E34" s="134">
        <v>11656.867</v>
      </c>
      <c r="F34" s="134">
        <v>12230.038</v>
      </c>
      <c r="G34" s="135">
        <v>12911.191999999999</v>
      </c>
      <c r="H34" s="134">
        <v>11030.755714587924</v>
      </c>
      <c r="I34" s="134">
        <v>10900.795254860001</v>
      </c>
      <c r="J34" s="134">
        <v>11362.147999999999</v>
      </c>
      <c r="K34" s="134">
        <v>11825.013999999999</v>
      </c>
      <c r="L34" s="134">
        <v>12444.364</v>
      </c>
      <c r="M34" s="135">
        <v>13037.069</v>
      </c>
      <c r="N34" s="166">
        <v>11030.755714587924</v>
      </c>
      <c r="O34" s="134">
        <v>10961.85496457</v>
      </c>
      <c r="P34" s="134">
        <v>11385.418</v>
      </c>
      <c r="Q34" s="134">
        <v>11843.879000000001</v>
      </c>
      <c r="R34" s="134">
        <v>12452.268</v>
      </c>
      <c r="S34" s="135">
        <v>13040.73</v>
      </c>
      <c r="T34" s="134">
        <f>N34-C34+N35</f>
        <v>-46.714803721263976</v>
      </c>
      <c r="U34" s="134">
        <f t="shared" ref="U34:X34" si="37">O34-D34+O35</f>
        <v>-437.4417081499999</v>
      </c>
      <c r="V34" s="134">
        <f t="shared" si="37"/>
        <v>-271.44900000000052</v>
      </c>
      <c r="W34" s="134">
        <f t="shared" si="37"/>
        <v>-386.15899999999965</v>
      </c>
      <c r="X34" s="135">
        <f t="shared" si="37"/>
        <v>-458.92399999999907</v>
      </c>
      <c r="Y34" s="134">
        <f t="shared" ref="Y34:AD43" si="38">N34-H34</f>
        <v>0</v>
      </c>
      <c r="Z34" s="134">
        <f t="shared" si="38"/>
        <v>61.059709709999879</v>
      </c>
      <c r="AA34" s="134">
        <f t="shared" si="38"/>
        <v>23.270000000000437</v>
      </c>
      <c r="AB34" s="134">
        <f t="shared" si="38"/>
        <v>18.865000000001601</v>
      </c>
      <c r="AC34" s="134">
        <f t="shared" si="38"/>
        <v>7.9040000000004511</v>
      </c>
      <c r="AD34" s="135">
        <f t="shared" si="38"/>
        <v>3.6610000000000582</v>
      </c>
    </row>
    <row r="35" spans="2:30" ht="14.1" customHeight="1" x14ac:dyDescent="0.3">
      <c r="B35" s="65" t="s">
        <v>100</v>
      </c>
      <c r="C35" s="69"/>
      <c r="D35" s="69"/>
      <c r="E35" s="69"/>
      <c r="F35" s="69"/>
      <c r="G35" s="73"/>
      <c r="H35" s="69">
        <v>9.365225879999981</v>
      </c>
      <c r="I35" s="69">
        <v>-17.22367272</v>
      </c>
      <c r="J35" s="69">
        <v>0</v>
      </c>
      <c r="K35" s="69">
        <v>0</v>
      </c>
      <c r="L35" s="69">
        <v>0</v>
      </c>
      <c r="M35" s="73">
        <v>0</v>
      </c>
      <c r="N35" s="72">
        <v>9.365225879999981</v>
      </c>
      <c r="O35" s="69">
        <v>-17.22367272</v>
      </c>
      <c r="P35" s="69">
        <v>0</v>
      </c>
      <c r="Q35" s="69">
        <v>0</v>
      </c>
      <c r="R35" s="69">
        <v>0</v>
      </c>
      <c r="S35" s="73">
        <v>0</v>
      </c>
      <c r="T35" s="69"/>
      <c r="U35" s="69"/>
      <c r="V35" s="69"/>
      <c r="W35" s="69"/>
      <c r="X35" s="73"/>
      <c r="Y35" s="69">
        <f t="shared" si="38"/>
        <v>0</v>
      </c>
      <c r="Z35" s="69">
        <f t="shared" si="38"/>
        <v>0</v>
      </c>
      <c r="AA35" s="69">
        <f t="shared" si="38"/>
        <v>0</v>
      </c>
      <c r="AB35" s="69">
        <f t="shared" si="38"/>
        <v>0</v>
      </c>
      <c r="AC35" s="69">
        <f t="shared" si="38"/>
        <v>0</v>
      </c>
      <c r="AD35" s="73">
        <f t="shared" si="38"/>
        <v>0</v>
      </c>
    </row>
    <row r="36" spans="2:30" ht="14.1" customHeight="1" x14ac:dyDescent="0.3">
      <c r="B36" s="65" t="s">
        <v>25</v>
      </c>
      <c r="C36" s="69">
        <v>191.25011450000002</v>
      </c>
      <c r="D36" s="69">
        <v>215.1</v>
      </c>
      <c r="E36" s="69">
        <v>338.29199999999997</v>
      </c>
      <c r="F36" s="69">
        <v>349.17500000000001</v>
      </c>
      <c r="G36" s="73">
        <v>307.46199999999999</v>
      </c>
      <c r="H36" s="69">
        <v>203.68195964</v>
      </c>
      <c r="I36" s="69">
        <v>236.60237802637707</v>
      </c>
      <c r="J36" s="69">
        <v>310.91800000000001</v>
      </c>
      <c r="K36" s="69">
        <v>326.19600000000003</v>
      </c>
      <c r="L36" s="69">
        <v>294.59100000000001</v>
      </c>
      <c r="M36" s="73">
        <v>312.76400000000001</v>
      </c>
      <c r="N36" s="72">
        <v>203.68195964</v>
      </c>
      <c r="O36" s="69">
        <v>229.70171402000003</v>
      </c>
      <c r="P36" s="69">
        <v>296.80799999999999</v>
      </c>
      <c r="Q36" s="69">
        <v>309.29899999999998</v>
      </c>
      <c r="R36" s="69">
        <v>277.79700000000003</v>
      </c>
      <c r="S36" s="73">
        <v>290.93799999999999</v>
      </c>
      <c r="T36" s="69">
        <f>N36-C36</f>
        <v>12.431845139999979</v>
      </c>
      <c r="U36" s="69">
        <f t="shared" ref="U36:X43" si="39">O36-D36</f>
        <v>14.601714020000031</v>
      </c>
      <c r="V36" s="69">
        <f t="shared" si="39"/>
        <v>-41.48399999999998</v>
      </c>
      <c r="W36" s="69">
        <f t="shared" si="39"/>
        <v>-39.876000000000033</v>
      </c>
      <c r="X36" s="73">
        <f t="shared" si="39"/>
        <v>-29.664999999999964</v>
      </c>
      <c r="Y36" s="66">
        <f t="shared" si="38"/>
        <v>0</v>
      </c>
      <c r="Z36" s="66">
        <f t="shared" si="38"/>
        <v>-6.9006640063770419</v>
      </c>
      <c r="AA36" s="66">
        <f t="shared" si="38"/>
        <v>-14.110000000000014</v>
      </c>
      <c r="AB36" s="66">
        <f t="shared" si="38"/>
        <v>-16.897000000000048</v>
      </c>
      <c r="AC36" s="66">
        <f t="shared" si="38"/>
        <v>-16.793999999999983</v>
      </c>
      <c r="AD36" s="67">
        <f t="shared" si="38"/>
        <v>-21.826000000000022</v>
      </c>
    </row>
    <row r="37" spans="2:30" ht="14.1" customHeight="1" x14ac:dyDescent="0.3">
      <c r="B37" s="65" t="s">
        <v>26</v>
      </c>
      <c r="C37" s="69">
        <v>1975.3563082698881</v>
      </c>
      <c r="D37" s="69">
        <v>2181.9110000000001</v>
      </c>
      <c r="E37" s="69">
        <v>2295.5529999999999</v>
      </c>
      <c r="F37" s="69">
        <v>2420.7820000000002</v>
      </c>
      <c r="G37" s="73">
        <v>2581.1489999999999</v>
      </c>
      <c r="H37" s="69">
        <v>1975.3563082698881</v>
      </c>
      <c r="I37" s="69">
        <v>2192.2282391000003</v>
      </c>
      <c r="J37" s="69">
        <v>2337.3829999999998</v>
      </c>
      <c r="K37" s="69">
        <v>2481.54</v>
      </c>
      <c r="L37" s="69">
        <v>2647.1869999999999</v>
      </c>
      <c r="M37" s="73">
        <v>2823.7489999999998</v>
      </c>
      <c r="N37" s="72">
        <v>1975.3563082698881</v>
      </c>
      <c r="O37" s="69">
        <v>2192.2282391000003</v>
      </c>
      <c r="P37" s="69">
        <v>2347.203</v>
      </c>
      <c r="Q37" s="69">
        <v>2495.3049999999998</v>
      </c>
      <c r="R37" s="69">
        <v>2669.154</v>
      </c>
      <c r="S37" s="73">
        <v>2845.723</v>
      </c>
      <c r="T37" s="69">
        <f t="shared" ref="T37:T43" si="40">N37-C37</f>
        <v>0</v>
      </c>
      <c r="U37" s="69">
        <f t="shared" si="39"/>
        <v>10.317239100000279</v>
      </c>
      <c r="V37" s="69">
        <f t="shared" si="39"/>
        <v>51.650000000000091</v>
      </c>
      <c r="W37" s="69">
        <f t="shared" si="39"/>
        <v>74.522999999999683</v>
      </c>
      <c r="X37" s="73">
        <f t="shared" si="39"/>
        <v>88.005000000000109</v>
      </c>
      <c r="Y37" s="66">
        <f t="shared" si="38"/>
        <v>0</v>
      </c>
      <c r="Z37" s="66">
        <f t="shared" si="38"/>
        <v>0</v>
      </c>
      <c r="AA37" s="66">
        <f t="shared" si="38"/>
        <v>9.8200000000001637</v>
      </c>
      <c r="AB37" s="66">
        <f t="shared" si="38"/>
        <v>13.764999999999873</v>
      </c>
      <c r="AC37" s="66">
        <f t="shared" si="38"/>
        <v>21.967000000000098</v>
      </c>
      <c r="AD37" s="67">
        <f t="shared" si="38"/>
        <v>21.97400000000016</v>
      </c>
    </row>
    <row r="38" spans="2:30" ht="14.1" customHeight="1" x14ac:dyDescent="0.3">
      <c r="B38" s="65" t="s">
        <v>27</v>
      </c>
      <c r="C38" s="69">
        <v>639.14173203135022</v>
      </c>
      <c r="D38" s="69">
        <v>712.33600000000001</v>
      </c>
      <c r="E38" s="69">
        <v>755.09400000000005</v>
      </c>
      <c r="F38" s="69">
        <v>801.755</v>
      </c>
      <c r="G38" s="73">
        <v>861.98900000000003</v>
      </c>
      <c r="H38" s="69">
        <v>639.14173203135022</v>
      </c>
      <c r="I38" s="69">
        <v>715.47913654999991</v>
      </c>
      <c r="J38" s="69">
        <v>764.26599999999996</v>
      </c>
      <c r="K38" s="69">
        <v>818.548</v>
      </c>
      <c r="L38" s="69">
        <v>880.91300000000001</v>
      </c>
      <c r="M38" s="73">
        <v>947.73</v>
      </c>
      <c r="N38" s="72">
        <v>639.14173203135022</v>
      </c>
      <c r="O38" s="69">
        <v>715.47913654999991</v>
      </c>
      <c r="P38" s="69">
        <v>767.77</v>
      </c>
      <c r="Q38" s="69">
        <v>823.74099999999999</v>
      </c>
      <c r="R38" s="69">
        <v>889.54300000000001</v>
      </c>
      <c r="S38" s="73">
        <v>956.31399999999996</v>
      </c>
      <c r="T38" s="69">
        <f t="shared" si="40"/>
        <v>0</v>
      </c>
      <c r="U38" s="69">
        <f t="shared" si="39"/>
        <v>3.1431365499998947</v>
      </c>
      <c r="V38" s="69">
        <f t="shared" si="39"/>
        <v>12.675999999999931</v>
      </c>
      <c r="W38" s="69">
        <f t="shared" si="39"/>
        <v>21.98599999999999</v>
      </c>
      <c r="X38" s="73">
        <f t="shared" si="39"/>
        <v>27.553999999999974</v>
      </c>
      <c r="Y38" s="66">
        <f t="shared" si="38"/>
        <v>0</v>
      </c>
      <c r="Z38" s="66">
        <f t="shared" si="38"/>
        <v>0</v>
      </c>
      <c r="AA38" s="66">
        <f t="shared" si="38"/>
        <v>3.5040000000000191</v>
      </c>
      <c r="AB38" s="66">
        <f t="shared" si="38"/>
        <v>5.1929999999999836</v>
      </c>
      <c r="AC38" s="66">
        <f t="shared" si="38"/>
        <v>8.6299999999999955</v>
      </c>
      <c r="AD38" s="67">
        <f t="shared" si="38"/>
        <v>8.5839999999999463</v>
      </c>
    </row>
    <row r="39" spans="2:30" ht="14.1" customHeight="1" x14ac:dyDescent="0.3">
      <c r="B39" s="65" t="s">
        <v>28</v>
      </c>
      <c r="C39" s="69">
        <v>75.183153500000003</v>
      </c>
      <c r="D39" s="69">
        <v>78.58</v>
      </c>
      <c r="E39" s="69">
        <v>78.239000000000004</v>
      </c>
      <c r="F39" s="69">
        <v>78.239000000000004</v>
      </c>
      <c r="G39" s="73">
        <v>78.239000000000004</v>
      </c>
      <c r="H39" s="69">
        <v>75.183153500000003</v>
      </c>
      <c r="I39" s="69">
        <v>78.27554167000001</v>
      </c>
      <c r="J39" s="69">
        <v>79.007999999999996</v>
      </c>
      <c r="K39" s="69">
        <v>79.007999999999996</v>
      </c>
      <c r="L39" s="69">
        <v>79.007999999999996</v>
      </c>
      <c r="M39" s="73">
        <v>79.007999999999996</v>
      </c>
      <c r="N39" s="72">
        <v>75.183153500000003</v>
      </c>
      <c r="O39" s="69">
        <v>78.27554167000001</v>
      </c>
      <c r="P39" s="69">
        <v>81.665000000000006</v>
      </c>
      <c r="Q39" s="69">
        <v>81.665000000000006</v>
      </c>
      <c r="R39" s="69">
        <v>81.665000000000006</v>
      </c>
      <c r="S39" s="73">
        <v>81.665000000000006</v>
      </c>
      <c r="T39" s="69">
        <f t="shared" si="40"/>
        <v>0</v>
      </c>
      <c r="U39" s="69">
        <f t="shared" si="39"/>
        <v>-0.30445832999998856</v>
      </c>
      <c r="V39" s="69">
        <f t="shared" si="39"/>
        <v>3.4260000000000019</v>
      </c>
      <c r="W39" s="69">
        <f t="shared" si="39"/>
        <v>3.4260000000000019</v>
      </c>
      <c r="X39" s="73">
        <f t="shared" si="39"/>
        <v>3.4260000000000019</v>
      </c>
      <c r="Y39" s="66">
        <f t="shared" si="38"/>
        <v>0</v>
      </c>
      <c r="Z39" s="66">
        <f t="shared" si="38"/>
        <v>0</v>
      </c>
      <c r="AA39" s="66">
        <f t="shared" si="38"/>
        <v>2.6570000000000107</v>
      </c>
      <c r="AB39" s="66">
        <f t="shared" si="38"/>
        <v>2.6570000000000107</v>
      </c>
      <c r="AC39" s="66">
        <f t="shared" si="38"/>
        <v>2.6570000000000107</v>
      </c>
      <c r="AD39" s="67">
        <f t="shared" si="38"/>
        <v>2.6570000000000107</v>
      </c>
    </row>
    <row r="40" spans="2:30" ht="14.1" customHeight="1" thickBot="1" x14ac:dyDescent="0.35">
      <c r="B40" s="95" t="s">
        <v>29</v>
      </c>
      <c r="C40" s="167">
        <v>1.01777516</v>
      </c>
      <c r="D40" s="167">
        <v>1.05</v>
      </c>
      <c r="E40" s="167">
        <v>1.095</v>
      </c>
      <c r="F40" s="167">
        <v>1.1539999999999999</v>
      </c>
      <c r="G40" s="168">
        <v>1.228</v>
      </c>
      <c r="H40" s="167">
        <v>1.01777516</v>
      </c>
      <c r="I40" s="167">
        <v>0.70333078999999998</v>
      </c>
      <c r="J40" s="167">
        <v>1.095</v>
      </c>
      <c r="K40" s="167">
        <v>0.77500000000000002</v>
      </c>
      <c r="L40" s="167">
        <v>0.8</v>
      </c>
      <c r="M40" s="168">
        <v>0.8</v>
      </c>
      <c r="N40" s="169">
        <v>1.01777516</v>
      </c>
      <c r="O40" s="167">
        <v>0.70333078999999998</v>
      </c>
      <c r="P40" s="167">
        <v>1.095</v>
      </c>
      <c r="Q40" s="167">
        <v>0.77500000000000002</v>
      </c>
      <c r="R40" s="167">
        <v>0.8</v>
      </c>
      <c r="S40" s="168">
        <v>0.8</v>
      </c>
      <c r="T40" s="167">
        <f t="shared" si="40"/>
        <v>0</v>
      </c>
      <c r="U40" s="167">
        <f t="shared" si="39"/>
        <v>-0.34666921000000006</v>
      </c>
      <c r="V40" s="167">
        <f t="shared" si="39"/>
        <v>0</v>
      </c>
      <c r="W40" s="167">
        <f t="shared" si="39"/>
        <v>-0.37899999999999989</v>
      </c>
      <c r="X40" s="168">
        <f t="shared" si="39"/>
        <v>-0.42799999999999994</v>
      </c>
      <c r="Y40" s="96">
        <f t="shared" si="38"/>
        <v>0</v>
      </c>
      <c r="Z40" s="96">
        <f t="shared" si="38"/>
        <v>0</v>
      </c>
      <c r="AA40" s="96">
        <f t="shared" si="38"/>
        <v>0</v>
      </c>
      <c r="AB40" s="96">
        <f t="shared" si="38"/>
        <v>0</v>
      </c>
      <c r="AC40" s="96">
        <f t="shared" si="38"/>
        <v>0</v>
      </c>
      <c r="AD40" s="97">
        <f t="shared" si="38"/>
        <v>0</v>
      </c>
    </row>
    <row r="41" spans="2:30" ht="14.1" customHeight="1" x14ac:dyDescent="0.3">
      <c r="B41" s="71" t="s">
        <v>30</v>
      </c>
      <c r="C41" s="61">
        <v>56.949039739999996</v>
      </c>
      <c r="D41" s="61">
        <v>59.431000000000004</v>
      </c>
      <c r="E41" s="61">
        <v>64.906999999999996</v>
      </c>
      <c r="F41" s="61">
        <v>67.26400000000001</v>
      </c>
      <c r="G41" s="75">
        <v>71.463999999999999</v>
      </c>
      <c r="H41" s="61">
        <f t="shared" ref="H41:S41" si="41">H42+H43</f>
        <v>56.949039739999996</v>
      </c>
      <c r="I41" s="61">
        <f t="shared" si="41"/>
        <v>61.631050210000005</v>
      </c>
      <c r="J41" s="61">
        <f t="shared" si="41"/>
        <v>63.774000000000001</v>
      </c>
      <c r="K41" s="61">
        <f t="shared" si="41"/>
        <v>65.183999999999997</v>
      </c>
      <c r="L41" s="61">
        <f t="shared" si="41"/>
        <v>69.288000000000011</v>
      </c>
      <c r="M41" s="75">
        <f t="shared" si="41"/>
        <v>75.228000000000009</v>
      </c>
      <c r="N41" s="152">
        <f t="shared" si="41"/>
        <v>56.949039739999996</v>
      </c>
      <c r="O41" s="61">
        <f t="shared" si="41"/>
        <v>61.631050210000005</v>
      </c>
      <c r="P41" s="61">
        <f t="shared" si="41"/>
        <v>63.236000000000004</v>
      </c>
      <c r="Q41" s="61">
        <f t="shared" si="41"/>
        <v>64.584999999999994</v>
      </c>
      <c r="R41" s="61">
        <f t="shared" si="41"/>
        <v>68.424999999999997</v>
      </c>
      <c r="S41" s="75">
        <f t="shared" si="41"/>
        <v>74.222000000000008</v>
      </c>
      <c r="T41" s="134">
        <f t="shared" si="40"/>
        <v>0</v>
      </c>
      <c r="U41" s="134">
        <f t="shared" si="39"/>
        <v>2.2000502100000006</v>
      </c>
      <c r="V41" s="134">
        <f t="shared" si="39"/>
        <v>-1.6709999999999923</v>
      </c>
      <c r="W41" s="134">
        <f t="shared" si="39"/>
        <v>-2.6790000000000163</v>
      </c>
      <c r="X41" s="135">
        <f t="shared" si="39"/>
        <v>-3.0390000000000015</v>
      </c>
      <c r="Y41" s="92">
        <f t="shared" si="38"/>
        <v>0</v>
      </c>
      <c r="Z41" s="92">
        <f t="shared" si="38"/>
        <v>0</v>
      </c>
      <c r="AA41" s="92">
        <f t="shared" si="38"/>
        <v>-0.5379999999999967</v>
      </c>
      <c r="AB41" s="92">
        <f t="shared" si="38"/>
        <v>-0.59900000000000375</v>
      </c>
      <c r="AC41" s="92">
        <f t="shared" si="38"/>
        <v>-0.86300000000001376</v>
      </c>
      <c r="AD41" s="93">
        <f t="shared" si="38"/>
        <v>-1.0060000000000002</v>
      </c>
    </row>
    <row r="42" spans="2:30" ht="14.1" customHeight="1" x14ac:dyDescent="0.3">
      <c r="B42" s="70" t="s">
        <v>94</v>
      </c>
      <c r="C42" s="69">
        <v>24.230516539999996</v>
      </c>
      <c r="D42" s="69">
        <v>26.905000000000001</v>
      </c>
      <c r="E42" s="69">
        <v>29.920999999999999</v>
      </c>
      <c r="F42" s="69">
        <v>32.703000000000003</v>
      </c>
      <c r="G42" s="73">
        <v>35.539000000000001</v>
      </c>
      <c r="H42" s="69">
        <v>24.230516539999996</v>
      </c>
      <c r="I42" s="69">
        <v>27.175360470000001</v>
      </c>
      <c r="J42" s="69">
        <v>31.181999999999999</v>
      </c>
      <c r="K42" s="69">
        <v>33.832000000000001</v>
      </c>
      <c r="L42" s="69">
        <v>36.947000000000003</v>
      </c>
      <c r="M42" s="73">
        <v>40.277999999999999</v>
      </c>
      <c r="N42" s="72">
        <v>24.230516539999996</v>
      </c>
      <c r="O42" s="69">
        <v>27.175360470000001</v>
      </c>
      <c r="P42" s="69">
        <v>29.885000000000002</v>
      </c>
      <c r="Q42" s="69">
        <v>33.070999999999998</v>
      </c>
      <c r="R42" s="69">
        <v>36.228999999999999</v>
      </c>
      <c r="S42" s="73">
        <v>39.539000000000001</v>
      </c>
      <c r="T42" s="69">
        <f t="shared" si="40"/>
        <v>0</v>
      </c>
      <c r="U42" s="69">
        <f t="shared" si="39"/>
        <v>0.27036046999999996</v>
      </c>
      <c r="V42" s="69">
        <f t="shared" si="39"/>
        <v>-3.5999999999997812E-2</v>
      </c>
      <c r="W42" s="69">
        <f t="shared" si="39"/>
        <v>0.367999999999995</v>
      </c>
      <c r="X42" s="73">
        <f t="shared" si="39"/>
        <v>0.68999999999999773</v>
      </c>
      <c r="Y42" s="66">
        <f t="shared" si="38"/>
        <v>0</v>
      </c>
      <c r="Z42" s="66">
        <f t="shared" si="38"/>
        <v>0</v>
      </c>
      <c r="AA42" s="66">
        <f t="shared" si="38"/>
        <v>-1.296999999999997</v>
      </c>
      <c r="AB42" s="66">
        <f t="shared" si="38"/>
        <v>-0.76100000000000279</v>
      </c>
      <c r="AC42" s="66">
        <f t="shared" si="38"/>
        <v>-0.71800000000000352</v>
      </c>
      <c r="AD42" s="67">
        <f t="shared" si="38"/>
        <v>-0.73899999999999721</v>
      </c>
    </row>
    <row r="43" spans="2:30" ht="14.1" customHeight="1" thickBot="1" x14ac:dyDescent="0.35">
      <c r="B43" s="99" t="s">
        <v>95</v>
      </c>
      <c r="C43" s="167">
        <v>32.7185232</v>
      </c>
      <c r="D43" s="167">
        <v>32.526000000000003</v>
      </c>
      <c r="E43" s="167">
        <v>34.985999999999997</v>
      </c>
      <c r="F43" s="167">
        <v>34.561</v>
      </c>
      <c r="G43" s="168">
        <v>35.924999999999997</v>
      </c>
      <c r="H43" s="167">
        <v>32.7185232</v>
      </c>
      <c r="I43" s="167">
        <v>34.455689740000004</v>
      </c>
      <c r="J43" s="167">
        <v>32.591999999999999</v>
      </c>
      <c r="K43" s="167">
        <v>31.352</v>
      </c>
      <c r="L43" s="167">
        <v>32.341000000000001</v>
      </c>
      <c r="M43" s="168">
        <v>34.950000000000003</v>
      </c>
      <c r="N43" s="169">
        <v>32.7185232</v>
      </c>
      <c r="O43" s="167">
        <v>34.455689740000004</v>
      </c>
      <c r="P43" s="167">
        <v>33.350999999999999</v>
      </c>
      <c r="Q43" s="167">
        <v>31.513999999999999</v>
      </c>
      <c r="R43" s="167">
        <v>32.195999999999998</v>
      </c>
      <c r="S43" s="168">
        <v>34.683</v>
      </c>
      <c r="T43" s="167">
        <f t="shared" si="40"/>
        <v>0</v>
      </c>
      <c r="U43" s="167">
        <f t="shared" si="39"/>
        <v>1.9296897400000006</v>
      </c>
      <c r="V43" s="167">
        <f t="shared" si="39"/>
        <v>-1.634999999999998</v>
      </c>
      <c r="W43" s="167">
        <f t="shared" si="39"/>
        <v>-3.0470000000000006</v>
      </c>
      <c r="X43" s="168">
        <f t="shared" si="39"/>
        <v>-3.7289999999999992</v>
      </c>
      <c r="Y43" s="96">
        <f t="shared" si="38"/>
        <v>0</v>
      </c>
      <c r="Z43" s="96">
        <f t="shared" si="38"/>
        <v>0</v>
      </c>
      <c r="AA43" s="96">
        <f t="shared" si="38"/>
        <v>0.75900000000000034</v>
      </c>
      <c r="AB43" s="96">
        <f t="shared" si="38"/>
        <v>0.16199999999999903</v>
      </c>
      <c r="AC43" s="96">
        <f t="shared" si="38"/>
        <v>-0.14500000000000313</v>
      </c>
      <c r="AD43" s="97">
        <f t="shared" si="38"/>
        <v>-0.26700000000000301</v>
      </c>
    </row>
    <row r="44" spans="2:30" ht="17.25" thickBot="1" x14ac:dyDescent="0.35">
      <c r="B44" s="173"/>
      <c r="E44" s="128"/>
      <c r="F44" s="128"/>
      <c r="G44" s="128"/>
      <c r="H44" s="128"/>
    </row>
    <row r="45" spans="2:30" ht="17.25" thickBot="1" x14ac:dyDescent="0.35">
      <c r="B45" s="104" t="s">
        <v>96</v>
      </c>
      <c r="C45" s="101">
        <v>78070.812999999995</v>
      </c>
      <c r="D45" s="102">
        <v>80547.803876732884</v>
      </c>
      <c r="E45" s="102">
        <v>83991.385519523988</v>
      </c>
      <c r="F45" s="102">
        <v>88521.286768311897</v>
      </c>
      <c r="G45" s="103">
        <v>94214.617048377491</v>
      </c>
      <c r="H45" s="101">
        <v>78685.607999999978</v>
      </c>
      <c r="I45" s="102">
        <v>80958.004000000001</v>
      </c>
      <c r="J45" s="102">
        <v>84636.145163700334</v>
      </c>
      <c r="K45" s="102">
        <v>89573.777960816675</v>
      </c>
      <c r="L45" s="102">
        <v>95311.16649168366</v>
      </c>
      <c r="M45" s="102">
        <v>101058.38817123084</v>
      </c>
      <c r="N45" s="101">
        <v>78685.607999999978</v>
      </c>
      <c r="O45" s="102">
        <v>80958.004000000001</v>
      </c>
      <c r="P45" s="102">
        <v>84599.569358327397</v>
      </c>
      <c r="Q45" s="102">
        <v>89495.333808169264</v>
      </c>
      <c r="R45" s="102">
        <v>95260.868620557332</v>
      </c>
      <c r="S45" s="103">
        <v>101007.35417605055</v>
      </c>
    </row>
    <row r="46" spans="2:30" x14ac:dyDescent="0.3">
      <c r="C46" s="125"/>
      <c r="D46" s="125"/>
      <c r="E46" s="125"/>
    </row>
    <row r="47" spans="2:30" ht="16.5" customHeight="1" x14ac:dyDescent="0.3">
      <c r="B47" s="173"/>
    </row>
    <row r="48" spans="2:30" x14ac:dyDescent="0.3">
      <c r="B48" s="136" t="s">
        <v>87</v>
      </c>
    </row>
  </sheetData>
  <mergeCells count="6">
    <mergeCell ref="Y3:AD3"/>
    <mergeCell ref="B3:B4"/>
    <mergeCell ref="C3:G3"/>
    <mergeCell ref="H3:M3"/>
    <mergeCell ref="N3:S3"/>
    <mergeCell ref="T3:X3"/>
  </mergeCells>
  <pageMargins left="0" right="0" top="0" bottom="0" header="0" footer="0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</vt:i4>
      </vt:variant>
    </vt:vector>
  </HeadingPairs>
  <TitlesOfParts>
    <vt:vector size="14" baseType="lpstr">
      <vt:lpstr>Obsah</vt:lpstr>
      <vt:lpstr>Graf_1</vt:lpstr>
      <vt:lpstr>Graf_2</vt:lpstr>
      <vt:lpstr>Graf_3</vt:lpstr>
      <vt:lpstr>Graf_4</vt:lpstr>
      <vt:lpstr>Graf_5</vt:lpstr>
      <vt:lpstr>Graf_6</vt:lpstr>
      <vt:lpstr>Graf_7</vt:lpstr>
      <vt:lpstr>DANE_ESA2010</vt:lpstr>
      <vt:lpstr>DANE_CASH</vt:lpstr>
      <vt:lpstr>DANE_FAKTORY</vt:lpstr>
      <vt:lpstr>Tab_1</vt:lpstr>
      <vt:lpstr>Graf_2!_ftn1</vt:lpstr>
      <vt:lpstr>Graf_2!_ftnref1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Paur Dusan</dc:creator>
  <cp:lastModifiedBy>Paur Dusan</cp:lastModifiedBy>
  <cp:lastPrinted>2017-09-26T16:32:07Z</cp:lastPrinted>
  <dcterms:created xsi:type="dcterms:W3CDTF">2015-11-02T12:32:05Z</dcterms:created>
  <dcterms:modified xsi:type="dcterms:W3CDTF">2017-09-29T11:05:44Z</dcterms:modified>
</cp:coreProperties>
</file>