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IFP_NEW\1_DANE\1_5_Vybor\EDV\2016_zasadnutia\september\komentar\"/>
    </mc:Choice>
  </mc:AlternateContent>
  <bookViews>
    <workbookView xWindow="0" yWindow="0" windowWidth="13620" windowHeight="4155"/>
  </bookViews>
  <sheets>
    <sheet name="Graf_1" sheetId="6" r:id="rId1"/>
    <sheet name="Graf_2" sheetId="4" r:id="rId2"/>
    <sheet name="Graf_3" sheetId="3" r:id="rId3"/>
    <sheet name="Graf_4" sheetId="10" r:id="rId4"/>
    <sheet name="Graf_5" sheetId="8" r:id="rId5"/>
    <sheet name="Graf_6" sheetId="9" r:id="rId6"/>
    <sheet name="Tab_1" sheetId="5" r:id="rId7"/>
    <sheet name="Tab_2" sheetId="1" r:id="rId8"/>
    <sheet name="Tab_3" sheetId="2" r:id="rId9"/>
  </sheets>
  <definedNames>
    <definedName name="_ftn1" localSheetId="1">Graf_2!$A$4</definedName>
    <definedName name="_ftnref1" localSheetId="1">Graf_2!$A$1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5" l="1"/>
  <c r="D22" i="5"/>
  <c r="E22" i="5"/>
  <c r="B22" i="5"/>
  <c r="AE14" i="2" l="1"/>
  <c r="AD14" i="2"/>
  <c r="AC14" i="2"/>
  <c r="AB14" i="2"/>
  <c r="AA14" i="2"/>
  <c r="AE13" i="2"/>
  <c r="AD13" i="2"/>
  <c r="AC13" i="2"/>
  <c r="AB13" i="2"/>
  <c r="AA13" i="2"/>
  <c r="AE11" i="2"/>
  <c r="AD11" i="2"/>
  <c r="AC11" i="2"/>
  <c r="AB11" i="2"/>
  <c r="AA11" i="2"/>
  <c r="AE10" i="2"/>
  <c r="AD10" i="2"/>
  <c r="AC10" i="2"/>
  <c r="AB10" i="2"/>
  <c r="AA10" i="2"/>
  <c r="AE9" i="2"/>
  <c r="AD9" i="2"/>
  <c r="AC9" i="2"/>
  <c r="AB9" i="2"/>
  <c r="AA9" i="2"/>
  <c r="AE8" i="2"/>
  <c r="AD8" i="2"/>
  <c r="AC8" i="2"/>
  <c r="AB8" i="2"/>
  <c r="AA8" i="2"/>
  <c r="AE7" i="2"/>
  <c r="AD7" i="2"/>
  <c r="AC7" i="2"/>
  <c r="AB7" i="2"/>
  <c r="AA7" i="2"/>
  <c r="AE6" i="2"/>
  <c r="AD6" i="2"/>
  <c r="AC6" i="2"/>
  <c r="AB6" i="2"/>
  <c r="AA6" i="2"/>
  <c r="AE5" i="2"/>
  <c r="AD5" i="2"/>
  <c r="AC5" i="2"/>
  <c r="AB5" i="2"/>
  <c r="AA5" i="2"/>
  <c r="AE4" i="2"/>
  <c r="AD4" i="2"/>
  <c r="AC4" i="2"/>
  <c r="AB4" i="2"/>
  <c r="AA4" i="2"/>
  <c r="A21" i="5" l="1"/>
  <c r="B20" i="5"/>
  <c r="C20" i="5"/>
  <c r="D20" i="5"/>
  <c r="E20" i="5"/>
  <c r="A20" i="5"/>
  <c r="A19" i="5"/>
  <c r="B18" i="5"/>
  <c r="C18" i="5"/>
  <c r="D18" i="5"/>
  <c r="E18" i="5"/>
  <c r="A18" i="5"/>
  <c r="A17" i="5"/>
  <c r="A16" i="5"/>
  <c r="A15" i="5"/>
  <c r="B15" i="5"/>
  <c r="C15" i="5"/>
  <c r="D15" i="5"/>
  <c r="E15" i="5"/>
  <c r="B14" i="5"/>
  <c r="C14" i="5"/>
  <c r="D14" i="5"/>
  <c r="E14" i="5"/>
  <c r="A14" i="5"/>
  <c r="A13" i="5"/>
  <c r="A12" i="5"/>
  <c r="A11" i="5"/>
  <c r="A5" i="5"/>
  <c r="B5" i="5"/>
  <c r="C5" i="5"/>
  <c r="D5" i="5"/>
  <c r="E5" i="5"/>
  <c r="A6" i="5"/>
  <c r="B6" i="5"/>
  <c r="C6" i="5"/>
  <c r="D6" i="5"/>
  <c r="E6" i="5"/>
  <c r="A7" i="5"/>
  <c r="A8" i="5"/>
  <c r="B8" i="5"/>
  <c r="C8" i="5"/>
  <c r="D8" i="5"/>
  <c r="E8" i="5"/>
  <c r="A9" i="5"/>
  <c r="B9" i="5"/>
  <c r="C9" i="5"/>
  <c r="D9" i="5"/>
  <c r="E9" i="5"/>
  <c r="A10" i="5"/>
  <c r="A4" i="5"/>
  <c r="C54" i="5" l="1"/>
  <c r="C19" i="5" s="1"/>
  <c r="D54" i="5"/>
  <c r="D19" i="5" s="1"/>
  <c r="E54" i="5"/>
  <c r="E19" i="5" s="1"/>
  <c r="F54" i="5"/>
  <c r="G54" i="5"/>
  <c r="H54" i="5"/>
  <c r="I54" i="5"/>
  <c r="B54" i="5"/>
  <c r="B19" i="5" s="1"/>
  <c r="C50" i="5"/>
  <c r="C17" i="5" s="1"/>
  <c r="D50" i="5"/>
  <c r="D17" i="5" s="1"/>
  <c r="E50" i="5"/>
  <c r="E17" i="5" s="1"/>
  <c r="F50" i="5"/>
  <c r="G50" i="5"/>
  <c r="H50" i="5"/>
  <c r="I50" i="5"/>
  <c r="B50" i="5"/>
  <c r="B17" i="5" s="1"/>
  <c r="C47" i="5"/>
  <c r="C16" i="5" s="1"/>
  <c r="D47" i="5"/>
  <c r="D16" i="5" s="1"/>
  <c r="E47" i="5"/>
  <c r="E16" i="5" s="1"/>
  <c r="F47" i="5"/>
  <c r="G47" i="5"/>
  <c r="H47" i="5"/>
  <c r="I47" i="5"/>
  <c r="B47" i="5"/>
  <c r="B16" i="5" s="1"/>
  <c r="D42" i="5"/>
  <c r="D13" i="5" s="1"/>
  <c r="E42" i="5"/>
  <c r="B42" i="5"/>
  <c r="B13" i="5" s="1"/>
  <c r="C42" i="5"/>
  <c r="C13" i="5" s="1"/>
  <c r="F42" i="5"/>
  <c r="G42" i="5"/>
  <c r="H42" i="5"/>
  <c r="I42" i="5"/>
  <c r="C39" i="5"/>
  <c r="C12" i="5" s="1"/>
  <c r="D39" i="5"/>
  <c r="D12" i="5" s="1"/>
  <c r="E39" i="5"/>
  <c r="E12" i="5" s="1"/>
  <c r="F39" i="5"/>
  <c r="G39" i="5"/>
  <c r="H39" i="5"/>
  <c r="I39" i="5"/>
  <c r="I38" i="5" s="1"/>
  <c r="B39" i="5"/>
  <c r="G31" i="5"/>
  <c r="H31" i="5"/>
  <c r="I31" i="5"/>
  <c r="F31" i="5"/>
  <c r="F29" i="5" s="1"/>
  <c r="F35" i="5"/>
  <c r="F32" i="5" s="1"/>
  <c r="B29" i="5"/>
  <c r="B4" i="5" s="1"/>
  <c r="B35" i="5"/>
  <c r="B10" i="5" s="1"/>
  <c r="D35" i="5"/>
  <c r="E35" i="5"/>
  <c r="G35" i="5"/>
  <c r="G32" i="5" s="1"/>
  <c r="H35" i="5"/>
  <c r="H32" i="5" s="1"/>
  <c r="I35" i="5"/>
  <c r="I32" i="5" s="1"/>
  <c r="C35" i="5"/>
  <c r="G38" i="5" l="1"/>
  <c r="B32" i="5"/>
  <c r="B7" i="5" s="1"/>
  <c r="C32" i="5"/>
  <c r="C7" i="5" s="1"/>
  <c r="C10" i="5"/>
  <c r="E32" i="5"/>
  <c r="E7" i="5" s="1"/>
  <c r="E10" i="5"/>
  <c r="D32" i="5"/>
  <c r="D7" i="5" s="1"/>
  <c r="D10" i="5"/>
  <c r="B38" i="5"/>
  <c r="B11" i="5" s="1"/>
  <c r="B12" i="5"/>
  <c r="F38" i="5"/>
  <c r="H38" i="5"/>
  <c r="E38" i="5"/>
  <c r="E11" i="5" s="1"/>
  <c r="E13" i="5"/>
  <c r="C38" i="5"/>
  <c r="C11" i="5" s="1"/>
  <c r="F59" i="5"/>
  <c r="D38" i="5"/>
  <c r="D11" i="5" s="1"/>
  <c r="B59" i="5" l="1"/>
  <c r="B21" i="5" s="1"/>
  <c r="D29" i="5"/>
  <c r="E29" i="5"/>
  <c r="G29" i="5"/>
  <c r="G59" i="5" s="1"/>
  <c r="H29" i="5"/>
  <c r="H59" i="5" s="1"/>
  <c r="I29" i="5"/>
  <c r="I59" i="5" s="1"/>
  <c r="C29" i="5"/>
  <c r="C59" i="5" l="1"/>
  <c r="C21" i="5" s="1"/>
  <c r="C4" i="5"/>
  <c r="E59" i="5"/>
  <c r="E21" i="5" s="1"/>
  <c r="E4" i="5"/>
  <c r="D59" i="5"/>
  <c r="D21" i="5" s="1"/>
  <c r="D4" i="5"/>
  <c r="AC41" i="1"/>
  <c r="AB41" i="1"/>
  <c r="AB39" i="1" s="1"/>
  <c r="AA41" i="1"/>
  <c r="AA39" i="1" s="1"/>
  <c r="Z41" i="1"/>
  <c r="Y41" i="1"/>
  <c r="X41" i="1"/>
  <c r="X39" i="1" s="1"/>
  <c r="AC40" i="1"/>
  <c r="AB40" i="1"/>
  <c r="AA40" i="1"/>
  <c r="Z40" i="1"/>
  <c r="Y40" i="1"/>
  <c r="X40" i="1"/>
  <c r="AC38" i="1"/>
  <c r="AB38" i="1"/>
  <c r="AA38" i="1"/>
  <c r="Z38" i="1"/>
  <c r="Y38" i="1"/>
  <c r="X38" i="1"/>
  <c r="AC37" i="1"/>
  <c r="AB37" i="1"/>
  <c r="AA37" i="1"/>
  <c r="Z37" i="1"/>
  <c r="Y37" i="1"/>
  <c r="X37" i="1"/>
  <c r="AC36" i="1"/>
  <c r="AB36" i="1"/>
  <c r="AA36" i="1"/>
  <c r="Z36" i="1"/>
  <c r="Y36" i="1"/>
  <c r="X36" i="1"/>
  <c r="AC35" i="1"/>
  <c r="AB35" i="1"/>
  <c r="AA35" i="1"/>
  <c r="Z35" i="1"/>
  <c r="Y35" i="1"/>
  <c r="X35" i="1"/>
  <c r="AC34" i="1"/>
  <c r="AB34" i="1"/>
  <c r="AA34" i="1"/>
  <c r="Z34" i="1"/>
  <c r="Y34" i="1"/>
  <c r="X34" i="1"/>
  <c r="AC33" i="1"/>
  <c r="AB33" i="1"/>
  <c r="AA33" i="1"/>
  <c r="Z33" i="1"/>
  <c r="Y33" i="1"/>
  <c r="X33" i="1"/>
  <c r="AC29" i="1"/>
  <c r="AB29" i="1"/>
  <c r="AA29" i="1"/>
  <c r="Z29" i="1"/>
  <c r="Y29" i="1"/>
  <c r="X29" i="1"/>
  <c r="AC27" i="1"/>
  <c r="AB27" i="1"/>
  <c r="AA27" i="1"/>
  <c r="Z27" i="1"/>
  <c r="Y27" i="1"/>
  <c r="X27" i="1"/>
  <c r="AC26" i="1"/>
  <c r="AB26" i="1"/>
  <c r="AB25" i="1" s="1"/>
  <c r="AA26" i="1"/>
  <c r="Z26" i="1"/>
  <c r="Y26" i="1"/>
  <c r="X26" i="1"/>
  <c r="AC24" i="1"/>
  <c r="AB24" i="1"/>
  <c r="AA24" i="1"/>
  <c r="Z24" i="1"/>
  <c r="Y24" i="1"/>
  <c r="X24" i="1"/>
  <c r="AC23" i="1"/>
  <c r="AB23" i="1"/>
  <c r="AA23" i="1"/>
  <c r="Z23" i="1"/>
  <c r="Y23" i="1"/>
  <c r="X23" i="1"/>
  <c r="AC22" i="1"/>
  <c r="AB22" i="1"/>
  <c r="AA22" i="1"/>
  <c r="Z22" i="1"/>
  <c r="Y22" i="1"/>
  <c r="X22" i="1"/>
  <c r="AC21" i="1"/>
  <c r="AB21" i="1"/>
  <c r="AA21" i="1"/>
  <c r="Z21" i="1"/>
  <c r="Y21" i="1"/>
  <c r="X21" i="1"/>
  <c r="AC20" i="1"/>
  <c r="AB20" i="1"/>
  <c r="AA20" i="1"/>
  <c r="Z20" i="1"/>
  <c r="Y20" i="1"/>
  <c r="X20" i="1"/>
  <c r="AC19" i="1"/>
  <c r="AB19" i="1"/>
  <c r="AA19" i="1"/>
  <c r="Z19" i="1"/>
  <c r="Y19" i="1"/>
  <c r="X19" i="1"/>
  <c r="AC18" i="1"/>
  <c r="AB18" i="1"/>
  <c r="AA18" i="1"/>
  <c r="Z18" i="1"/>
  <c r="Y18" i="1"/>
  <c r="X18" i="1"/>
  <c r="AC17" i="1"/>
  <c r="AB17" i="1"/>
  <c r="AA17" i="1"/>
  <c r="Z17" i="1"/>
  <c r="Y17" i="1"/>
  <c r="X17" i="1"/>
  <c r="AC16" i="1"/>
  <c r="AB16" i="1"/>
  <c r="AA16" i="1"/>
  <c r="Z16" i="1"/>
  <c r="Y16" i="1"/>
  <c r="X16" i="1"/>
  <c r="AC15" i="1"/>
  <c r="AB15" i="1"/>
  <c r="AA15" i="1"/>
  <c r="Z15" i="1"/>
  <c r="Y15" i="1"/>
  <c r="X15" i="1"/>
  <c r="AC14" i="1"/>
  <c r="AB14" i="1"/>
  <c r="AB13" i="1" s="1"/>
  <c r="AA14" i="1"/>
  <c r="Z14" i="1"/>
  <c r="Z13" i="1" s="1"/>
  <c r="Z11" i="1" s="1"/>
  <c r="Y14" i="1"/>
  <c r="X14" i="1"/>
  <c r="AC12" i="1"/>
  <c r="AB12" i="1"/>
  <c r="AA12" i="1"/>
  <c r="Z12" i="1"/>
  <c r="Y12" i="1"/>
  <c r="X12" i="1"/>
  <c r="X8" i="1"/>
  <c r="Y8" i="1"/>
  <c r="Z8" i="1"/>
  <c r="AA8" i="1"/>
  <c r="AA6" i="1" s="1"/>
  <c r="AB8" i="1"/>
  <c r="AC8" i="1"/>
  <c r="X9" i="1"/>
  <c r="Y9" i="1"/>
  <c r="Z9" i="1"/>
  <c r="AA9" i="1"/>
  <c r="AB9" i="1"/>
  <c r="AC9" i="1"/>
  <c r="X10" i="1"/>
  <c r="Y10" i="1"/>
  <c r="Z10" i="1"/>
  <c r="AA10" i="1"/>
  <c r="AB10" i="1"/>
  <c r="AC10" i="1"/>
  <c r="AC7" i="1"/>
  <c r="AB7" i="1"/>
  <c r="AB6" i="1" s="1"/>
  <c r="AA7" i="1"/>
  <c r="Z7" i="1"/>
  <c r="Y7" i="1"/>
  <c r="X7" i="1"/>
  <c r="X6" i="1" s="1"/>
  <c r="X5" i="1" s="1"/>
  <c r="AC39" i="1"/>
  <c r="Z39" i="1"/>
  <c r="Y39" i="1"/>
  <c r="U39" i="1"/>
  <c r="W41" i="1"/>
  <c r="V41" i="1"/>
  <c r="V39" i="1" s="1"/>
  <c r="U41" i="1"/>
  <c r="T41" i="1"/>
  <c r="S41" i="1"/>
  <c r="W40" i="1"/>
  <c r="W39" i="1" s="1"/>
  <c r="V40" i="1"/>
  <c r="U40" i="1"/>
  <c r="T40" i="1"/>
  <c r="T39" i="1" s="1"/>
  <c r="S40" i="1"/>
  <c r="S39" i="1" s="1"/>
  <c r="W38" i="1"/>
  <c r="V38" i="1"/>
  <c r="U38" i="1"/>
  <c r="T38" i="1"/>
  <c r="S38" i="1"/>
  <c r="W37" i="1"/>
  <c r="V37" i="1"/>
  <c r="U37" i="1"/>
  <c r="T37" i="1"/>
  <c r="S37" i="1"/>
  <c r="W36" i="1"/>
  <c r="V36" i="1"/>
  <c r="U36" i="1"/>
  <c r="T36" i="1"/>
  <c r="S36" i="1"/>
  <c r="W35" i="1"/>
  <c r="V35" i="1"/>
  <c r="U35" i="1"/>
  <c r="T35" i="1"/>
  <c r="S35" i="1"/>
  <c r="W34" i="1"/>
  <c r="V34" i="1"/>
  <c r="U34" i="1"/>
  <c r="T34" i="1"/>
  <c r="S34" i="1"/>
  <c r="W33" i="1"/>
  <c r="V33" i="1"/>
  <c r="U33" i="1"/>
  <c r="T33" i="1"/>
  <c r="S33" i="1"/>
  <c r="W29" i="1"/>
  <c r="V29" i="1"/>
  <c r="U29" i="1"/>
  <c r="T29" i="1"/>
  <c r="S29" i="1"/>
  <c r="W27" i="1"/>
  <c r="V27" i="1"/>
  <c r="V25" i="1" s="1"/>
  <c r="U27" i="1"/>
  <c r="T27" i="1"/>
  <c r="T25" i="1" s="1"/>
  <c r="S27" i="1"/>
  <c r="W26" i="1"/>
  <c r="V26" i="1"/>
  <c r="U26" i="1"/>
  <c r="U25" i="1" s="1"/>
  <c r="T26" i="1"/>
  <c r="S26" i="1"/>
  <c r="W24" i="1"/>
  <c r="V24" i="1"/>
  <c r="U24" i="1"/>
  <c r="T24" i="1"/>
  <c r="S24" i="1"/>
  <c r="W23" i="1"/>
  <c r="V23" i="1"/>
  <c r="U23" i="1"/>
  <c r="T23" i="1"/>
  <c r="S23" i="1"/>
  <c r="W22" i="1"/>
  <c r="V22" i="1"/>
  <c r="U22" i="1"/>
  <c r="T22" i="1"/>
  <c r="S22" i="1"/>
  <c r="W21" i="1"/>
  <c r="V21" i="1"/>
  <c r="U21" i="1"/>
  <c r="T21" i="1"/>
  <c r="S21" i="1"/>
  <c r="W20" i="1"/>
  <c r="V20" i="1"/>
  <c r="U20" i="1"/>
  <c r="T20" i="1"/>
  <c r="S20" i="1"/>
  <c r="W19" i="1"/>
  <c r="V19" i="1"/>
  <c r="U19" i="1"/>
  <c r="T19" i="1"/>
  <c r="S19" i="1"/>
  <c r="W18" i="1"/>
  <c r="V18" i="1"/>
  <c r="U18" i="1"/>
  <c r="T18" i="1"/>
  <c r="S18" i="1"/>
  <c r="W17" i="1"/>
  <c r="V17" i="1"/>
  <c r="U17" i="1"/>
  <c r="T17" i="1"/>
  <c r="S17" i="1"/>
  <c r="W16" i="1"/>
  <c r="V16" i="1"/>
  <c r="U16" i="1"/>
  <c r="T16" i="1"/>
  <c r="S16" i="1"/>
  <c r="W15" i="1"/>
  <c r="W13" i="1" s="1"/>
  <c r="W11" i="1" s="1"/>
  <c r="V15" i="1"/>
  <c r="U15" i="1"/>
  <c r="T15" i="1"/>
  <c r="S15" i="1"/>
  <c r="W14" i="1"/>
  <c r="V14" i="1"/>
  <c r="U14" i="1"/>
  <c r="T14" i="1"/>
  <c r="T13" i="1" s="1"/>
  <c r="T11" i="1" s="1"/>
  <c r="S14" i="1"/>
  <c r="W12" i="1"/>
  <c r="V12" i="1"/>
  <c r="U12" i="1"/>
  <c r="T12" i="1"/>
  <c r="S12" i="1"/>
  <c r="S8" i="1"/>
  <c r="T8" i="1"/>
  <c r="T6" i="1" s="1"/>
  <c r="T5" i="1" s="1"/>
  <c r="U8" i="1"/>
  <c r="V8" i="1"/>
  <c r="W8" i="1"/>
  <c r="S9" i="1"/>
  <c r="T9" i="1"/>
  <c r="U9" i="1"/>
  <c r="V9" i="1"/>
  <c r="W9" i="1"/>
  <c r="S10" i="1"/>
  <c r="T10" i="1"/>
  <c r="U10" i="1"/>
  <c r="V10" i="1"/>
  <c r="V5" i="1" s="1"/>
  <c r="W10" i="1"/>
  <c r="W7" i="1"/>
  <c r="V7" i="1"/>
  <c r="U7" i="1"/>
  <c r="U6" i="1" s="1"/>
  <c r="T7" i="1"/>
  <c r="S7" i="1"/>
  <c r="AC6" i="1"/>
  <c r="AC5" i="1"/>
  <c r="Z6" i="1"/>
  <c r="Y6" i="1"/>
  <c r="Y5" i="1" s="1"/>
  <c r="W6" i="1"/>
  <c r="V6" i="1"/>
  <c r="S6" i="1"/>
  <c r="S5" i="1" s="1"/>
  <c r="Q5" i="1"/>
  <c r="M5" i="1"/>
  <c r="L5" i="1"/>
  <c r="K5" i="1"/>
  <c r="J5" i="1"/>
  <c r="I5" i="1"/>
  <c r="H5" i="1"/>
  <c r="G5" i="1"/>
  <c r="C12" i="2"/>
  <c r="C16" i="2" s="1"/>
  <c r="C15" i="2"/>
  <c r="D12" i="2"/>
  <c r="D15" i="2"/>
  <c r="D16" i="2"/>
  <c r="E12" i="2"/>
  <c r="E16" i="2" s="1"/>
  <c r="E15" i="2"/>
  <c r="F12" i="2"/>
  <c r="F16" i="2" s="1"/>
  <c r="F15" i="2"/>
  <c r="G12" i="2"/>
  <c r="G16" i="2" s="1"/>
  <c r="G15" i="2"/>
  <c r="H12" i="2"/>
  <c r="H16" i="2" s="1"/>
  <c r="H15" i="2"/>
  <c r="I12" i="2"/>
  <c r="I16" i="2" s="1"/>
  <c r="I15" i="2"/>
  <c r="J12" i="2"/>
  <c r="J16" i="2" s="1"/>
  <c r="J15" i="2"/>
  <c r="K12" i="2"/>
  <c r="K16" i="2" s="1"/>
  <c r="K15" i="2"/>
  <c r="L12" i="2"/>
  <c r="L16" i="2" s="1"/>
  <c r="L15" i="2"/>
  <c r="M12" i="2"/>
  <c r="M16" i="2" s="1"/>
  <c r="M15" i="2"/>
  <c r="N12" i="2"/>
  <c r="N16" i="2" s="1"/>
  <c r="N15" i="2"/>
  <c r="O12" i="2"/>
  <c r="O16" i="2" s="1"/>
  <c r="O15" i="2"/>
  <c r="P12" i="2"/>
  <c r="P16" i="2" s="1"/>
  <c r="P15" i="2"/>
  <c r="Q12" i="2"/>
  <c r="Q15" i="2"/>
  <c r="R12" i="2"/>
  <c r="R15" i="2"/>
  <c r="S12" i="2"/>
  <c r="S15" i="2"/>
  <c r="T12" i="2"/>
  <c r="T15" i="2"/>
  <c r="T16" i="2"/>
  <c r="U12" i="2"/>
  <c r="U16" i="2" s="1"/>
  <c r="U15" i="2"/>
  <c r="V12" i="2"/>
  <c r="V16" i="2" s="1"/>
  <c r="V15" i="2"/>
  <c r="W12" i="2"/>
  <c r="W16" i="2" s="1"/>
  <c r="W15" i="2"/>
  <c r="X12" i="2"/>
  <c r="X16" i="2" s="1"/>
  <c r="X15" i="2"/>
  <c r="Y12" i="2"/>
  <c r="Y16" i="2" s="1"/>
  <c r="Y15" i="2"/>
  <c r="Z12" i="2"/>
  <c r="Z16" i="2" s="1"/>
  <c r="Z15" i="2"/>
  <c r="AA12" i="2"/>
  <c r="AA15" i="2"/>
  <c r="AB12" i="2"/>
  <c r="AB15" i="2"/>
  <c r="AC12" i="2"/>
  <c r="AC15" i="2"/>
  <c r="AD12" i="2"/>
  <c r="AD15" i="2"/>
  <c r="AE12" i="2"/>
  <c r="AE15" i="2"/>
  <c r="B12" i="2"/>
  <c r="B16" i="2" s="1"/>
  <c r="B15" i="2"/>
  <c r="Y13" i="1"/>
  <c r="Y11" i="1" s="1"/>
  <c r="Y25" i="1"/>
  <c r="Z25" i="1"/>
  <c r="AA13" i="1"/>
  <c r="AA11" i="1" s="1"/>
  <c r="AA25" i="1"/>
  <c r="AC13" i="1"/>
  <c r="AC11" i="1"/>
  <c r="AC25" i="1"/>
  <c r="X13" i="1"/>
  <c r="X11" i="1" s="1"/>
  <c r="X25" i="1"/>
  <c r="U13" i="1"/>
  <c r="V13" i="1"/>
  <c r="V11" i="1" s="1"/>
  <c r="W25" i="1"/>
  <c r="S13" i="1"/>
  <c r="S11" i="1" s="1"/>
  <c r="S25" i="1"/>
  <c r="C31" i="1"/>
  <c r="D31" i="1"/>
  <c r="E31" i="1"/>
  <c r="F31" i="1"/>
  <c r="G13" i="1"/>
  <c r="G11" i="1"/>
  <c r="G4" i="1"/>
  <c r="G25" i="1"/>
  <c r="G28" i="1"/>
  <c r="G30" i="1"/>
  <c r="G31" i="1"/>
  <c r="H13" i="1"/>
  <c r="H11" i="1"/>
  <c r="H4" i="1"/>
  <c r="H25" i="1"/>
  <c r="H28" i="1"/>
  <c r="H30" i="1"/>
  <c r="H31" i="1"/>
  <c r="I13" i="1"/>
  <c r="I11" i="1"/>
  <c r="I4" i="1"/>
  <c r="I25" i="1"/>
  <c r="I28" i="1"/>
  <c r="I30" i="1"/>
  <c r="I31" i="1"/>
  <c r="J13" i="1"/>
  <c r="J11" i="1"/>
  <c r="J4" i="1"/>
  <c r="J25" i="1"/>
  <c r="J28" i="1"/>
  <c r="J30" i="1"/>
  <c r="J31" i="1"/>
  <c r="K13" i="1"/>
  <c r="K11" i="1"/>
  <c r="K4" i="1"/>
  <c r="K25" i="1"/>
  <c r="K28" i="1"/>
  <c r="K30" i="1"/>
  <c r="K31" i="1"/>
  <c r="L13" i="1"/>
  <c r="L11" i="1"/>
  <c r="L4" i="1"/>
  <c r="L25" i="1"/>
  <c r="L28" i="1"/>
  <c r="L30" i="1"/>
  <c r="L31" i="1"/>
  <c r="M13" i="1"/>
  <c r="M11" i="1"/>
  <c r="M25" i="1"/>
  <c r="N13" i="1"/>
  <c r="N11" i="1" s="1"/>
  <c r="N25" i="1"/>
  <c r="O13" i="1"/>
  <c r="O11" i="1"/>
  <c r="O25" i="1"/>
  <c r="P13" i="1"/>
  <c r="P11" i="1" s="1"/>
  <c r="P25" i="1"/>
  <c r="Q13" i="1"/>
  <c r="Q11" i="1"/>
  <c r="Q25" i="1"/>
  <c r="R13" i="1"/>
  <c r="R11" i="1" s="1"/>
  <c r="R25" i="1"/>
  <c r="B31" i="1"/>
  <c r="C30" i="1"/>
  <c r="D30" i="1"/>
  <c r="E30" i="1"/>
  <c r="B30" i="1"/>
  <c r="C28" i="1"/>
  <c r="D28" i="1"/>
  <c r="E28" i="1"/>
  <c r="F28" i="1"/>
  <c r="F30" i="1"/>
  <c r="B28" i="1"/>
  <c r="C25" i="1"/>
  <c r="D25" i="1"/>
  <c r="E25" i="1"/>
  <c r="F25" i="1"/>
  <c r="B25" i="1"/>
  <c r="C4" i="1"/>
  <c r="D4" i="1"/>
  <c r="E4" i="1"/>
  <c r="F4" i="1"/>
  <c r="B4" i="1"/>
  <c r="C11" i="1"/>
  <c r="D11" i="1"/>
  <c r="E11" i="1"/>
  <c r="F11" i="1"/>
  <c r="B11" i="1"/>
  <c r="C13" i="1"/>
  <c r="D13" i="1"/>
  <c r="E13" i="1"/>
  <c r="F13" i="1"/>
  <c r="B13" i="1"/>
  <c r="B5" i="1"/>
  <c r="G6" i="1"/>
  <c r="H6" i="1"/>
  <c r="I6" i="1"/>
  <c r="J6" i="1"/>
  <c r="K6" i="1"/>
  <c r="L6" i="1"/>
  <c r="M6" i="1"/>
  <c r="N6" i="1"/>
  <c r="N5" i="1" s="1"/>
  <c r="O6" i="1"/>
  <c r="O5" i="1" s="1"/>
  <c r="P6" i="1"/>
  <c r="P5" i="1" s="1"/>
  <c r="Q6" i="1"/>
  <c r="R6" i="1"/>
  <c r="R5" i="1" s="1"/>
  <c r="C6" i="1"/>
  <c r="D6" i="1"/>
  <c r="E6" i="1"/>
  <c r="F6" i="1"/>
  <c r="B6" i="1"/>
  <c r="AD16" i="2" l="1"/>
  <c r="AB16" i="2"/>
  <c r="AE16" i="2"/>
  <c r="AC16" i="2"/>
  <c r="AA16" i="2"/>
  <c r="S16" i="2"/>
  <c r="Q16" i="2"/>
  <c r="R16" i="2"/>
  <c r="P4" i="1"/>
  <c r="P28" i="1" s="1"/>
  <c r="P30" i="1" s="1"/>
  <c r="P31" i="1" s="1"/>
  <c r="AC4" i="1"/>
  <c r="AC28" i="1" s="1"/>
  <c r="AC30" i="1" s="1"/>
  <c r="AC31" i="1" s="1"/>
  <c r="V4" i="1"/>
  <c r="V28" i="1" s="1"/>
  <c r="V30" i="1" s="1"/>
  <c r="V31" i="1" s="1"/>
  <c r="T4" i="1"/>
  <c r="T28" i="1" s="1"/>
  <c r="T30" i="1" s="1"/>
  <c r="T31" i="1" s="1"/>
  <c r="U11" i="1"/>
  <c r="AB11" i="1"/>
  <c r="O4" i="1"/>
  <c r="O28" i="1" s="1"/>
  <c r="O30" i="1" s="1"/>
  <c r="O31" i="1" s="1"/>
  <c r="R4" i="1"/>
  <c r="R28" i="1" s="1"/>
  <c r="R30" i="1" s="1"/>
  <c r="R31" i="1" s="1"/>
  <c r="N4" i="1"/>
  <c r="N28" i="1" s="1"/>
  <c r="N30" i="1" s="1"/>
  <c r="N31" i="1" s="1"/>
  <c r="X4" i="1"/>
  <c r="X28" i="1" s="1"/>
  <c r="X30" i="1" s="1"/>
  <c r="X31" i="1" s="1"/>
  <c r="M4" i="1"/>
  <c r="M28" i="1" s="1"/>
  <c r="M30" i="1" s="1"/>
  <c r="M31" i="1" s="1"/>
  <c r="Q4" i="1"/>
  <c r="Q28" i="1" s="1"/>
  <c r="Q30" i="1" s="1"/>
  <c r="Q31" i="1" s="1"/>
  <c r="Y4" i="1"/>
  <c r="Y28" i="1" s="1"/>
  <c r="Y30" i="1" s="1"/>
  <c r="Y31" i="1" s="1"/>
  <c r="S4" i="1"/>
  <c r="S28" i="1" s="1"/>
  <c r="S30" i="1" s="1"/>
  <c r="S31" i="1" s="1"/>
  <c r="U5" i="1"/>
  <c r="U4" i="1" s="1"/>
  <c r="U28" i="1" s="1"/>
  <c r="U30" i="1" s="1"/>
  <c r="U31" i="1" s="1"/>
  <c r="Z5" i="1"/>
  <c r="Z4" i="1" s="1"/>
  <c r="Z28" i="1" s="1"/>
  <c r="Z30" i="1" s="1"/>
  <c r="Z31" i="1" s="1"/>
  <c r="AA5" i="1"/>
  <c r="AA4" i="1" s="1"/>
  <c r="AA28" i="1" s="1"/>
  <c r="AA30" i="1" s="1"/>
  <c r="AA31" i="1" s="1"/>
  <c r="W5" i="1"/>
  <c r="W4" i="1" s="1"/>
  <c r="W28" i="1" s="1"/>
  <c r="W30" i="1" s="1"/>
  <c r="W31" i="1" s="1"/>
  <c r="AB5" i="1"/>
  <c r="AB4" i="1" s="1"/>
  <c r="AB28" i="1" s="1"/>
  <c r="AB30" i="1" s="1"/>
  <c r="AB31" i="1" s="1"/>
</calcChain>
</file>

<file path=xl/sharedStrings.xml><?xml version="1.0" encoding="utf-8"?>
<sst xmlns="http://schemas.openxmlformats.org/spreadsheetml/2006/main" count="174" uniqueCount="151">
  <si>
    <t>Ukazovateľ</t>
  </si>
  <si>
    <t>Daňové príjmy VS spolu</t>
  </si>
  <si>
    <t>Dane z príjmov, ziskov a kapitálového majetku</t>
  </si>
  <si>
    <t>Daň z príjmov fyzických osôb</t>
  </si>
  <si>
    <t>DPFO zo závislej činnosti</t>
  </si>
  <si>
    <t xml:space="preserve">DPFO z  podnikania </t>
  </si>
  <si>
    <t>Daň z príjmov právnických osôb</t>
  </si>
  <si>
    <t>Daň z príjmov vyberaná zrážkou</t>
  </si>
  <si>
    <t>Dane na tovary a služby</t>
  </si>
  <si>
    <t>Daň z pridanej hodnoty</t>
  </si>
  <si>
    <t>Spotrebné dane</t>
  </si>
  <si>
    <t>Z minerálnych olejov</t>
  </si>
  <si>
    <t>Z liehu</t>
  </si>
  <si>
    <t>Z piva</t>
  </si>
  <si>
    <t>Z vína</t>
  </si>
  <si>
    <t>Z tabaku a tabakových výrobkov</t>
  </si>
  <si>
    <t>Z elektrickej energie</t>
  </si>
  <si>
    <t>Zo zemného plynu</t>
  </si>
  <si>
    <t>Z uhlia</t>
  </si>
  <si>
    <t>Dane z medzinárodného obchodu a transakcií</t>
  </si>
  <si>
    <t>Ostatné dane</t>
  </si>
  <si>
    <t>Daňové príjmy a príjmy FSZP spolu</t>
  </si>
  <si>
    <t>SANKCIE</t>
  </si>
  <si>
    <t>Daňové príjmy a príjmy FSZP vrátane sankcií</t>
  </si>
  <si>
    <t>% HDP</t>
  </si>
  <si>
    <t>Štátne finančné aktíva</t>
  </si>
  <si>
    <t xml:space="preserve">Daňové príjmy obcí </t>
  </si>
  <si>
    <t>Daňové príjmy VÚC</t>
  </si>
  <si>
    <t>Daňové príjmy Rozhlasu a televízie Slovenska (RTS)</t>
  </si>
  <si>
    <t>Environmentálny fond</t>
  </si>
  <si>
    <t>Výdavky na verejnoprospešný účel</t>
  </si>
  <si>
    <t>Miestne dane (vrátane dane z motorových vozidiel do r. 2015)</t>
  </si>
  <si>
    <t>Sociálna poisťovňa (EAO + dlžné)</t>
  </si>
  <si>
    <t>Zdravotné poisťovne (EAO + dlžné)</t>
  </si>
  <si>
    <t>z toho vplyv LEVEL/EDS</t>
  </si>
  <si>
    <t>z toho vplyv MAKRA</t>
  </si>
  <si>
    <t>z toho vplyv AKTUALIZÁCIE LEGISLATÍVY</t>
  </si>
  <si>
    <t>Daňové príjmy VS</t>
  </si>
  <si>
    <t>DPFOzč, SO, ZO (mzdová báza)</t>
  </si>
  <si>
    <t>DPPO, DPFOpod, SD MO, ZD licencie (nominálne a reálne HDP)</t>
  </si>
  <si>
    <t>DPH (nominálna spotreba domácností, medzispotreba a investície vlády)</t>
  </si>
  <si>
    <t>Ostatné SD (konečná spotreba domácností, s.c.)</t>
  </si>
  <si>
    <t>Dane z medzinárodného obchodu a transakcií (Import, b.c.)</t>
  </si>
  <si>
    <t>Zrážková daň a OO vybr.fin.inštitúcií (objem vkladov, PÚM)</t>
  </si>
  <si>
    <t>Vplyv zmeny makroekonomických údajov</t>
  </si>
  <si>
    <t>DPH</t>
  </si>
  <si>
    <t>Vplyv zmeny odhadu úspešnosti výberu daní (EDS/level)</t>
  </si>
  <si>
    <t>Tabuľka 1: Legislatíva zapracovaná v prognóze</t>
  </si>
  <si>
    <t>ESA 2010</t>
  </si>
  <si>
    <t>Opatrenie (v mil. eur)</t>
  </si>
  <si>
    <t xml:space="preserve">    - z toho: DPPO</t>
  </si>
  <si>
    <t xml:space="preserve">    - z toho: OO</t>
  </si>
  <si>
    <t>HDP</t>
  </si>
  <si>
    <t>1 Q 2008</t>
  </si>
  <si>
    <t>2 Q 2008</t>
  </si>
  <si>
    <t>3 Q 2008</t>
  </si>
  <si>
    <t>4 Q 2008</t>
  </si>
  <si>
    <t>1 Q 2009</t>
  </si>
  <si>
    <t>2 Q 2009</t>
  </si>
  <si>
    <t>3 Q 2009</t>
  </si>
  <si>
    <t>4 Q 2009</t>
  </si>
  <si>
    <t>1 Q 2010</t>
  </si>
  <si>
    <t>2 Q 2010</t>
  </si>
  <si>
    <t>3 Q 2010</t>
  </si>
  <si>
    <t>4 Q 2010</t>
  </si>
  <si>
    <t>1 Q 2011</t>
  </si>
  <si>
    <t>2 Q 2011</t>
  </si>
  <si>
    <t>3 Q 2011</t>
  </si>
  <si>
    <t>4 Q 2011</t>
  </si>
  <si>
    <t>1 Q 2012</t>
  </si>
  <si>
    <t>2 Q 2012</t>
  </si>
  <si>
    <t>3 Q 2012</t>
  </si>
  <si>
    <t>4 Q 2012</t>
  </si>
  <si>
    <t>1 Q 2013</t>
  </si>
  <si>
    <t>2 Q 2013</t>
  </si>
  <si>
    <t>3 Q 2013</t>
  </si>
  <si>
    <t>4 Q 2013</t>
  </si>
  <si>
    <t>1 Q 2014</t>
  </si>
  <si>
    <t>2 Q 2014</t>
  </si>
  <si>
    <t>3 Q 2014</t>
  </si>
  <si>
    <t>4 Q 2014</t>
  </si>
  <si>
    <t>1 Q 2015</t>
  </si>
  <si>
    <t>2 Q 2015</t>
  </si>
  <si>
    <t>3 Q 2015</t>
  </si>
  <si>
    <t>4 Q 2015</t>
  </si>
  <si>
    <t>1 Q 2016</t>
  </si>
  <si>
    <t>EDS</t>
  </si>
  <si>
    <t>Horny interval</t>
  </si>
  <si>
    <t>Dolny interval</t>
  </si>
  <si>
    <t>Jún 2016</t>
  </si>
  <si>
    <t>Zdroj: ŠÚSR, IFP</t>
  </si>
  <si>
    <t>FSZP* spolu</t>
  </si>
  <si>
    <t>z toho JEDNORAZOVÉ VPLYVY</t>
  </si>
  <si>
    <t>z toho INÉ VPLYVY</t>
  </si>
  <si>
    <t>CELKOVÁ ZMENA</t>
  </si>
  <si>
    <t>z toho fyzické osoby</t>
  </si>
  <si>
    <t xml:space="preserve">                        právnické osoby</t>
  </si>
  <si>
    <t>Daňové príjmy štátneho rozpočtu äŠR)</t>
  </si>
  <si>
    <t>Rozdiel oproti RVS 2016 až 2018</t>
  </si>
  <si>
    <t>* Fondy sociálneho a zdravotného poistenia</t>
  </si>
  <si>
    <t>Zdroj: IFP</t>
  </si>
  <si>
    <t>Rozpočet VS na roky 2016 až 2018 *</t>
  </si>
  <si>
    <t>FSZP** spolu</t>
  </si>
  <si>
    <t>** Fondy sociálneho a zdravotného poistenia</t>
  </si>
  <si>
    <t>* Pod schváleným rozpočtom sa myslí prognóza daňových príjmov schválených v rámci Výboru pre daňové prognózy (VpDP) z októbra 2015. RVS na roky 2016 až 2018 bol nad rámec prognózy schválenej VpDP upravený pozmeňujúcim návrhom v NR SR. Zvýšili sa príjmy z DPH v rokoch 2016 až 2018 o 200 mil. eur v každom roku a príjmy zo spotrebnej dane z minerálneho oleja o 50 mil. eur tiež v každom roku. Zároveň, pozmeňovací návrh nezohľadnil vplyv zavedenia nižšej sadzby DPH na vybrané potraviny, t. j. výnos DPH je vyšší o 65,8 mil. eur v roku 2016, o 69,0 mil. eur v roku 2017 a o 72,4 mil. eur v roku 2018.</t>
  </si>
  <si>
    <t>2 Q 2016</t>
  </si>
  <si>
    <t>Tab 2: Aktuálna prognóza IFP a porovnanie s rozpočtom VS na roky 2016 až 2018 a s návrhom rozpočtu VS na roky 2017 až 2019  (mil. eur, ESA2010)</t>
  </si>
  <si>
    <t>Aktuálna prognóza (september 2016)</t>
  </si>
  <si>
    <t>Návrh rozpočtu VS na roky 2017 až 2019</t>
  </si>
  <si>
    <t>Rozdiel oproti NRVS 2017 až 2019</t>
  </si>
  <si>
    <t>Graf 1: Zmena prognózy daní oproti júnu 2016 (mil. eur)</t>
  </si>
  <si>
    <t>SD tabakové výrobky - zvýšenie sadzieb (od 1.2.17 a 1.2.19)</t>
  </si>
  <si>
    <t xml:space="preserve">    - z toho: SD tabakové výrobky</t>
  </si>
  <si>
    <t xml:space="preserve">    - z toho: DPH</t>
  </si>
  <si>
    <t>OO fin. inštitúcií - ponechanie odvodu na sadzbe na 2 %</t>
  </si>
  <si>
    <t>CASH</t>
  </si>
  <si>
    <t>DPH - posunutie samozdanenia</t>
  </si>
  <si>
    <t>September 2016</t>
  </si>
  <si>
    <t>Graf 5:  Medziročný rast  sociálnych odvodov  a mzdovej bázy (%, 2 až 4Q 2016 odhad)</t>
  </si>
  <si>
    <t>mzdová báza september</t>
  </si>
  <si>
    <t>SO september (1. a 2. pilier)</t>
  </si>
  <si>
    <t>mzdová báza jún</t>
  </si>
  <si>
    <t>SO jún (1. a 2. pilier)</t>
  </si>
  <si>
    <t>1. Aktualizácia platnej legislatívy</t>
  </si>
  <si>
    <t>Sadzba DPPO z 22% na 21% (od 1.1.2017)</t>
  </si>
  <si>
    <t>2. Aktualizácia legislatívy zapracovanej v júni</t>
  </si>
  <si>
    <t>Zavedenie odvodovej odpočítateľnej položky (OOP)</t>
  </si>
  <si>
    <t>Daň z príjmov vyberaná zrážkou - zúčtovanie OOP, farmafirmy</t>
  </si>
  <si>
    <t>Predĺženie osobitného odvodu v regulovaných odvetviach</t>
  </si>
  <si>
    <t xml:space="preserve">    - z toho: osobitný odvod (OO)</t>
  </si>
  <si>
    <t>DPH - úročenie nadmerných odpočtov</t>
  </si>
  <si>
    <t>OO v regulovaných odvetviach (zvýšenie sadzby a iné)</t>
  </si>
  <si>
    <t>Daň z dividend (7 %) a zrušenie zdr. odvodov z dividend</t>
  </si>
  <si>
    <t xml:space="preserve">    - z toho: daň z príjmov vyberaná zrážkou</t>
  </si>
  <si>
    <t xml:space="preserve">    - z toho: zdravotné odvody</t>
  </si>
  <si>
    <t>Oslobodenie odvodov do rezolučného fondu od DPPO</t>
  </si>
  <si>
    <t xml:space="preserve">    - z toho: DPFO podnikanie</t>
  </si>
  <si>
    <t xml:space="preserve">    - z toho: sociálne odvody</t>
  </si>
  <si>
    <t>Zrušenie daňovej licencie (od 1.1.2018)</t>
  </si>
  <si>
    <t>Nezrušenie daňovej licencie (od 1.1.2018)</t>
  </si>
  <si>
    <t>Zvýšenie paušálnych výdavkov</t>
  </si>
  <si>
    <t>VPLYV LEGISLATÍVY SPOLU</t>
  </si>
  <si>
    <t>Tabuľka 1a: Legislatíva zapracovaná v prognóze</t>
  </si>
  <si>
    <t>3. Nová legislatíva - schválená vládou</t>
  </si>
  <si>
    <t>Tabuľka 3: Rozdiel aktuálnej prognózy daňových príjmov oproti prognóze z júna 2016 (ESA2010, mil. Eur)</t>
  </si>
  <si>
    <t>VPLYV LEGISLATÍVY SPOLU (% HDP)</t>
  </si>
  <si>
    <t>HDP b.c. (mil. eur)</t>
  </si>
  <si>
    <t>Graf 4: Efektívna daňová sadzba DPH (%)</t>
  </si>
  <si>
    <t>Graf 3: Vplyv zmeny odhadu úspešnosti výberu (EDS) na prognózu daní (v mil. eur)</t>
  </si>
  <si>
    <t>Graf 2: Vplyv makroekonomickej prognózy na odhad daní (mil. eur)</t>
  </si>
  <si>
    <t>Graf 6: Spotrebná daň z minerálnych olejov, vývoj EDS (v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</si>
</sst>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#,##0.000"/>
    <numFmt numFmtId="166" formatCode="0.0"/>
    <numFmt numFmtId="167" formatCode="0.00000"/>
  </numFmts>
  <fonts count="21" x14ac:knownFonts="1">
    <font>
      <sz val="11"/>
      <color theme="1"/>
      <name val="Garamond"/>
      <family val="2"/>
      <charset val="238"/>
    </font>
    <font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1"/>
      <name val="Arial"/>
      <family val="2"/>
      <charset val="238"/>
    </font>
    <font>
      <sz val="1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sz val="10"/>
      <name val="Garamond"/>
      <family val="1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9"/>
      <color theme="1"/>
      <name val="Arial Narrow"/>
      <family val="2"/>
      <charset val="238"/>
    </font>
    <font>
      <sz val="9"/>
      <color rgb="FFFF0000"/>
      <name val="Arial Narrow"/>
      <family val="2"/>
      <charset val="238"/>
    </font>
    <font>
      <b/>
      <sz val="10"/>
      <color rgb="FF2C9ADC"/>
      <name val="Arial Narrow"/>
      <family val="2"/>
      <charset val="238"/>
    </font>
    <font>
      <sz val="11"/>
      <color theme="1"/>
      <name val="Garamond"/>
      <family val="2"/>
      <charset val="238"/>
    </font>
    <font>
      <b/>
      <sz val="9"/>
      <color theme="1"/>
      <name val="Arial Narrow"/>
      <family val="2"/>
      <charset val="238"/>
    </font>
    <font>
      <b/>
      <sz val="11"/>
      <color theme="4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b/>
      <sz val="11"/>
      <color rgb="FF2C9ADC"/>
      <name val="Arial Narrow"/>
      <family val="2"/>
      <charset val="238"/>
    </font>
    <font>
      <i/>
      <sz val="7"/>
      <color theme="1"/>
      <name val="NeueHaasGroteskDisp W02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/>
      <top/>
      <bottom style="medium">
        <color rgb="FF000000"/>
      </bottom>
      <diagonal/>
    </border>
    <border>
      <left/>
      <right style="medium">
        <color rgb="FFFFFFFF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/>
      <top/>
      <bottom/>
      <diagonal/>
    </border>
  </borders>
  <cellStyleXfs count="6">
    <xf numFmtId="0" fontId="0" fillId="0" borderId="0"/>
    <xf numFmtId="0" fontId="3" fillId="0" borderId="0"/>
    <xf numFmtId="9" fontId="3" fillId="0" borderId="0" applyFont="0" applyFill="0" applyBorder="0" applyAlignment="0" applyProtection="0"/>
    <xf numFmtId="0" fontId="5" fillId="0" borderId="0"/>
    <xf numFmtId="0" fontId="7" fillId="0" borderId="0"/>
    <xf numFmtId="9" fontId="13" fillId="0" borderId="0" applyFont="0" applyFill="0" applyBorder="0" applyAlignment="0" applyProtection="0"/>
  </cellStyleXfs>
  <cellXfs count="193">
    <xf numFmtId="0" fontId="0" fillId="0" borderId="0" xfId="0"/>
    <xf numFmtId="0" fontId="4" fillId="2" borderId="0" xfId="0" applyFont="1" applyFill="1" applyBorder="1"/>
    <xf numFmtId="0" fontId="4" fillId="2" borderId="0" xfId="0" applyFont="1" applyFill="1"/>
    <xf numFmtId="0" fontId="8" fillId="0" borderId="21" xfId="0" applyFont="1" applyBorder="1"/>
    <xf numFmtId="0" fontId="8" fillId="0" borderId="25" xfId="0" applyFont="1" applyBorder="1"/>
    <xf numFmtId="0" fontId="8" fillId="4" borderId="25" xfId="0" applyFont="1" applyFill="1" applyBorder="1" applyAlignment="1">
      <alignment vertical="center"/>
    </xf>
    <xf numFmtId="0" fontId="6" fillId="0" borderId="2" xfId="3" applyFont="1" applyFill="1" applyBorder="1" applyAlignment="1">
      <alignment vertical="center"/>
    </xf>
    <xf numFmtId="0" fontId="6" fillId="0" borderId="0" xfId="3" applyFont="1" applyFill="1" applyBorder="1" applyAlignment="1">
      <alignment vertical="center"/>
    </xf>
    <xf numFmtId="165" fontId="6" fillId="0" borderId="0" xfId="3" applyNumberFormat="1" applyFont="1" applyFill="1" applyBorder="1" applyAlignment="1">
      <alignment vertical="center"/>
    </xf>
    <xf numFmtId="0" fontId="4" fillId="0" borderId="0" xfId="0" applyFont="1" applyFill="1" applyBorder="1"/>
    <xf numFmtId="0" fontId="8" fillId="2" borderId="8" xfId="3" applyFont="1" applyFill="1" applyBorder="1" applyAlignment="1">
      <alignment horizontal="right" vertical="center"/>
    </xf>
    <xf numFmtId="0" fontId="8" fillId="2" borderId="0" xfId="3" applyFont="1" applyFill="1" applyBorder="1" applyAlignment="1">
      <alignment horizontal="right" vertical="center"/>
    </xf>
    <xf numFmtId="0" fontId="8" fillId="2" borderId="9" xfId="3" applyFont="1" applyFill="1" applyBorder="1" applyAlignment="1">
      <alignment horizontal="right" vertical="center"/>
    </xf>
    <xf numFmtId="0" fontId="8" fillId="2" borderId="10" xfId="3" applyFont="1" applyFill="1" applyBorder="1" applyAlignment="1">
      <alignment horizontal="right" vertical="center"/>
    </xf>
    <xf numFmtId="0" fontId="8" fillId="2" borderId="11" xfId="3" applyFont="1" applyFill="1" applyBorder="1" applyAlignment="1">
      <alignment horizontal="right" vertical="center"/>
    </xf>
    <xf numFmtId="3" fontId="8" fillId="2" borderId="0" xfId="3" applyNumberFormat="1" applyFont="1" applyFill="1" applyBorder="1" applyAlignment="1">
      <alignment horizontal="right" vertical="center"/>
    </xf>
    <xf numFmtId="3" fontId="8" fillId="2" borderId="5" xfId="3" applyNumberFormat="1" applyFont="1" applyFill="1" applyBorder="1" applyAlignment="1">
      <alignment horizontal="right" vertical="center"/>
    </xf>
    <xf numFmtId="3" fontId="8" fillId="2" borderId="6" xfId="3" applyNumberFormat="1" applyFont="1" applyFill="1" applyBorder="1" applyAlignment="1">
      <alignment horizontal="right" vertical="center"/>
    </xf>
    <xf numFmtId="3" fontId="8" fillId="2" borderId="8" xfId="3" applyNumberFormat="1" applyFont="1" applyFill="1" applyBorder="1" applyAlignment="1">
      <alignment horizontal="right" vertical="center"/>
    </xf>
    <xf numFmtId="3" fontId="8" fillId="2" borderId="9" xfId="3" applyNumberFormat="1" applyFont="1" applyFill="1" applyBorder="1" applyAlignment="1">
      <alignment horizontal="right" vertical="center"/>
    </xf>
    <xf numFmtId="0" fontId="9" fillId="2" borderId="13" xfId="3" applyFont="1" applyFill="1" applyBorder="1" applyAlignment="1">
      <alignment horizontal="left" indent="2"/>
    </xf>
    <xf numFmtId="3" fontId="9" fillId="2" borderId="8" xfId="3" applyNumberFormat="1" applyFont="1" applyFill="1" applyBorder="1" applyAlignment="1">
      <alignment horizontal="right" vertical="center"/>
    </xf>
    <xf numFmtId="3" fontId="9" fillId="2" borderId="0" xfId="3" applyNumberFormat="1" applyFont="1" applyFill="1" applyBorder="1" applyAlignment="1">
      <alignment horizontal="right" vertical="center"/>
    </xf>
    <xf numFmtId="3" fontId="9" fillId="2" borderId="9" xfId="3" applyNumberFormat="1" applyFont="1" applyFill="1" applyBorder="1" applyAlignment="1">
      <alignment horizontal="right" vertical="center"/>
    </xf>
    <xf numFmtId="0" fontId="9" fillId="2" borderId="13" xfId="3" applyFont="1" applyFill="1" applyBorder="1" applyAlignment="1">
      <alignment horizontal="left" indent="4"/>
    </xf>
    <xf numFmtId="0" fontId="8" fillId="2" borderId="13" xfId="3" applyFont="1" applyFill="1" applyBorder="1"/>
    <xf numFmtId="3" fontId="9" fillId="0" borderId="0" xfId="3" applyNumberFormat="1" applyFont="1" applyFill="1" applyBorder="1" applyAlignment="1">
      <alignment horizontal="right" vertical="center"/>
    </xf>
    <xf numFmtId="3" fontId="9" fillId="0" borderId="9" xfId="3" applyNumberFormat="1" applyFont="1" applyFill="1" applyBorder="1" applyAlignment="1">
      <alignment horizontal="right" vertical="center"/>
    </xf>
    <xf numFmtId="3" fontId="8" fillId="0" borderId="8" xfId="3" applyNumberFormat="1" applyFont="1" applyFill="1" applyBorder="1" applyAlignment="1">
      <alignment horizontal="right" vertical="center"/>
    </xf>
    <xf numFmtId="3" fontId="8" fillId="0" borderId="0" xfId="3" applyNumberFormat="1" applyFont="1" applyFill="1" applyBorder="1" applyAlignment="1">
      <alignment horizontal="right" vertical="center"/>
    </xf>
    <xf numFmtId="3" fontId="8" fillId="0" borderId="9" xfId="3" applyNumberFormat="1" applyFont="1" applyFill="1" applyBorder="1" applyAlignment="1">
      <alignment horizontal="right" vertical="center"/>
    </xf>
    <xf numFmtId="3" fontId="8" fillId="2" borderId="1" xfId="3" applyNumberFormat="1" applyFont="1" applyFill="1" applyBorder="1" applyAlignment="1">
      <alignment horizontal="right" vertical="center"/>
    </xf>
    <xf numFmtId="3" fontId="8" fillId="2" borderId="2" xfId="3" applyNumberFormat="1" applyFont="1" applyFill="1" applyBorder="1" applyAlignment="1">
      <alignment horizontal="right" vertical="center"/>
    </xf>
    <xf numFmtId="3" fontId="8" fillId="2" borderId="15" xfId="3" applyNumberFormat="1" applyFont="1" applyFill="1" applyBorder="1" applyAlignment="1">
      <alignment horizontal="right" vertical="center"/>
    </xf>
    <xf numFmtId="3" fontId="8" fillId="0" borderId="2" xfId="3" applyNumberFormat="1" applyFont="1" applyFill="1" applyBorder="1" applyAlignment="1">
      <alignment horizontal="right" vertical="center"/>
    </xf>
    <xf numFmtId="3" fontId="8" fillId="0" borderId="15" xfId="3" applyNumberFormat="1" applyFont="1" applyFill="1" applyBorder="1" applyAlignment="1">
      <alignment horizontal="right" vertical="center"/>
    </xf>
    <xf numFmtId="3" fontId="8" fillId="2" borderId="10" xfId="3" applyNumberFormat="1" applyFont="1" applyFill="1" applyBorder="1" applyAlignment="1">
      <alignment horizontal="right" vertical="center"/>
    </xf>
    <xf numFmtId="3" fontId="8" fillId="2" borderId="11" xfId="3" applyNumberFormat="1" applyFont="1" applyFill="1" applyBorder="1" applyAlignment="1">
      <alignment horizontal="right" vertical="center"/>
    </xf>
    <xf numFmtId="3" fontId="8" fillId="3" borderId="1" xfId="3" applyNumberFormat="1" applyFont="1" applyFill="1" applyBorder="1" applyAlignment="1">
      <alignment horizontal="right" vertical="center"/>
    </xf>
    <xf numFmtId="3" fontId="8" fillId="3" borderId="2" xfId="3" applyNumberFormat="1" applyFont="1" applyFill="1" applyBorder="1" applyAlignment="1">
      <alignment horizontal="right" vertical="center"/>
    </xf>
    <xf numFmtId="3" fontId="8" fillId="3" borderId="15" xfId="3" applyNumberFormat="1" applyFont="1" applyFill="1" applyBorder="1" applyAlignment="1">
      <alignment horizontal="right" vertical="center"/>
    </xf>
    <xf numFmtId="1" fontId="9" fillId="2" borderId="0" xfId="3" applyNumberFormat="1" applyFont="1" applyFill="1" applyBorder="1" applyAlignment="1">
      <alignment horizontal="right" vertical="center"/>
    </xf>
    <xf numFmtId="164" fontId="8" fillId="2" borderId="1" xfId="3" applyNumberFormat="1" applyFont="1" applyFill="1" applyBorder="1" applyAlignment="1">
      <alignment horizontal="right" vertical="center"/>
    </xf>
    <xf numFmtId="164" fontId="8" fillId="2" borderId="2" xfId="3" applyNumberFormat="1" applyFont="1" applyFill="1" applyBorder="1" applyAlignment="1">
      <alignment horizontal="right" vertical="center"/>
    </xf>
    <xf numFmtId="164" fontId="8" fillId="2" borderId="15" xfId="3" applyNumberFormat="1" applyFont="1" applyFill="1" applyBorder="1" applyAlignment="1">
      <alignment horizontal="right" vertical="center"/>
    </xf>
    <xf numFmtId="166" fontId="8" fillId="2" borderId="2" xfId="3" applyNumberFormat="1" applyFont="1" applyFill="1" applyBorder="1" applyAlignment="1">
      <alignment horizontal="right" vertical="center"/>
    </xf>
    <xf numFmtId="166" fontId="8" fillId="2" borderId="15" xfId="3" applyNumberFormat="1" applyFont="1" applyFill="1" applyBorder="1" applyAlignment="1">
      <alignment horizontal="right" vertical="center"/>
    </xf>
    <xf numFmtId="0" fontId="9" fillId="2" borderId="0" xfId="3" applyFont="1" applyFill="1"/>
    <xf numFmtId="0" fontId="11" fillId="2" borderId="0" xfId="3" applyFont="1" applyFill="1" applyAlignment="1">
      <alignment horizontal="right" vertical="center"/>
    </xf>
    <xf numFmtId="0" fontId="11" fillId="2" borderId="0" xfId="3" applyFont="1" applyFill="1" applyBorder="1" applyAlignment="1">
      <alignment horizontal="right" vertical="center"/>
    </xf>
    <xf numFmtId="0" fontId="11" fillId="2" borderId="9" xfId="3" applyFont="1" applyFill="1" applyBorder="1" applyAlignment="1">
      <alignment horizontal="right" vertical="center"/>
    </xf>
    <xf numFmtId="0" fontId="9" fillId="2" borderId="0" xfId="3" applyFont="1" applyFill="1" applyBorder="1" applyAlignment="1">
      <alignment horizontal="right" vertical="center"/>
    </xf>
    <xf numFmtId="0" fontId="9" fillId="2" borderId="5" xfId="3" applyFont="1" applyFill="1" applyBorder="1" applyAlignment="1">
      <alignment horizontal="right" vertical="center"/>
    </xf>
    <xf numFmtId="3" fontId="9" fillId="2" borderId="0" xfId="3" applyNumberFormat="1" applyFont="1" applyFill="1" applyAlignment="1">
      <alignment horizontal="right" vertical="center"/>
    </xf>
    <xf numFmtId="0" fontId="9" fillId="2" borderId="0" xfId="3" applyFont="1" applyFill="1" applyAlignment="1">
      <alignment horizontal="right" vertical="center"/>
    </xf>
    <xf numFmtId="0" fontId="9" fillId="2" borderId="9" xfId="3" applyFont="1" applyFill="1" applyBorder="1" applyAlignment="1">
      <alignment horizontal="right" vertical="center"/>
    </xf>
    <xf numFmtId="165" fontId="9" fillId="2" borderId="0" xfId="3" applyNumberFormat="1" applyFont="1" applyFill="1" applyAlignment="1">
      <alignment horizontal="right" vertical="center"/>
    </xf>
    <xf numFmtId="0" fontId="9" fillId="2" borderId="3" xfId="3" applyFont="1" applyFill="1" applyBorder="1" applyAlignment="1">
      <alignment horizontal="left" indent="2"/>
    </xf>
    <xf numFmtId="3" fontId="9" fillId="2" borderId="17" xfId="3" applyNumberFormat="1" applyFont="1" applyFill="1" applyBorder="1" applyAlignment="1">
      <alignment horizontal="right" vertical="center"/>
    </xf>
    <xf numFmtId="3" fontId="9" fillId="2" borderId="10" xfId="3" applyNumberFormat="1" applyFont="1" applyFill="1" applyBorder="1" applyAlignment="1">
      <alignment horizontal="right" vertical="center"/>
    </xf>
    <xf numFmtId="3" fontId="9" fillId="2" borderId="11" xfId="3" applyNumberFormat="1" applyFont="1" applyFill="1" applyBorder="1" applyAlignment="1">
      <alignment horizontal="right" vertical="center"/>
    </xf>
    <xf numFmtId="0" fontId="9" fillId="2" borderId="14" xfId="3" applyFont="1" applyFill="1" applyBorder="1" applyAlignment="1">
      <alignment horizontal="left" indent="2"/>
    </xf>
    <xf numFmtId="3" fontId="9" fillId="2" borderId="1" xfId="3" applyNumberFormat="1" applyFont="1" applyFill="1" applyBorder="1" applyAlignment="1">
      <alignment horizontal="right" vertical="center"/>
    </xf>
    <xf numFmtId="3" fontId="9" fillId="2" borderId="2" xfId="3" applyNumberFormat="1" applyFont="1" applyFill="1" applyBorder="1" applyAlignment="1">
      <alignment horizontal="right" vertical="center"/>
    </xf>
    <xf numFmtId="3" fontId="9" fillId="2" borderId="15" xfId="3" applyNumberFormat="1" applyFont="1" applyFill="1" applyBorder="1" applyAlignment="1">
      <alignment horizontal="right" vertical="center"/>
    </xf>
    <xf numFmtId="0" fontId="9" fillId="2" borderId="14" xfId="3" applyFont="1" applyFill="1" applyBorder="1" applyAlignment="1">
      <alignment horizontal="left"/>
    </xf>
    <xf numFmtId="1" fontId="8" fillId="2" borderId="0" xfId="3" applyNumberFormat="1" applyFont="1" applyFill="1" applyBorder="1" applyAlignment="1">
      <alignment horizontal="right" vertical="center"/>
    </xf>
    <xf numFmtId="1" fontId="8" fillId="0" borderId="0" xfId="3" applyNumberFormat="1" applyFont="1" applyFill="1" applyBorder="1" applyAlignment="1">
      <alignment horizontal="right" vertical="center"/>
    </xf>
    <xf numFmtId="1" fontId="8" fillId="2" borderId="2" xfId="3" applyNumberFormat="1" applyFont="1" applyFill="1" applyBorder="1" applyAlignment="1">
      <alignment horizontal="right" vertical="center"/>
    </xf>
    <xf numFmtId="1" fontId="8" fillId="3" borderId="2" xfId="3" applyNumberFormat="1" applyFont="1" applyFill="1" applyBorder="1" applyAlignment="1">
      <alignment horizontal="right" vertical="center"/>
    </xf>
    <xf numFmtId="1" fontId="11" fillId="2" borderId="0" xfId="3" applyNumberFormat="1" applyFont="1" applyFill="1" applyAlignment="1">
      <alignment horizontal="right" vertical="center"/>
    </xf>
    <xf numFmtId="1" fontId="9" fillId="2" borderId="10" xfId="3" applyNumberFormat="1" applyFont="1" applyFill="1" applyBorder="1" applyAlignment="1">
      <alignment horizontal="right" vertical="center"/>
    </xf>
    <xf numFmtId="1" fontId="9" fillId="2" borderId="2" xfId="3" applyNumberFormat="1" applyFont="1" applyFill="1" applyBorder="1" applyAlignment="1">
      <alignment horizontal="right" vertical="center"/>
    </xf>
    <xf numFmtId="0" fontId="12" fillId="0" borderId="18" xfId="4" applyFont="1" applyBorder="1"/>
    <xf numFmtId="0" fontId="14" fillId="0" borderId="35" xfId="0" applyFont="1" applyBorder="1" applyAlignment="1">
      <alignment vertical="center" wrapText="1"/>
    </xf>
    <xf numFmtId="0" fontId="10" fillId="0" borderId="37" xfId="0" applyFont="1" applyBorder="1" applyAlignment="1">
      <alignment vertical="center" wrapText="1"/>
    </xf>
    <xf numFmtId="0" fontId="1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/>
    <xf numFmtId="10" fontId="2" fillId="0" borderId="0" xfId="5" applyNumberFormat="1" applyFont="1"/>
    <xf numFmtId="2" fontId="2" fillId="0" borderId="0" xfId="0" applyNumberFormat="1" applyFont="1"/>
    <xf numFmtId="0" fontId="5" fillId="0" borderId="0" xfId="0" applyFont="1"/>
    <xf numFmtId="0" fontId="9" fillId="5" borderId="19" xfId="4" applyFont="1" applyFill="1" applyBorder="1" applyAlignment="1">
      <alignment horizontal="left" vertical="center"/>
    </xf>
    <xf numFmtId="0" fontId="16" fillId="0" borderId="0" xfId="4" applyFont="1" applyAlignment="1">
      <alignment horizontal="left"/>
    </xf>
    <xf numFmtId="0" fontId="9" fillId="0" borderId="0" xfId="4" applyFont="1" applyAlignment="1">
      <alignment horizontal="left" vertical="center"/>
    </xf>
    <xf numFmtId="0" fontId="2" fillId="0" borderId="27" xfId="0" applyFont="1" applyBorder="1"/>
    <xf numFmtId="0" fontId="16" fillId="6" borderId="19" xfId="4" applyFont="1" applyFill="1" applyBorder="1"/>
    <xf numFmtId="0" fontId="16" fillId="0" borderId="0" xfId="4" applyFont="1" applyFill="1"/>
    <xf numFmtId="3" fontId="16" fillId="0" borderId="0" xfId="4" applyNumberFormat="1" applyFont="1"/>
    <xf numFmtId="3" fontId="16" fillId="0" borderId="0" xfId="4" applyNumberFormat="1" applyFont="1" applyAlignment="1">
      <alignment horizontal="right" vertical="center"/>
    </xf>
    <xf numFmtId="0" fontId="16" fillId="0" borderId="0" xfId="4" applyFont="1"/>
    <xf numFmtId="0" fontId="8" fillId="0" borderId="19" xfId="4" applyFont="1" applyBorder="1" applyAlignment="1">
      <alignment vertical="center"/>
    </xf>
    <xf numFmtId="3" fontId="17" fillId="0" borderId="19" xfId="4" applyNumberFormat="1" applyFont="1" applyBorder="1"/>
    <xf numFmtId="0" fontId="16" fillId="0" borderId="0" xfId="0" applyFont="1"/>
    <xf numFmtId="0" fontId="16" fillId="0" borderId="27" xfId="0" applyFont="1" applyBorder="1"/>
    <xf numFmtId="17" fontId="2" fillId="0" borderId="27" xfId="0" applyNumberFormat="1" applyFont="1" applyFill="1" applyBorder="1" applyAlignment="1">
      <alignment horizontal="center"/>
    </xf>
    <xf numFmtId="166" fontId="2" fillId="0" borderId="0" xfId="0" applyNumberFormat="1" applyFont="1" applyAlignment="1">
      <alignment horizontal="center"/>
    </xf>
    <xf numFmtId="166" fontId="2" fillId="0" borderId="27" xfId="0" applyNumberFormat="1" applyFont="1" applyBorder="1" applyAlignment="1">
      <alignment horizontal="center"/>
    </xf>
    <xf numFmtId="0" fontId="9" fillId="0" borderId="29" xfId="0" applyFont="1" applyBorder="1" applyAlignment="1">
      <alignment vertical="center"/>
    </xf>
    <xf numFmtId="0" fontId="9" fillId="0" borderId="29" xfId="0" applyFont="1" applyBorder="1" applyAlignment="1">
      <alignment horizontal="left" vertical="center"/>
    </xf>
    <xf numFmtId="0" fontId="8" fillId="4" borderId="32" xfId="0" applyFont="1" applyFill="1" applyBorder="1" applyAlignment="1">
      <alignment vertical="center"/>
    </xf>
    <xf numFmtId="0" fontId="9" fillId="0" borderId="29" xfId="0" applyFont="1" applyBorder="1" applyAlignment="1">
      <alignment horizontal="left" vertical="center" indent="2"/>
    </xf>
    <xf numFmtId="0" fontId="9" fillId="2" borderId="0" xfId="0" applyFont="1" applyFill="1"/>
    <xf numFmtId="3" fontId="9" fillId="0" borderId="30" xfId="0" applyNumberFormat="1" applyFont="1" applyBorder="1" applyAlignment="1">
      <alignment vertical="center"/>
    </xf>
    <xf numFmtId="3" fontId="9" fillId="0" borderId="0" xfId="0" applyNumberFormat="1" applyFont="1" applyBorder="1" applyAlignment="1">
      <alignment vertical="center"/>
    </xf>
    <xf numFmtId="3" fontId="9" fillId="0" borderId="23" xfId="0" applyNumberFormat="1" applyFont="1" applyBorder="1" applyAlignment="1">
      <alignment vertical="center"/>
    </xf>
    <xf numFmtId="3" fontId="9" fillId="0" borderId="24" xfId="0" applyNumberFormat="1" applyFont="1" applyBorder="1" applyAlignment="1">
      <alignment vertical="center"/>
    </xf>
    <xf numFmtId="3" fontId="10" fillId="0" borderId="30" xfId="0" applyNumberFormat="1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10" fillId="0" borderId="31" xfId="0" applyNumberFormat="1" applyFont="1" applyBorder="1" applyAlignment="1">
      <alignment vertical="center"/>
    </xf>
    <xf numFmtId="3" fontId="9" fillId="0" borderId="0" xfId="0" applyNumberFormat="1" applyFont="1" applyFill="1" applyBorder="1" applyAlignment="1">
      <alignment vertical="center"/>
    </xf>
    <xf numFmtId="3" fontId="9" fillId="0" borderId="31" xfId="0" applyNumberFormat="1" applyFont="1" applyBorder="1" applyAlignment="1">
      <alignment vertical="center"/>
    </xf>
    <xf numFmtId="3" fontId="8" fillId="4" borderId="18" xfId="0" applyNumberFormat="1" applyFont="1" applyFill="1" applyBorder="1" applyAlignment="1">
      <alignment vertical="center"/>
    </xf>
    <xf numFmtId="3" fontId="8" fillId="4" borderId="19" xfId="0" applyNumberFormat="1" applyFont="1" applyFill="1" applyBorder="1" applyAlignment="1">
      <alignment vertical="center"/>
    </xf>
    <xf numFmtId="3" fontId="8" fillId="4" borderId="20" xfId="0" applyNumberFormat="1" applyFont="1" applyFill="1" applyBorder="1" applyAlignment="1">
      <alignment vertical="center"/>
    </xf>
    <xf numFmtId="3" fontId="8" fillId="0" borderId="22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12" fillId="0" borderId="18" xfId="4" applyFont="1" applyBorder="1" applyAlignment="1">
      <alignment vertical="center"/>
    </xf>
    <xf numFmtId="3" fontId="9" fillId="2" borderId="4" xfId="3" applyNumberFormat="1" applyFont="1" applyFill="1" applyBorder="1" applyAlignment="1">
      <alignment horizontal="right" vertical="center"/>
    </xf>
    <xf numFmtId="3" fontId="9" fillId="2" borderId="5" xfId="3" applyNumberFormat="1" applyFont="1" applyFill="1" applyBorder="1" applyAlignment="1">
      <alignment horizontal="right" vertical="center"/>
    </xf>
    <xf numFmtId="1" fontId="9" fillId="2" borderId="5" xfId="3" applyNumberFormat="1" applyFont="1" applyFill="1" applyBorder="1" applyAlignment="1">
      <alignment horizontal="right" vertical="center"/>
    </xf>
    <xf numFmtId="3" fontId="9" fillId="2" borderId="6" xfId="3" applyNumberFormat="1" applyFont="1" applyFill="1" applyBorder="1" applyAlignment="1">
      <alignment horizontal="right" vertical="center"/>
    </xf>
    <xf numFmtId="0" fontId="8" fillId="2" borderId="12" xfId="3" applyFont="1" applyFill="1" applyBorder="1" applyAlignment="1">
      <alignment vertical="center"/>
    </xf>
    <xf numFmtId="0" fontId="8" fillId="2" borderId="3" xfId="3" applyFont="1" applyFill="1" applyBorder="1" applyAlignment="1">
      <alignment vertical="center"/>
    </xf>
    <xf numFmtId="0" fontId="8" fillId="2" borderId="13" xfId="3" applyFont="1" applyFill="1" applyBorder="1" applyAlignment="1">
      <alignment vertical="center"/>
    </xf>
    <xf numFmtId="0" fontId="8" fillId="2" borderId="14" xfId="3" applyFont="1" applyFill="1" applyBorder="1" applyAlignment="1">
      <alignment vertical="center"/>
    </xf>
    <xf numFmtId="0" fontId="8" fillId="2" borderId="16" xfId="3" applyFont="1" applyFill="1" applyBorder="1" applyAlignment="1">
      <alignment vertical="center"/>
    </xf>
    <xf numFmtId="0" fontId="8" fillId="3" borderId="16" xfId="3" applyFont="1" applyFill="1" applyBorder="1" applyAlignment="1">
      <alignment vertical="center"/>
    </xf>
    <xf numFmtId="0" fontId="9" fillId="2" borderId="3" xfId="3" applyFont="1" applyFill="1" applyBorder="1" applyAlignment="1">
      <alignment vertical="center"/>
    </xf>
    <xf numFmtId="0" fontId="9" fillId="2" borderId="13" xfId="3" applyFont="1" applyFill="1" applyBorder="1" applyAlignment="1">
      <alignment horizontal="left" vertical="center" indent="2"/>
    </xf>
    <xf numFmtId="0" fontId="9" fillId="2" borderId="13" xfId="3" applyFont="1" applyFill="1" applyBorder="1" applyAlignment="1">
      <alignment horizontal="left" vertical="center" indent="4"/>
    </xf>
    <xf numFmtId="0" fontId="14" fillId="0" borderId="34" xfId="0" applyFont="1" applyBorder="1" applyAlignment="1">
      <alignment horizontal="right" vertical="center" wrapText="1"/>
    </xf>
    <xf numFmtId="0" fontId="14" fillId="0" borderId="33" xfId="0" applyFont="1" applyBorder="1" applyAlignment="1">
      <alignment horizontal="right" vertical="center" wrapText="1"/>
    </xf>
    <xf numFmtId="0" fontId="8" fillId="5" borderId="19" xfId="4" applyFont="1" applyFill="1" applyBorder="1" applyAlignment="1">
      <alignment horizontal="right" vertical="center" wrapText="1"/>
    </xf>
    <xf numFmtId="0" fontId="19" fillId="0" borderId="0" xfId="0" applyFont="1"/>
    <xf numFmtId="0" fontId="1" fillId="0" borderId="0" xfId="0" applyFont="1" applyBorder="1" applyAlignment="1">
      <alignment horizontal="center"/>
    </xf>
    <xf numFmtId="3" fontId="17" fillId="0" borderId="19" xfId="4" applyNumberFormat="1" applyFont="1" applyBorder="1" applyAlignment="1">
      <alignment horizontal="right" vertical="center"/>
    </xf>
    <xf numFmtId="0" fontId="16" fillId="0" borderId="0" xfId="4" applyFont="1" applyAlignment="1">
      <alignment horizontal="left" vertical="center"/>
    </xf>
    <xf numFmtId="0" fontId="17" fillId="0" borderId="19" xfId="4" applyFont="1" applyBorder="1" applyAlignment="1">
      <alignment horizontal="left" vertical="center"/>
    </xf>
    <xf numFmtId="1" fontId="10" fillId="0" borderId="36" xfId="0" applyNumberFormat="1" applyFont="1" applyBorder="1" applyAlignment="1">
      <alignment horizontal="right" vertical="center" wrapText="1"/>
    </xf>
    <xf numFmtId="1" fontId="10" fillId="0" borderId="41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1" fontId="10" fillId="0" borderId="42" xfId="0" applyNumberFormat="1" applyFont="1" applyBorder="1" applyAlignment="1">
      <alignment horizontal="right" vertical="center" wrapText="1"/>
    </xf>
    <xf numFmtId="1" fontId="10" fillId="0" borderId="38" xfId="0" applyNumberFormat="1" applyFont="1" applyBorder="1" applyAlignment="1">
      <alignment horizontal="right" vertical="center" wrapText="1"/>
    </xf>
    <xf numFmtId="1" fontId="10" fillId="0" borderId="39" xfId="0" applyNumberFormat="1" applyFont="1" applyBorder="1" applyAlignment="1">
      <alignment horizontal="right" vertical="center" wrapText="1"/>
    </xf>
    <xf numFmtId="49" fontId="1" fillId="0" borderId="0" xfId="0" applyNumberFormat="1" applyFont="1" applyAlignment="1">
      <alignment horizontal="right"/>
    </xf>
    <xf numFmtId="0" fontId="2" fillId="0" borderId="0" xfId="0" applyFont="1" applyBorder="1"/>
    <xf numFmtId="1" fontId="2" fillId="0" borderId="0" xfId="0" applyNumberFormat="1" applyFont="1" applyBorder="1"/>
    <xf numFmtId="0" fontId="5" fillId="0" borderId="0" xfId="0" applyFont="1" applyBorder="1"/>
    <xf numFmtId="0" fontId="16" fillId="0" borderId="0" xfId="0" applyFont="1" applyBorder="1"/>
    <xf numFmtId="166" fontId="2" fillId="0" borderId="0" xfId="0" applyNumberFormat="1" applyFont="1" applyBorder="1" applyAlignment="1">
      <alignment horizontal="center"/>
    </xf>
    <xf numFmtId="0" fontId="14" fillId="0" borderId="37" xfId="0" applyFont="1" applyBorder="1" applyAlignment="1">
      <alignment vertical="center" wrapText="1"/>
    </xf>
    <xf numFmtId="1" fontId="14" fillId="0" borderId="36" xfId="0" applyNumberFormat="1" applyFont="1" applyBorder="1" applyAlignment="1">
      <alignment horizontal="right" vertical="center" wrapText="1"/>
    </xf>
    <xf numFmtId="0" fontId="10" fillId="0" borderId="37" xfId="0" applyFont="1" applyBorder="1" applyAlignment="1">
      <alignment horizontal="left" vertical="center" wrapText="1" indent="2"/>
    </xf>
    <xf numFmtId="0" fontId="14" fillId="0" borderId="35" xfId="0" applyFont="1" applyBorder="1" applyAlignment="1">
      <alignment horizontal="right" vertical="center" wrapText="1"/>
    </xf>
    <xf numFmtId="1" fontId="10" fillId="0" borderId="37" xfId="0" applyNumberFormat="1" applyFont="1" applyBorder="1" applyAlignment="1">
      <alignment horizontal="right" vertical="center" wrapText="1"/>
    </xf>
    <xf numFmtId="1" fontId="10" fillId="0" borderId="0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horizontal="left" vertical="center" wrapText="1" indent="2"/>
    </xf>
    <xf numFmtId="0" fontId="10" fillId="0" borderId="37" xfId="0" applyFont="1" applyBorder="1" applyAlignment="1">
      <alignment horizontal="left" vertical="center" wrapText="1" indent="3"/>
    </xf>
    <xf numFmtId="0" fontId="10" fillId="0" borderId="40" xfId="0" applyFont="1" applyBorder="1" applyAlignment="1">
      <alignment horizontal="left" vertical="center" wrapText="1" indent="3"/>
    </xf>
    <xf numFmtId="0" fontId="10" fillId="0" borderId="0" xfId="0" applyFont="1" applyFill="1" applyBorder="1" applyAlignment="1">
      <alignment horizontal="left" vertical="center" wrapText="1" indent="2"/>
    </xf>
    <xf numFmtId="167" fontId="10" fillId="0" borderId="37" xfId="0" applyNumberFormat="1" applyFont="1" applyBorder="1" applyAlignment="1">
      <alignment vertical="center" wrapText="1"/>
    </xf>
    <xf numFmtId="1" fontId="10" fillId="0" borderId="37" xfId="0" applyNumberFormat="1" applyFont="1" applyBorder="1" applyAlignment="1">
      <alignment vertical="center" wrapText="1"/>
    </xf>
    <xf numFmtId="1" fontId="14" fillId="0" borderId="37" xfId="0" applyNumberFormat="1" applyFont="1" applyBorder="1" applyAlignment="1">
      <alignment vertical="center" wrapText="1"/>
    </xf>
    <xf numFmtId="1" fontId="10" fillId="0" borderId="43" xfId="0" applyNumberFormat="1" applyFont="1" applyBorder="1" applyAlignment="1">
      <alignment horizontal="right" vertical="center" wrapText="1"/>
    </xf>
    <xf numFmtId="0" fontId="14" fillId="0" borderId="5" xfId="0" applyFont="1" applyFill="1" applyBorder="1" applyAlignment="1">
      <alignment horizontal="left" vertical="center" wrapText="1"/>
    </xf>
    <xf numFmtId="1" fontId="14" fillId="0" borderId="5" xfId="0" applyNumberFormat="1" applyFont="1" applyBorder="1" applyAlignment="1">
      <alignment vertical="center" wrapText="1"/>
    </xf>
    <xf numFmtId="1" fontId="20" fillId="0" borderId="39" xfId="0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vertical="center" wrapText="1"/>
    </xf>
    <xf numFmtId="3" fontId="10" fillId="0" borderId="37" xfId="0" applyNumberFormat="1" applyFont="1" applyBorder="1" applyAlignment="1">
      <alignment vertical="center" wrapText="1"/>
    </xf>
    <xf numFmtId="3" fontId="10" fillId="0" borderId="36" xfId="0" applyNumberFormat="1" applyFont="1" applyBorder="1" applyAlignment="1">
      <alignment horizontal="right" vertical="center" wrapText="1"/>
    </xf>
    <xf numFmtId="3" fontId="10" fillId="0" borderId="39" xfId="0" applyNumberFormat="1" applyFont="1" applyBorder="1" applyAlignment="1">
      <alignment horizontal="right" vertical="center" wrapText="1"/>
    </xf>
    <xf numFmtId="2" fontId="14" fillId="0" borderId="5" xfId="0" applyNumberFormat="1" applyFont="1" applyBorder="1" applyAlignment="1">
      <alignment vertical="center" wrapText="1"/>
    </xf>
    <xf numFmtId="0" fontId="15" fillId="0" borderId="27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15" fillId="0" borderId="0" xfId="0" applyFont="1" applyBorder="1" applyAlignment="1">
      <alignment horizontal="left"/>
    </xf>
    <xf numFmtId="0" fontId="18" fillId="0" borderId="0" xfId="0" applyFont="1" applyBorder="1" applyAlignment="1">
      <alignment horizontal="right"/>
    </xf>
    <xf numFmtId="0" fontId="14" fillId="0" borderId="10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35" xfId="0" applyFont="1" applyBorder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0" fontId="9" fillId="2" borderId="0" xfId="0" applyFont="1" applyFill="1" applyAlignment="1">
      <alignment horizontal="left" vertical="top" wrapText="1"/>
    </xf>
    <xf numFmtId="0" fontId="8" fillId="2" borderId="4" xfId="3" applyFont="1" applyFill="1" applyBorder="1" applyAlignment="1">
      <alignment horizontal="center" vertical="center"/>
    </xf>
    <xf numFmtId="0" fontId="8" fillId="2" borderId="5" xfId="3" applyFont="1" applyFill="1" applyBorder="1" applyAlignment="1">
      <alignment horizontal="center" vertical="center"/>
    </xf>
    <xf numFmtId="0" fontId="8" fillId="2" borderId="6" xfId="3" applyFont="1" applyFill="1" applyBorder="1" applyAlignment="1">
      <alignment horizontal="center" vertical="center"/>
    </xf>
    <xf numFmtId="0" fontId="8" fillId="2" borderId="3" xfId="3" applyFont="1" applyFill="1" applyBorder="1" applyAlignment="1">
      <alignment horizontal="center" vertical="center"/>
    </xf>
    <xf numFmtId="0" fontId="8" fillId="2" borderId="7" xfId="3" applyFont="1" applyFill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</cellXfs>
  <cellStyles count="6">
    <cellStyle name="Normálna 2 4" xfId="4"/>
    <cellStyle name="Normálne" xfId="0" builtinId="0"/>
    <cellStyle name="Normálne 2" xfId="1"/>
    <cellStyle name="normální 2" xfId="3"/>
    <cellStyle name="Percentá" xfId="5" builtinId="5"/>
    <cellStyle name="Percentá 2" xfId="2"/>
  </cellStyles>
  <dxfs count="0"/>
  <tableStyles count="0" defaultTableStyle="TableStyleMedium2" defaultPivotStyle="PivotStyleLight16"/>
  <colors>
    <mruColors>
      <color rgb="FF2C9A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95267121231876E-2"/>
          <c:y val="4.0910924710078893E-2"/>
          <c:w val="0.56340467747714662"/>
          <c:h val="0.857481373196265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Tab_3!$G$3</c:f>
              <c:strCache>
                <c:ptCount val="1"/>
                <c:pt idx="0">
                  <c:v>z toho vplyv MAKRA</c:v>
                </c:pt>
              </c:strCache>
            </c:strRef>
          </c:tx>
          <c:spPr>
            <a:solidFill>
              <a:srgbClr val="1F497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Tab_3!$L$2:$P$2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Tab_3!$G$16:$K$16</c:f>
              <c:numCache>
                <c:formatCode>#,##0</c:formatCode>
                <c:ptCount val="5"/>
                <c:pt idx="0">
                  <c:v>0</c:v>
                </c:pt>
                <c:pt idx="1">
                  <c:v>32.958707399757934</c:v>
                </c:pt>
                <c:pt idx="2">
                  <c:v>-59.269627516920558</c:v>
                </c:pt>
                <c:pt idx="3">
                  <c:v>-145.52849706467697</c:v>
                </c:pt>
                <c:pt idx="4">
                  <c:v>-238.8678256263882</c:v>
                </c:pt>
              </c:numCache>
            </c:numRef>
          </c:val>
        </c:ser>
        <c:ser>
          <c:idx val="5"/>
          <c:order val="1"/>
          <c:tx>
            <c:strRef>
              <c:f>Tab_3!$L$3</c:f>
              <c:strCache>
                <c:ptCount val="1"/>
                <c:pt idx="0">
                  <c:v>z toho JEDNORAZOVÉ VPLYVY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Tab_3!$L$2:$P$2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Tab_3!$L$16:$P$16</c:f>
              <c:numCache>
                <c:formatCode>#,##0</c:formatCode>
                <c:ptCount val="5"/>
                <c:pt idx="0">
                  <c:v>0</c:v>
                </c:pt>
                <c:pt idx="1">
                  <c:v>-68.752518003597729</c:v>
                </c:pt>
                <c:pt idx="2">
                  <c:v>18</c:v>
                </c:pt>
                <c:pt idx="3">
                  <c:v>26.1</c:v>
                </c:pt>
                <c:pt idx="4">
                  <c:v>19.3</c:v>
                </c:pt>
              </c:numCache>
            </c:numRef>
          </c:val>
        </c:ser>
        <c:ser>
          <c:idx val="1"/>
          <c:order val="2"/>
          <c:tx>
            <c:strRef>
              <c:f>Tab_3!$B$3</c:f>
              <c:strCache>
                <c:ptCount val="1"/>
                <c:pt idx="0">
                  <c:v>z toho vplyv LEVEL/EDS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Tab_3!$L$2:$P$2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Tab_3!$B$16:$F$16</c:f>
              <c:numCache>
                <c:formatCode>#,##0</c:formatCode>
                <c:ptCount val="5"/>
                <c:pt idx="0">
                  <c:v>118.29185179000113</c:v>
                </c:pt>
                <c:pt idx="1">
                  <c:v>354.20223447710492</c:v>
                </c:pt>
                <c:pt idx="2">
                  <c:v>389.2487438815607</c:v>
                </c:pt>
                <c:pt idx="3">
                  <c:v>429.72136729054898</c:v>
                </c:pt>
                <c:pt idx="4">
                  <c:v>481.82108703309183</c:v>
                </c:pt>
              </c:numCache>
            </c:numRef>
          </c:val>
        </c:ser>
        <c:ser>
          <c:idx val="8"/>
          <c:order val="3"/>
          <c:tx>
            <c:strRef>
              <c:f>Tab_3!$Q$3</c:f>
              <c:strCache>
                <c:ptCount val="1"/>
                <c:pt idx="0">
                  <c:v>z toho vplyv AKTUALIZÁCIE LEGISLATÍVY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</c:spPr>
          <c:invertIfNegative val="0"/>
          <c:dLbls>
            <c:dLbl>
              <c:idx val="1"/>
              <c:layout>
                <c:manualLayout>
                  <c:x val="0"/>
                  <c:y val="-2.4657536906216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6.6970307023009276E-17"/>
                  <c:y val="-2.05479474218474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Tab_3!$L$2:$P$2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Tab_3!$Q$16:$U$16</c:f>
              <c:numCache>
                <c:formatCode>#,##0</c:formatCode>
                <c:ptCount val="5"/>
                <c:pt idx="0">
                  <c:v>0</c:v>
                </c:pt>
                <c:pt idx="1">
                  <c:v>-22.061743238981318</c:v>
                </c:pt>
                <c:pt idx="2">
                  <c:v>114.25952434621684</c:v>
                </c:pt>
                <c:pt idx="3">
                  <c:v>238.59920004525776</c:v>
                </c:pt>
                <c:pt idx="4">
                  <c:v>227.05375334255081</c:v>
                </c:pt>
              </c:numCache>
            </c:numRef>
          </c:val>
        </c:ser>
        <c:ser>
          <c:idx val="3"/>
          <c:order val="4"/>
          <c:tx>
            <c:strRef>
              <c:f>Tab_3!$V$3</c:f>
              <c:strCache>
                <c:ptCount val="1"/>
                <c:pt idx="0">
                  <c:v>z toho INÉ VPLYVY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k-S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Tab_3!$L$2:$P$2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Tab_3!$V$16:$Z$16</c:f>
              <c:numCache>
                <c:formatCode>#,##0</c:formatCode>
                <c:ptCount val="5"/>
                <c:pt idx="0">
                  <c:v>0</c:v>
                </c:pt>
                <c:pt idx="1">
                  <c:v>100.36731936571623</c:v>
                </c:pt>
                <c:pt idx="2">
                  <c:v>95.564854287810348</c:v>
                </c:pt>
                <c:pt idx="3">
                  <c:v>100.37326351073094</c:v>
                </c:pt>
                <c:pt idx="4">
                  <c:v>105.78236950673663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886992"/>
        <c:axId val="463068080"/>
      </c:barChart>
      <c:lineChart>
        <c:grouping val="standard"/>
        <c:varyColors val="0"/>
        <c:ser>
          <c:idx val="2"/>
          <c:order val="5"/>
          <c:tx>
            <c:strRef>
              <c:f>Tab_3!$AA$3</c:f>
              <c:strCache>
                <c:ptCount val="1"/>
                <c:pt idx="0">
                  <c:v>CELKOVÁ ZMENA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374429223744294E-2"/>
                  <c:y val="-8.21917896873896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9223744292237477E-2"/>
                  <c:y val="-0.110958916077976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9223744292237442E-2"/>
                  <c:y val="-8.21917896873897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8138640204221115E-2"/>
                  <c:y val="-0.130016085645139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7397260273972601E-2"/>
                  <c:y val="-0.2046064291453380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Tab_3!$AA$16:$AE$16</c:f>
              <c:numCache>
                <c:formatCode>#,##0</c:formatCode>
                <c:ptCount val="5"/>
                <c:pt idx="0">
                  <c:v>118.29185179000113</c:v>
                </c:pt>
                <c:pt idx="1">
                  <c:v>396.71400000000011</c:v>
                </c:pt>
                <c:pt idx="2">
                  <c:v>557.80349499866725</c:v>
                </c:pt>
                <c:pt idx="3">
                  <c:v>649.26533378186059</c:v>
                </c:pt>
                <c:pt idx="4">
                  <c:v>595.08938425599092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886992"/>
        <c:axId val="463068080"/>
      </c:lineChart>
      <c:catAx>
        <c:axId val="46888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463068080"/>
        <c:crosses val="autoZero"/>
        <c:auto val="1"/>
        <c:lblAlgn val="ctr"/>
        <c:lblOffset val="100"/>
        <c:noMultiLvlLbl val="0"/>
      </c:catAx>
      <c:valAx>
        <c:axId val="46306808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4688869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950459317585298"/>
          <c:y val="6.143663792767743E-2"/>
          <c:w val="0.28776255707762555"/>
          <c:h val="0.8913951991581490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>
          <a:latin typeface="NeueHaasGroteskDisp W02 Bd" panose="020B0804020202020204" pitchFamily="34" charset="-18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7209318310490975E-2"/>
          <c:y val="4.091095516177929E-2"/>
          <c:w val="0.56340467747714662"/>
          <c:h val="0.857481373196265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Graf_2!$A$3</c:f>
              <c:strCache>
                <c:ptCount val="1"/>
                <c:pt idx="0">
                  <c:v>DPFOzč, SO, ZO (mzdová báza)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Graf_2!$B$2:$F$2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Graf_2!$B$3:$F$3</c:f>
              <c:numCache>
                <c:formatCode>#,##0</c:formatCode>
                <c:ptCount val="5"/>
                <c:pt idx="0">
                  <c:v>0</c:v>
                </c:pt>
                <c:pt idx="1">
                  <c:v>8.8315950054864647</c:v>
                </c:pt>
                <c:pt idx="2">
                  <c:v>-19.615242455818176</c:v>
                </c:pt>
                <c:pt idx="3">
                  <c:v>-65.184284296430576</c:v>
                </c:pt>
                <c:pt idx="4">
                  <c:v>-117.23765166141652</c:v>
                </c:pt>
              </c:numCache>
            </c:numRef>
          </c:val>
        </c:ser>
        <c:ser>
          <c:idx val="5"/>
          <c:order val="1"/>
          <c:tx>
            <c:strRef>
              <c:f>Graf_2!$A$4</c:f>
              <c:strCache>
                <c:ptCount val="1"/>
                <c:pt idx="0">
                  <c:v>DPPO, DPFOpod, SD MO, ZD licencie (nominálne a reálne HDP)</c:v>
                </c:pt>
              </c:strCache>
            </c:strRef>
          </c:tx>
          <c:spPr>
            <a:solidFill>
              <a:srgbClr val="2C9ADC">
                <a:lumMod val="20000"/>
                <a:lumOff val="80000"/>
              </a:srgbClr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Graf_2!$B$2:$F$2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Graf_2!$B$4:$F$4</c:f>
              <c:numCache>
                <c:formatCode>#,##0</c:formatCode>
                <c:ptCount val="5"/>
                <c:pt idx="0">
                  <c:v>0</c:v>
                </c:pt>
                <c:pt idx="1">
                  <c:v>16.921937757499379</c:v>
                </c:pt>
                <c:pt idx="2">
                  <c:v>-13.472624615437843</c:v>
                </c:pt>
                <c:pt idx="3">
                  <c:v>-41.333046279366052</c:v>
                </c:pt>
                <c:pt idx="4">
                  <c:v>-60.053947527493925</c:v>
                </c:pt>
              </c:numCache>
            </c:numRef>
          </c:val>
        </c:ser>
        <c:ser>
          <c:idx val="1"/>
          <c:order val="2"/>
          <c:tx>
            <c:strRef>
              <c:f>Graf_2!$A$5</c:f>
              <c:strCache>
                <c:ptCount val="1"/>
                <c:pt idx="0">
                  <c:v>DPH (nominálna spotreba domácností, medzispotreba a investície vlády)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Graf_2!$B$2:$F$2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Graf_2!$B$5:$F$5</c:f>
              <c:numCache>
                <c:formatCode>#,##0</c:formatCode>
                <c:ptCount val="5"/>
                <c:pt idx="0">
                  <c:v>0</c:v>
                </c:pt>
                <c:pt idx="1">
                  <c:v>12.509840317507983</c:v>
                </c:pt>
                <c:pt idx="2">
                  <c:v>-18.383207799271105</c:v>
                </c:pt>
                <c:pt idx="3">
                  <c:v>-29.198855110140968</c:v>
                </c:pt>
                <c:pt idx="4">
                  <c:v>-52.016686635373361</c:v>
                </c:pt>
              </c:numCache>
            </c:numRef>
          </c:val>
        </c:ser>
        <c:ser>
          <c:idx val="8"/>
          <c:order val="3"/>
          <c:tx>
            <c:strRef>
              <c:f>Graf_2!$A$6</c:f>
              <c:strCache>
                <c:ptCount val="1"/>
                <c:pt idx="0">
                  <c:v>Ostatné SD (konečná spotreba domácností, s.c.)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</c:spPr>
          <c:invertIfNegative val="0"/>
          <c:cat>
            <c:numRef>
              <c:f>Graf_2!$B$2:$F$2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Graf_2!$B$6:$F$6</c:f>
              <c:numCache>
                <c:formatCode>#,##0</c:formatCode>
                <c:ptCount val="5"/>
                <c:pt idx="0">
                  <c:v>0</c:v>
                </c:pt>
                <c:pt idx="1">
                  <c:v>-1.0910920220734164</c:v>
                </c:pt>
                <c:pt idx="2">
                  <c:v>-0.28366210809580961</c:v>
                </c:pt>
                <c:pt idx="3">
                  <c:v>-7.3672662588666823E-2</c:v>
                </c:pt>
                <c:pt idx="4">
                  <c:v>0.65064483120158156</c:v>
                </c:pt>
              </c:numCache>
            </c:numRef>
          </c:val>
        </c:ser>
        <c:ser>
          <c:idx val="3"/>
          <c:order val="4"/>
          <c:tx>
            <c:strRef>
              <c:f>Graf_2!$A$7</c:f>
              <c:strCache>
                <c:ptCount val="1"/>
                <c:pt idx="0">
                  <c:v>Dane z medzinárodného obchodu a transakcií (Import, b.c.)</c:v>
                </c:pt>
              </c:strCache>
            </c:strRef>
          </c:tx>
          <c:invertIfNegative val="0"/>
          <c:cat>
            <c:numRef>
              <c:f>Graf_2!$B$2:$F$2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Graf_2!$B$7:$F$7</c:f>
              <c:numCache>
                <c:formatCode>#,##0</c:formatCode>
                <c:ptCount val="5"/>
                <c:pt idx="0">
                  <c:v>0</c:v>
                </c:pt>
                <c:pt idx="1">
                  <c:v>0.11705474426920327</c:v>
                </c:pt>
                <c:pt idx="2">
                  <c:v>-9.966676893646334E-2</c:v>
                </c:pt>
                <c:pt idx="3">
                  <c:v>-0.31400315929998535</c:v>
                </c:pt>
                <c:pt idx="4">
                  <c:v>-0.51274703525842025</c:v>
                </c:pt>
              </c:numCache>
            </c:numRef>
          </c:val>
        </c:ser>
        <c:ser>
          <c:idx val="2"/>
          <c:order val="5"/>
          <c:tx>
            <c:strRef>
              <c:f>Graf_2!$A$8</c:f>
              <c:strCache>
                <c:ptCount val="1"/>
                <c:pt idx="0">
                  <c:v>Zrážková daň a OO vybr.fin.inštitúcií (objem vkladov, PÚM)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Graf_2!$B$2:$F$2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Graf_2!$B$8:$F$8</c:f>
              <c:numCache>
                <c:formatCode>#,##0</c:formatCode>
                <c:ptCount val="5"/>
                <c:pt idx="0">
                  <c:v>0</c:v>
                </c:pt>
                <c:pt idx="1">
                  <c:v>-4.3306284029316826</c:v>
                </c:pt>
                <c:pt idx="2">
                  <c:v>-7.4152237693611598</c:v>
                </c:pt>
                <c:pt idx="3">
                  <c:v>-9.4246355568507454</c:v>
                </c:pt>
                <c:pt idx="4">
                  <c:v>-9.6974375980475553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3069256"/>
        <c:axId val="463069648"/>
      </c:barChart>
      <c:lineChart>
        <c:grouping val="standard"/>
        <c:varyColors val="0"/>
        <c:ser>
          <c:idx val="4"/>
          <c:order val="6"/>
          <c:tx>
            <c:strRef>
              <c:f>Graf_2!$A$9</c:f>
              <c:strCache>
                <c:ptCount val="1"/>
                <c:pt idx="0">
                  <c:v>Vplyv zmeny makroekonomických údajov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3175393312556034E-2"/>
                  <c:y val="-5.08411143689588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6321117099147022E-2"/>
                  <c:y val="-5.4401416495636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1442997188492847E-2"/>
                  <c:y val="0.1094349968728211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1979010467633975E-2"/>
                  <c:y val="6.31510692260099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Graf_2!$B$2:$F$2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Graf_2!$B$9:$F$9</c:f>
              <c:numCache>
                <c:formatCode>#,##0</c:formatCode>
                <c:ptCount val="5"/>
                <c:pt idx="0">
                  <c:v>0</c:v>
                </c:pt>
                <c:pt idx="1">
                  <c:v>32.958707399757927</c:v>
                </c:pt>
                <c:pt idx="2">
                  <c:v>-59.269627516920565</c:v>
                </c:pt>
                <c:pt idx="3">
                  <c:v>-145.528497064677</c:v>
                </c:pt>
                <c:pt idx="4">
                  <c:v>-238.8678256263882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069256"/>
        <c:axId val="463069648"/>
      </c:lineChart>
      <c:catAx>
        <c:axId val="463069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463069648"/>
        <c:crosses val="autoZero"/>
        <c:auto val="1"/>
        <c:lblAlgn val="ctr"/>
        <c:lblOffset val="100"/>
        <c:noMultiLvlLbl val="0"/>
      </c:catAx>
      <c:valAx>
        <c:axId val="46306964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4630692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950459317585298"/>
          <c:y val="6.143663792767743E-2"/>
          <c:w val="0.31005812872015298"/>
          <c:h val="0.8593795805197941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NeueHaasGroteskDisp W02 Bd" panose="020B0804020202020204" pitchFamily="34" charset="-18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95267121231876E-2"/>
          <c:y val="4.0910924710078893E-2"/>
          <c:w val="0.56340467747714662"/>
          <c:h val="0.857481373196265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Graf_3!$A$3</c:f>
              <c:strCache>
                <c:ptCount val="1"/>
                <c:pt idx="0">
                  <c:v>DPFOzč, SO, ZO (mzdová báza)</c:v>
                </c:pt>
              </c:strCache>
            </c:strRef>
          </c:tx>
          <c:spPr>
            <a:solidFill>
              <a:srgbClr val="1F497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Graf_3!$B$2:$F$2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Graf_3!$B$3:$F$3</c:f>
              <c:numCache>
                <c:formatCode>#,##0</c:formatCode>
                <c:ptCount val="5"/>
                <c:pt idx="0">
                  <c:v>1.0262360000007733</c:v>
                </c:pt>
                <c:pt idx="1">
                  <c:v>4.5338288677780429</c:v>
                </c:pt>
                <c:pt idx="2">
                  <c:v>18.395502387852716</c:v>
                </c:pt>
                <c:pt idx="3">
                  <c:v>30.73939504598361</c:v>
                </c:pt>
                <c:pt idx="4">
                  <c:v>41.579012658519339</c:v>
                </c:pt>
              </c:numCache>
            </c:numRef>
          </c:val>
        </c:ser>
        <c:ser>
          <c:idx val="5"/>
          <c:order val="1"/>
          <c:tx>
            <c:strRef>
              <c:f>Graf_3!$A$4</c:f>
              <c:strCache>
                <c:ptCount val="1"/>
                <c:pt idx="0">
                  <c:v>DPPO, DPFOpod, SD MO, ZD licencie (nominálne a reálne HDP)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Graf_3!$B$2:$F$2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Graf_3!$B$4:$F$4</c:f>
              <c:numCache>
                <c:formatCode>#,##0</c:formatCode>
                <c:ptCount val="5"/>
                <c:pt idx="0">
                  <c:v>117.26561579000034</c:v>
                </c:pt>
                <c:pt idx="1">
                  <c:v>227.49806224250088</c:v>
                </c:pt>
                <c:pt idx="2">
                  <c:v>247.4084810480434</c:v>
                </c:pt>
                <c:pt idx="3">
                  <c:v>270.58130575568538</c:v>
                </c:pt>
                <c:pt idx="4">
                  <c:v>304.69452793709411</c:v>
                </c:pt>
              </c:numCache>
            </c:numRef>
          </c:val>
        </c:ser>
        <c:ser>
          <c:idx val="1"/>
          <c:order val="2"/>
          <c:tx>
            <c:strRef>
              <c:f>Graf_3!$A$5</c:f>
              <c:strCache>
                <c:ptCount val="1"/>
                <c:pt idx="0">
                  <c:v>DPH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Graf_3!$B$2:$F$2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Graf_3!$B$5:$F$5</c:f>
              <c:numCache>
                <c:formatCode>#,##0</c:formatCode>
                <c:ptCount val="5"/>
                <c:pt idx="0">
                  <c:v>0</c:v>
                </c:pt>
                <c:pt idx="1">
                  <c:v>121.34811880249256</c:v>
                </c:pt>
                <c:pt idx="2">
                  <c:v>124.67920779927113</c:v>
                </c:pt>
                <c:pt idx="3">
                  <c:v>129.36685511014065</c:v>
                </c:pt>
                <c:pt idx="4">
                  <c:v>135.37468663537408</c:v>
                </c:pt>
              </c:numCache>
            </c:numRef>
          </c:val>
        </c:ser>
        <c:ser>
          <c:idx val="8"/>
          <c:order val="3"/>
          <c:tx>
            <c:strRef>
              <c:f>Graf_3!$A$6</c:f>
              <c:strCache>
                <c:ptCount val="1"/>
                <c:pt idx="0">
                  <c:v>Ostatné SD (konečná spotreba domácností, s.c.)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</c:spPr>
          <c:invertIfNegative val="0"/>
          <c:cat>
            <c:numRef>
              <c:f>Graf_3!$B$2:$F$2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Graf_3!$B$6:$F$6</c:f>
              <c:numCache>
                <c:formatCode>#,##0</c:formatCode>
                <c:ptCount val="5"/>
                <c:pt idx="0">
                  <c:v>0</c:v>
                </c:pt>
                <c:pt idx="1">
                  <c:v>-2.4863490943290052</c:v>
                </c:pt>
                <c:pt idx="2">
                  <c:v>-2.525337891904198</c:v>
                </c:pt>
                <c:pt idx="3">
                  <c:v>-2.5733273374113419</c:v>
                </c:pt>
                <c:pt idx="4">
                  <c:v>-2.6243248312015917</c:v>
                </c:pt>
              </c:numCache>
            </c:numRef>
          </c:val>
        </c:ser>
        <c:ser>
          <c:idx val="3"/>
          <c:order val="4"/>
          <c:tx>
            <c:strRef>
              <c:f>Graf_3!$A$7</c:f>
              <c:strCache>
                <c:ptCount val="1"/>
                <c:pt idx="0">
                  <c:v>Dane z medzinárodného obchodu a transakcií (Import, b.c.)</c:v>
                </c:pt>
              </c:strCache>
            </c:strRef>
          </c:tx>
          <c:invertIfNegative val="0"/>
          <c:cat>
            <c:numRef>
              <c:f>Graf_3!$B$2:$F$2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Graf_3!$B$7:$F$7</c:f>
              <c:numCache>
                <c:formatCode>#,##0</c:formatCode>
                <c:ptCount val="5"/>
                <c:pt idx="0">
                  <c:v>0</c:v>
                </c:pt>
                <c:pt idx="1">
                  <c:v>2.0709452557307939</c:v>
                </c:pt>
                <c:pt idx="2">
                  <c:v>6.6676893646282144E-4</c:v>
                </c:pt>
                <c:pt idx="3">
                  <c:v>3.1592999816292652E-6</c:v>
                </c:pt>
                <c:pt idx="4">
                  <c:v>7.4703525842093239E-4</c:v>
                </c:pt>
              </c:numCache>
            </c:numRef>
          </c:val>
        </c:ser>
        <c:ser>
          <c:idx val="2"/>
          <c:order val="5"/>
          <c:tx>
            <c:strRef>
              <c:f>Graf_3!$A$8</c:f>
              <c:strCache>
                <c:ptCount val="1"/>
                <c:pt idx="0">
                  <c:v>Zrážková daň a OO vybr.fin.inštitúcií (objem vkladov, PÚM)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3.771805752003772E-2"/>
                  <c:y val="-4.0465332202853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sk-S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Graf_3!$B$2:$F$2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Graf_3!$B$8:$F$8</c:f>
              <c:numCache>
                <c:formatCode>#,##0</c:formatCode>
                <c:ptCount val="5"/>
                <c:pt idx="0">
                  <c:v>0</c:v>
                </c:pt>
                <c:pt idx="1">
                  <c:v>1.2376284029316782</c:v>
                </c:pt>
                <c:pt idx="2">
                  <c:v>1.2902237693611722</c:v>
                </c:pt>
                <c:pt idx="3">
                  <c:v>1.6071355568507515</c:v>
                </c:pt>
                <c:pt idx="4">
                  <c:v>2.7964375980475329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3889472"/>
        <c:axId val="233889864"/>
      </c:barChart>
      <c:lineChart>
        <c:grouping val="standard"/>
        <c:varyColors val="0"/>
        <c:ser>
          <c:idx val="4"/>
          <c:order val="6"/>
          <c:tx>
            <c:strRef>
              <c:f>Graf_3!$A$9</c:f>
              <c:strCache>
                <c:ptCount val="1"/>
                <c:pt idx="0">
                  <c:v>Vplyv zmeny odhadu úspešnosti výberu daní (EDS/level)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dLbls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Graf_3!$B$2:$F$2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Graf_3!$B$9:$F$9</c:f>
              <c:numCache>
                <c:formatCode>#,##0</c:formatCode>
                <c:ptCount val="5"/>
                <c:pt idx="0">
                  <c:v>118.29185179000112</c:v>
                </c:pt>
                <c:pt idx="1">
                  <c:v>354.20223447710498</c:v>
                </c:pt>
                <c:pt idx="2">
                  <c:v>389.24874388156064</c:v>
                </c:pt>
                <c:pt idx="3">
                  <c:v>429.72136729054904</c:v>
                </c:pt>
                <c:pt idx="4">
                  <c:v>481.82108703309189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889472"/>
        <c:axId val="233889864"/>
      </c:lineChart>
      <c:catAx>
        <c:axId val="23388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233889864"/>
        <c:crosses val="autoZero"/>
        <c:auto val="1"/>
        <c:lblAlgn val="ctr"/>
        <c:lblOffset val="100"/>
        <c:noMultiLvlLbl val="0"/>
      </c:catAx>
      <c:valAx>
        <c:axId val="23388986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2338894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950459317585298"/>
          <c:y val="6.143663792767743E-2"/>
          <c:w val="0.31005812872015298"/>
          <c:h val="0.8593795805197941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 Narrow" panose="020B0606020202030204" pitchFamily="34" charset="0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3768358742392E-2"/>
          <c:y val="8.4437714516454654E-2"/>
          <c:w val="0.91819511922711794"/>
          <c:h val="0.73422863808690586"/>
        </c:manualLayout>
      </c:layout>
      <c:lineChart>
        <c:grouping val="standard"/>
        <c:varyColors val="0"/>
        <c:ser>
          <c:idx val="3"/>
          <c:order val="0"/>
          <c:tx>
            <c:strRef>
              <c:f>Graf_4!$B$2</c:f>
              <c:strCache>
                <c:ptCount val="1"/>
                <c:pt idx="0">
                  <c:v>EDS</c:v>
                </c:pt>
              </c:strCache>
            </c:strRef>
          </c:tx>
          <c:spPr>
            <a:ln w="19050">
              <a:solidFill>
                <a:srgbClr val="2C9ADC"/>
              </a:solidFill>
              <a:prstDash val="solid"/>
            </a:ln>
          </c:spPr>
          <c:marker>
            <c:symbol val="none"/>
          </c:marker>
          <c:cat>
            <c:strRef>
              <c:f>Graf_4!$A$3:$A$36</c:f>
              <c:strCache>
                <c:ptCount val="34"/>
                <c:pt idx="0">
                  <c:v>1 Q 2008</c:v>
                </c:pt>
                <c:pt idx="1">
                  <c:v>2 Q 2008</c:v>
                </c:pt>
                <c:pt idx="2">
                  <c:v>3 Q 2008</c:v>
                </c:pt>
                <c:pt idx="3">
                  <c:v>4 Q 2008</c:v>
                </c:pt>
                <c:pt idx="4">
                  <c:v>1 Q 2009</c:v>
                </c:pt>
                <c:pt idx="5">
                  <c:v>2 Q 2009</c:v>
                </c:pt>
                <c:pt idx="6">
                  <c:v>3 Q 2009</c:v>
                </c:pt>
                <c:pt idx="7">
                  <c:v>4 Q 2009</c:v>
                </c:pt>
                <c:pt idx="8">
                  <c:v>1 Q 2010</c:v>
                </c:pt>
                <c:pt idx="9">
                  <c:v>2 Q 2010</c:v>
                </c:pt>
                <c:pt idx="10">
                  <c:v>3 Q 2010</c:v>
                </c:pt>
                <c:pt idx="11">
                  <c:v>4 Q 2010</c:v>
                </c:pt>
                <c:pt idx="12">
                  <c:v>1 Q 2011</c:v>
                </c:pt>
                <c:pt idx="13">
                  <c:v>2 Q 2011</c:v>
                </c:pt>
                <c:pt idx="14">
                  <c:v>3 Q 2011</c:v>
                </c:pt>
                <c:pt idx="15">
                  <c:v>4 Q 2011</c:v>
                </c:pt>
                <c:pt idx="16">
                  <c:v>1 Q 2012</c:v>
                </c:pt>
                <c:pt idx="17">
                  <c:v>2 Q 2012</c:v>
                </c:pt>
                <c:pt idx="18">
                  <c:v>3 Q 2012</c:v>
                </c:pt>
                <c:pt idx="19">
                  <c:v>4 Q 2012</c:v>
                </c:pt>
                <c:pt idx="20">
                  <c:v>1 Q 2013</c:v>
                </c:pt>
                <c:pt idx="21">
                  <c:v>2 Q 2013</c:v>
                </c:pt>
                <c:pt idx="22">
                  <c:v>3 Q 2013</c:v>
                </c:pt>
                <c:pt idx="23">
                  <c:v>4 Q 2013</c:v>
                </c:pt>
                <c:pt idx="24">
                  <c:v>1 Q 2014</c:v>
                </c:pt>
                <c:pt idx="25">
                  <c:v>2 Q 2014</c:v>
                </c:pt>
                <c:pt idx="26">
                  <c:v>3 Q 2014</c:v>
                </c:pt>
                <c:pt idx="27">
                  <c:v>4 Q 2014</c:v>
                </c:pt>
                <c:pt idx="28">
                  <c:v>1 Q 2015</c:v>
                </c:pt>
                <c:pt idx="29">
                  <c:v>2 Q 2015</c:v>
                </c:pt>
                <c:pt idx="30">
                  <c:v>3 Q 2015</c:v>
                </c:pt>
                <c:pt idx="31">
                  <c:v>4 Q 2015</c:v>
                </c:pt>
                <c:pt idx="32">
                  <c:v>1 Q 2016</c:v>
                </c:pt>
                <c:pt idx="33">
                  <c:v>2 Q 2016</c:v>
                </c:pt>
              </c:strCache>
            </c:strRef>
          </c:cat>
          <c:val>
            <c:numRef>
              <c:f>Graf_4!$B$3:$B$36</c:f>
              <c:numCache>
                <c:formatCode>0.00%</c:formatCode>
                <c:ptCount val="34"/>
                <c:pt idx="0">
                  <c:v>0.14858730971932393</c:v>
                </c:pt>
                <c:pt idx="1">
                  <c:v>0.14508153013260858</c:v>
                </c:pt>
                <c:pt idx="2">
                  <c:v>0.14576445917083075</c:v>
                </c:pt>
                <c:pt idx="3">
                  <c:v>0.14412960950116221</c:v>
                </c:pt>
                <c:pt idx="4">
                  <c:v>0.136416030637139</c:v>
                </c:pt>
                <c:pt idx="5">
                  <c:v>0.13352287344830308</c:v>
                </c:pt>
                <c:pt idx="6">
                  <c:v>0.13377906036814588</c:v>
                </c:pt>
                <c:pt idx="7">
                  <c:v>0.13590101434861604</c:v>
                </c:pt>
                <c:pt idx="8">
                  <c:v>0.13356408155380478</c:v>
                </c:pt>
                <c:pt idx="9">
                  <c:v>0.13635383569988049</c:v>
                </c:pt>
                <c:pt idx="10">
                  <c:v>0.13490912650587988</c:v>
                </c:pt>
                <c:pt idx="11">
                  <c:v>0.12852405957197172</c:v>
                </c:pt>
                <c:pt idx="12">
                  <c:v>0.13271120969392497</c:v>
                </c:pt>
                <c:pt idx="13">
                  <c:v>0.12785768020545291</c:v>
                </c:pt>
                <c:pt idx="14">
                  <c:v>0.12878285951431762</c:v>
                </c:pt>
                <c:pt idx="15">
                  <c:v>0.12529549474245208</c:v>
                </c:pt>
                <c:pt idx="16">
                  <c:v>0.12520363372802498</c:v>
                </c:pt>
                <c:pt idx="17">
                  <c:v>0.12172777845247615</c:v>
                </c:pt>
                <c:pt idx="18">
                  <c:v>0.1195432037286896</c:v>
                </c:pt>
                <c:pt idx="19">
                  <c:v>0.12183079671957084</c:v>
                </c:pt>
                <c:pt idx="20">
                  <c:v>0.12324177754668447</c:v>
                </c:pt>
                <c:pt idx="21">
                  <c:v>0.1296773470167952</c:v>
                </c:pt>
                <c:pt idx="22">
                  <c:v>0.1299168790169036</c:v>
                </c:pt>
                <c:pt idx="23">
                  <c:v>0.12920337872587631</c:v>
                </c:pt>
                <c:pt idx="24">
                  <c:v>0.13620152550268005</c:v>
                </c:pt>
                <c:pt idx="25">
                  <c:v>0.13599592053932352</c:v>
                </c:pt>
                <c:pt idx="26">
                  <c:v>0.13761578015422421</c:v>
                </c:pt>
                <c:pt idx="27">
                  <c:v>0.14486198297595498</c:v>
                </c:pt>
                <c:pt idx="28">
                  <c:v>0.14131535397017245</c:v>
                </c:pt>
                <c:pt idx="29">
                  <c:v>0.14075716708668523</c:v>
                </c:pt>
                <c:pt idx="30">
                  <c:v>0.14307677734884486</c:v>
                </c:pt>
                <c:pt idx="31">
                  <c:v>0.14267071930206748</c:v>
                </c:pt>
                <c:pt idx="32">
                  <c:v>0.14493026661540995</c:v>
                </c:pt>
                <c:pt idx="33">
                  <c:v>0.14852241089307289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Graf_4!$C$2</c:f>
              <c:strCache>
                <c:ptCount val="1"/>
                <c:pt idx="0">
                  <c:v>Dolny interval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dash"/>
            </a:ln>
          </c:spPr>
          <c:marker>
            <c:symbol val="none"/>
          </c:marker>
          <c:cat>
            <c:strRef>
              <c:f>Graf_4!$A$3:$A$36</c:f>
              <c:strCache>
                <c:ptCount val="34"/>
                <c:pt idx="0">
                  <c:v>1 Q 2008</c:v>
                </c:pt>
                <c:pt idx="1">
                  <c:v>2 Q 2008</c:v>
                </c:pt>
                <c:pt idx="2">
                  <c:v>3 Q 2008</c:v>
                </c:pt>
                <c:pt idx="3">
                  <c:v>4 Q 2008</c:v>
                </c:pt>
                <c:pt idx="4">
                  <c:v>1 Q 2009</c:v>
                </c:pt>
                <c:pt idx="5">
                  <c:v>2 Q 2009</c:v>
                </c:pt>
                <c:pt idx="6">
                  <c:v>3 Q 2009</c:v>
                </c:pt>
                <c:pt idx="7">
                  <c:v>4 Q 2009</c:v>
                </c:pt>
                <c:pt idx="8">
                  <c:v>1 Q 2010</c:v>
                </c:pt>
                <c:pt idx="9">
                  <c:v>2 Q 2010</c:v>
                </c:pt>
                <c:pt idx="10">
                  <c:v>3 Q 2010</c:v>
                </c:pt>
                <c:pt idx="11">
                  <c:v>4 Q 2010</c:v>
                </c:pt>
                <c:pt idx="12">
                  <c:v>1 Q 2011</c:v>
                </c:pt>
                <c:pt idx="13">
                  <c:v>2 Q 2011</c:v>
                </c:pt>
                <c:pt idx="14">
                  <c:v>3 Q 2011</c:v>
                </c:pt>
                <c:pt idx="15">
                  <c:v>4 Q 2011</c:v>
                </c:pt>
                <c:pt idx="16">
                  <c:v>1 Q 2012</c:v>
                </c:pt>
                <c:pt idx="17">
                  <c:v>2 Q 2012</c:v>
                </c:pt>
                <c:pt idx="18">
                  <c:v>3 Q 2012</c:v>
                </c:pt>
                <c:pt idx="19">
                  <c:v>4 Q 2012</c:v>
                </c:pt>
                <c:pt idx="20">
                  <c:v>1 Q 2013</c:v>
                </c:pt>
                <c:pt idx="21">
                  <c:v>2 Q 2013</c:v>
                </c:pt>
                <c:pt idx="22">
                  <c:v>3 Q 2013</c:v>
                </c:pt>
                <c:pt idx="23">
                  <c:v>4 Q 2013</c:v>
                </c:pt>
                <c:pt idx="24">
                  <c:v>1 Q 2014</c:v>
                </c:pt>
                <c:pt idx="25">
                  <c:v>2 Q 2014</c:v>
                </c:pt>
                <c:pt idx="26">
                  <c:v>3 Q 2014</c:v>
                </c:pt>
                <c:pt idx="27">
                  <c:v>4 Q 2014</c:v>
                </c:pt>
                <c:pt idx="28">
                  <c:v>1 Q 2015</c:v>
                </c:pt>
                <c:pt idx="29">
                  <c:v>2 Q 2015</c:v>
                </c:pt>
                <c:pt idx="30">
                  <c:v>3 Q 2015</c:v>
                </c:pt>
                <c:pt idx="31">
                  <c:v>4 Q 2015</c:v>
                </c:pt>
                <c:pt idx="32">
                  <c:v>1 Q 2016</c:v>
                </c:pt>
                <c:pt idx="33">
                  <c:v>2 Q 2016</c:v>
                </c:pt>
              </c:strCache>
            </c:strRef>
          </c:cat>
          <c:val>
            <c:numRef>
              <c:f>Graf_4!$C$3:$C$36</c:f>
              <c:numCache>
                <c:formatCode>0.00%</c:formatCode>
                <c:ptCount val="34"/>
                <c:pt idx="0">
                  <c:v>0.14072405437212474</c:v>
                </c:pt>
                <c:pt idx="1">
                  <c:v>0.13935107809279482</c:v>
                </c:pt>
                <c:pt idx="2">
                  <c:v>0.1379781018134649</c:v>
                </c:pt>
                <c:pt idx="3">
                  <c:v>0.13660512553413498</c:v>
                </c:pt>
                <c:pt idx="4">
                  <c:v>0.13523214925480506</c:v>
                </c:pt>
                <c:pt idx="5">
                  <c:v>0.13385917297547514</c:v>
                </c:pt>
                <c:pt idx="6">
                  <c:v>0.13248619669614523</c:v>
                </c:pt>
                <c:pt idx="7">
                  <c:v>0.13111322041681531</c:v>
                </c:pt>
                <c:pt idx="8">
                  <c:v>0.12974024413748539</c:v>
                </c:pt>
                <c:pt idx="9">
                  <c:v>0.12836726785815547</c:v>
                </c:pt>
                <c:pt idx="10">
                  <c:v>0.12699429157882555</c:v>
                </c:pt>
                <c:pt idx="11">
                  <c:v>0.12562131529949563</c:v>
                </c:pt>
                <c:pt idx="12">
                  <c:v>0.12424833902016573</c:v>
                </c:pt>
                <c:pt idx="13">
                  <c:v>0.12287536274083581</c:v>
                </c:pt>
                <c:pt idx="14">
                  <c:v>0.12150238646150589</c:v>
                </c:pt>
                <c:pt idx="15">
                  <c:v>0.12012941018217597</c:v>
                </c:pt>
                <c:pt idx="16">
                  <c:v>0.11875643390284606</c:v>
                </c:pt>
                <c:pt idx="17">
                  <c:v>0.11738345762351614</c:v>
                </c:pt>
                <c:pt idx="18">
                  <c:v>0.11601048134418622</c:v>
                </c:pt>
                <c:pt idx="19">
                  <c:v>0.11825268081456368</c:v>
                </c:pt>
                <c:pt idx="20">
                  <c:v>0.11999673000326024</c:v>
                </c:pt>
                <c:pt idx="21">
                  <c:v>0.12174077919195679</c:v>
                </c:pt>
                <c:pt idx="22">
                  <c:v>0.12348482838065335</c:v>
                </c:pt>
                <c:pt idx="23">
                  <c:v>0.12522887756934992</c:v>
                </c:pt>
                <c:pt idx="24">
                  <c:v>0.12697292675804647</c:v>
                </c:pt>
                <c:pt idx="25">
                  <c:v>0.12871697594674303</c:v>
                </c:pt>
                <c:pt idx="26">
                  <c:v>0.13046102513543958</c:v>
                </c:pt>
                <c:pt idx="27">
                  <c:v>0.13220507432413614</c:v>
                </c:pt>
                <c:pt idx="28">
                  <c:v>0.1339491235128327</c:v>
                </c:pt>
                <c:pt idx="29">
                  <c:v>0.13569317270152925</c:v>
                </c:pt>
                <c:pt idx="30">
                  <c:v>0.13743722189022581</c:v>
                </c:pt>
                <c:pt idx="31">
                  <c:v>0.13918127107892236</c:v>
                </c:pt>
                <c:pt idx="32">
                  <c:v>0.14092532026761895</c:v>
                </c:pt>
                <c:pt idx="33">
                  <c:v>0.1426693694563155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Graf_4!$D$2</c:f>
              <c:strCache>
                <c:ptCount val="1"/>
                <c:pt idx="0">
                  <c:v>Horny interval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dash"/>
            </a:ln>
          </c:spPr>
          <c:marker>
            <c:symbol val="none"/>
          </c:marker>
          <c:dPt>
            <c:idx val="2"/>
            <c:bubble3D val="0"/>
          </c:dPt>
          <c:cat>
            <c:strRef>
              <c:f>Graf_4!$A$3:$A$36</c:f>
              <c:strCache>
                <c:ptCount val="34"/>
                <c:pt idx="0">
                  <c:v>1 Q 2008</c:v>
                </c:pt>
                <c:pt idx="1">
                  <c:v>2 Q 2008</c:v>
                </c:pt>
                <c:pt idx="2">
                  <c:v>3 Q 2008</c:v>
                </c:pt>
                <c:pt idx="3">
                  <c:v>4 Q 2008</c:v>
                </c:pt>
                <c:pt idx="4">
                  <c:v>1 Q 2009</c:v>
                </c:pt>
                <c:pt idx="5">
                  <c:v>2 Q 2009</c:v>
                </c:pt>
                <c:pt idx="6">
                  <c:v>3 Q 2009</c:v>
                </c:pt>
                <c:pt idx="7">
                  <c:v>4 Q 2009</c:v>
                </c:pt>
                <c:pt idx="8">
                  <c:v>1 Q 2010</c:v>
                </c:pt>
                <c:pt idx="9">
                  <c:v>2 Q 2010</c:v>
                </c:pt>
                <c:pt idx="10">
                  <c:v>3 Q 2010</c:v>
                </c:pt>
                <c:pt idx="11">
                  <c:v>4 Q 2010</c:v>
                </c:pt>
                <c:pt idx="12">
                  <c:v>1 Q 2011</c:v>
                </c:pt>
                <c:pt idx="13">
                  <c:v>2 Q 2011</c:v>
                </c:pt>
                <c:pt idx="14">
                  <c:v>3 Q 2011</c:v>
                </c:pt>
                <c:pt idx="15">
                  <c:v>4 Q 2011</c:v>
                </c:pt>
                <c:pt idx="16">
                  <c:v>1 Q 2012</c:v>
                </c:pt>
                <c:pt idx="17">
                  <c:v>2 Q 2012</c:v>
                </c:pt>
                <c:pt idx="18">
                  <c:v>3 Q 2012</c:v>
                </c:pt>
                <c:pt idx="19">
                  <c:v>4 Q 2012</c:v>
                </c:pt>
                <c:pt idx="20">
                  <c:v>1 Q 2013</c:v>
                </c:pt>
                <c:pt idx="21">
                  <c:v>2 Q 2013</c:v>
                </c:pt>
                <c:pt idx="22">
                  <c:v>3 Q 2013</c:v>
                </c:pt>
                <c:pt idx="23">
                  <c:v>4 Q 2013</c:v>
                </c:pt>
                <c:pt idx="24">
                  <c:v>1 Q 2014</c:v>
                </c:pt>
                <c:pt idx="25">
                  <c:v>2 Q 2014</c:v>
                </c:pt>
                <c:pt idx="26">
                  <c:v>3 Q 2014</c:v>
                </c:pt>
                <c:pt idx="27">
                  <c:v>4 Q 2014</c:v>
                </c:pt>
                <c:pt idx="28">
                  <c:v>1 Q 2015</c:v>
                </c:pt>
                <c:pt idx="29">
                  <c:v>2 Q 2015</c:v>
                </c:pt>
                <c:pt idx="30">
                  <c:v>3 Q 2015</c:v>
                </c:pt>
                <c:pt idx="31">
                  <c:v>4 Q 2015</c:v>
                </c:pt>
                <c:pt idx="32">
                  <c:v>1 Q 2016</c:v>
                </c:pt>
                <c:pt idx="33">
                  <c:v>2 Q 2016</c:v>
                </c:pt>
              </c:strCache>
            </c:strRef>
          </c:cat>
          <c:val>
            <c:numRef>
              <c:f>Graf_4!$D$3:$D$36</c:f>
              <c:numCache>
                <c:formatCode>0.00%</c:formatCode>
                <c:ptCount val="34"/>
                <c:pt idx="0">
                  <c:v>0.15111108188981434</c:v>
                </c:pt>
                <c:pt idx="1">
                  <c:v>0.14973810561048442</c:v>
                </c:pt>
                <c:pt idx="2">
                  <c:v>0.1483651293311545</c:v>
                </c:pt>
                <c:pt idx="3">
                  <c:v>0.14699215305182459</c:v>
                </c:pt>
                <c:pt idx="4">
                  <c:v>0.14561917677249467</c:v>
                </c:pt>
                <c:pt idx="5">
                  <c:v>0.14424620049316475</c:v>
                </c:pt>
                <c:pt idx="6">
                  <c:v>0.14287322421383483</c:v>
                </c:pt>
                <c:pt idx="7">
                  <c:v>0.14150024793450491</c:v>
                </c:pt>
                <c:pt idx="8">
                  <c:v>0.140127271655175</c:v>
                </c:pt>
                <c:pt idx="9">
                  <c:v>0.13875429537584508</c:v>
                </c:pt>
                <c:pt idx="10">
                  <c:v>0.13738131909651516</c:v>
                </c:pt>
                <c:pt idx="11">
                  <c:v>0.13600834281718524</c:v>
                </c:pt>
                <c:pt idx="12">
                  <c:v>0.13463536653785532</c:v>
                </c:pt>
                <c:pt idx="13">
                  <c:v>0.1332623902585254</c:v>
                </c:pt>
                <c:pt idx="14">
                  <c:v>0.13188941397919549</c:v>
                </c:pt>
                <c:pt idx="15">
                  <c:v>0.13051643769986557</c:v>
                </c:pt>
                <c:pt idx="16">
                  <c:v>0.12914346142053565</c:v>
                </c:pt>
                <c:pt idx="17">
                  <c:v>0.12777048514120573</c:v>
                </c:pt>
                <c:pt idx="18">
                  <c:v>0.12639750886187581</c:v>
                </c:pt>
                <c:pt idx="19">
                  <c:v>0.12863970833225327</c:v>
                </c:pt>
                <c:pt idx="20">
                  <c:v>0.13038375752094983</c:v>
                </c:pt>
                <c:pt idx="21">
                  <c:v>0.13212780670964638</c:v>
                </c:pt>
                <c:pt idx="22">
                  <c:v>0.13387185589834294</c:v>
                </c:pt>
                <c:pt idx="23">
                  <c:v>0.13561590508703952</c:v>
                </c:pt>
                <c:pt idx="24">
                  <c:v>0.13735995427573608</c:v>
                </c:pt>
                <c:pt idx="25">
                  <c:v>0.13910400346443264</c:v>
                </c:pt>
                <c:pt idx="26">
                  <c:v>0.14084805265312919</c:v>
                </c:pt>
                <c:pt idx="27">
                  <c:v>0.14259210184182575</c:v>
                </c:pt>
                <c:pt idx="28">
                  <c:v>0.1443361510305223</c:v>
                </c:pt>
                <c:pt idx="29">
                  <c:v>0.14608020021921886</c:v>
                </c:pt>
                <c:pt idx="30">
                  <c:v>0.14782424940791541</c:v>
                </c:pt>
                <c:pt idx="31">
                  <c:v>0.14956829859661197</c:v>
                </c:pt>
                <c:pt idx="32">
                  <c:v>0.15131234778530855</c:v>
                </c:pt>
                <c:pt idx="33">
                  <c:v>0.15305639697400511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2437960"/>
        <c:axId val="462438352"/>
      </c:lineChart>
      <c:catAx>
        <c:axId val="4624379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sk-SK"/>
          </a:p>
        </c:txPr>
        <c:crossAx val="462438352"/>
        <c:crosses val="autoZero"/>
        <c:auto val="1"/>
        <c:lblAlgn val="ctr"/>
        <c:lblOffset val="100"/>
        <c:noMultiLvlLbl val="0"/>
      </c:catAx>
      <c:valAx>
        <c:axId val="462438352"/>
        <c:scaling>
          <c:orientation val="minMax"/>
          <c:min val="0.11500000000000002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.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k-SK"/>
          </a:p>
        </c:txPr>
        <c:crossAx val="4624379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Graf_5!$A$3</c:f>
              <c:strCache>
                <c:ptCount val="1"/>
                <c:pt idx="0">
                  <c:v>mzdová báza september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3"/>
            <c:marker>
              <c:symbol val="none"/>
            </c:marker>
            <c:bubble3D val="0"/>
            <c:spPr>
              <a:ln w="28575" cap="rnd">
                <a:solidFill>
                  <a:schemeClr val="accent3">
                    <a:alpha val="0"/>
                  </a:schemeClr>
                </a:solidFill>
                <a:round/>
              </a:ln>
              <a:effectLst/>
            </c:spPr>
          </c:dPt>
          <c:dPt>
            <c:idx val="6"/>
            <c:marker>
              <c:symbol val="none"/>
            </c:marker>
            <c:bubble3D val="0"/>
            <c:spPr>
              <a:ln w="28575" cap="rnd">
                <a:solidFill>
                  <a:schemeClr val="accent3">
                    <a:alpha val="0"/>
                  </a:schemeClr>
                </a:solidFill>
                <a:round/>
              </a:ln>
              <a:effectLst/>
            </c:spPr>
          </c:dPt>
          <c:dPt>
            <c:idx val="9"/>
            <c:marker>
              <c:symbol val="none"/>
            </c:marker>
            <c:bubble3D val="0"/>
            <c:spPr>
              <a:ln w="28575" cap="rnd">
                <a:solidFill>
                  <a:schemeClr val="accent3">
                    <a:alpha val="0"/>
                  </a:schemeClr>
                </a:solidFill>
                <a:round/>
              </a:ln>
              <a:effectLst/>
            </c:spPr>
          </c:dPt>
          <c:dPt>
            <c:idx val="12"/>
            <c:marker>
              <c:symbol val="none"/>
            </c:marker>
            <c:bubble3D val="0"/>
            <c:spPr>
              <a:ln w="28575" cap="rnd">
                <a:solidFill>
                  <a:schemeClr val="accent3">
                    <a:alpha val="0"/>
                  </a:schemeClr>
                </a:solidFill>
                <a:round/>
              </a:ln>
              <a:effectLst/>
            </c:spPr>
          </c:dPt>
          <c:dPt>
            <c:idx val="15"/>
            <c:marker>
              <c:symbol val="none"/>
            </c:marker>
            <c:bubble3D val="0"/>
            <c:spPr>
              <a:ln w="28575" cap="rnd">
                <a:solidFill>
                  <a:schemeClr val="accent3">
                    <a:alpha val="0"/>
                  </a:schemeClr>
                </a:solidFill>
                <a:round/>
              </a:ln>
              <a:effectLst/>
            </c:spPr>
          </c:dPt>
          <c:dPt>
            <c:idx val="18"/>
            <c:marker>
              <c:symbol val="none"/>
            </c:marker>
            <c:bubble3D val="0"/>
            <c:spPr>
              <a:ln w="28575" cap="rnd">
                <a:solidFill>
                  <a:schemeClr val="accent3">
                    <a:alpha val="0"/>
                  </a:schemeClr>
                </a:solidFill>
                <a:round/>
              </a:ln>
              <a:effectLst/>
            </c:spPr>
          </c:dPt>
          <c:dPt>
            <c:idx val="21"/>
            <c:marker>
              <c:symbol val="none"/>
            </c:marker>
            <c:bubble3D val="0"/>
            <c:spPr>
              <a:ln w="28575" cap="rnd">
                <a:solidFill>
                  <a:schemeClr val="accent3">
                    <a:alpha val="0"/>
                  </a:schemeClr>
                </a:solidFill>
                <a:round/>
              </a:ln>
              <a:effectLst/>
            </c:spPr>
          </c:dPt>
          <c:cat>
            <c:numRef>
              <c:f>Graf_5!$B$2:$Y$2</c:f>
              <c:numCache>
                <c:formatCode>mmm\-yy</c:formatCode>
                <c:ptCount val="24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</c:numCache>
            </c:numRef>
          </c:cat>
          <c:val>
            <c:numRef>
              <c:f>Graf_5!$B$3:$Y$3</c:f>
              <c:numCache>
                <c:formatCode>0.0</c:formatCode>
                <c:ptCount val="24"/>
                <c:pt idx="0">
                  <c:v>4.0235447329467933</c:v>
                </c:pt>
                <c:pt idx="1">
                  <c:v>4.0235447329467933</c:v>
                </c:pt>
                <c:pt idx="2">
                  <c:v>4.0235447329467897</c:v>
                </c:pt>
                <c:pt idx="3">
                  <c:v>4.6312397413911022</c:v>
                </c:pt>
                <c:pt idx="4">
                  <c:v>4.6312397413911022</c:v>
                </c:pt>
                <c:pt idx="5">
                  <c:v>4.6312397413911022</c:v>
                </c:pt>
                <c:pt idx="6">
                  <c:v>5.3758876154958779</c:v>
                </c:pt>
                <c:pt idx="7">
                  <c:v>5.3758876154958779</c:v>
                </c:pt>
                <c:pt idx="8">
                  <c:v>5.3758876154958779</c:v>
                </c:pt>
                <c:pt idx="9">
                  <c:v>5.8999999999999995</c:v>
                </c:pt>
                <c:pt idx="10">
                  <c:v>5.8999999999999995</c:v>
                </c:pt>
                <c:pt idx="11">
                  <c:v>5.8999999999999995</c:v>
                </c:pt>
                <c:pt idx="12">
                  <c:v>5.6401002913066156</c:v>
                </c:pt>
                <c:pt idx="13">
                  <c:v>5.6401002913066156</c:v>
                </c:pt>
                <c:pt idx="14">
                  <c:v>5.6401002913066156</c:v>
                </c:pt>
                <c:pt idx="15">
                  <c:v>5.155337125306203</c:v>
                </c:pt>
                <c:pt idx="16">
                  <c:v>5.155337125306203</c:v>
                </c:pt>
                <c:pt idx="17">
                  <c:v>5.155337125306203</c:v>
                </c:pt>
                <c:pt idx="18">
                  <c:v>4.9427721540417302</c:v>
                </c:pt>
                <c:pt idx="19">
                  <c:v>4.9427721540417302</c:v>
                </c:pt>
                <c:pt idx="20">
                  <c:v>4.9427721540417302</c:v>
                </c:pt>
                <c:pt idx="21">
                  <c:v>4.4265444635258833</c:v>
                </c:pt>
                <c:pt idx="22">
                  <c:v>4.4265444635258833</c:v>
                </c:pt>
                <c:pt idx="23">
                  <c:v>4.4265444635258833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Graf_5!$A$4</c:f>
              <c:strCache>
                <c:ptCount val="1"/>
                <c:pt idx="0">
                  <c:v>SO september (1. a 2. pilier)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3"/>
            <c:marker>
              <c:symbol val="none"/>
            </c:marker>
            <c:bubble3D val="0"/>
            <c:spPr>
              <a:ln w="28575" cap="rnd">
                <a:solidFill>
                  <a:schemeClr val="accent3">
                    <a:alpha val="0"/>
                  </a:schemeClr>
                </a:solidFill>
                <a:prstDash val="sysDash"/>
                <a:round/>
              </a:ln>
              <a:effectLst/>
            </c:spPr>
          </c:dPt>
          <c:dPt>
            <c:idx val="6"/>
            <c:marker>
              <c:symbol val="none"/>
            </c:marker>
            <c:bubble3D val="0"/>
            <c:spPr>
              <a:ln w="28575" cap="rnd">
                <a:solidFill>
                  <a:schemeClr val="accent3">
                    <a:alpha val="0"/>
                  </a:schemeClr>
                </a:solidFill>
                <a:prstDash val="sysDash"/>
                <a:round/>
              </a:ln>
              <a:effectLst/>
            </c:spPr>
          </c:dPt>
          <c:dPt>
            <c:idx val="9"/>
            <c:marker>
              <c:symbol val="none"/>
            </c:marker>
            <c:bubble3D val="0"/>
            <c:spPr>
              <a:ln w="28575" cap="rnd">
                <a:solidFill>
                  <a:schemeClr val="accent3">
                    <a:alpha val="0"/>
                  </a:schemeClr>
                </a:solidFill>
                <a:prstDash val="sysDash"/>
                <a:round/>
              </a:ln>
              <a:effectLst/>
            </c:spPr>
          </c:dPt>
          <c:dPt>
            <c:idx val="12"/>
            <c:marker>
              <c:symbol val="none"/>
            </c:marker>
            <c:bubble3D val="0"/>
            <c:spPr>
              <a:ln w="28575" cap="rnd">
                <a:solidFill>
                  <a:schemeClr val="accent3">
                    <a:alpha val="0"/>
                  </a:schemeClr>
                </a:solidFill>
                <a:prstDash val="sysDash"/>
                <a:round/>
              </a:ln>
              <a:effectLst/>
            </c:spPr>
          </c:dPt>
          <c:dPt>
            <c:idx val="15"/>
            <c:marker>
              <c:symbol val="none"/>
            </c:marker>
            <c:bubble3D val="0"/>
            <c:spPr>
              <a:ln w="28575" cap="rnd">
                <a:solidFill>
                  <a:schemeClr val="accent3">
                    <a:alpha val="0"/>
                  </a:schemeClr>
                </a:solidFill>
                <a:prstDash val="sysDash"/>
                <a:round/>
              </a:ln>
              <a:effectLst/>
            </c:spPr>
          </c:dPt>
          <c:dPt>
            <c:idx val="18"/>
            <c:marker>
              <c:symbol val="none"/>
            </c:marker>
            <c:bubble3D val="0"/>
            <c:spPr>
              <a:ln w="28575" cap="rnd">
                <a:solidFill>
                  <a:schemeClr val="accent3">
                    <a:alpha val="0"/>
                  </a:schemeClr>
                </a:solidFill>
                <a:prstDash val="sysDash"/>
                <a:round/>
              </a:ln>
              <a:effectLst/>
            </c:spPr>
          </c:dPt>
          <c:dPt>
            <c:idx val="21"/>
            <c:marker>
              <c:symbol val="none"/>
            </c:marker>
            <c:bubble3D val="0"/>
            <c:spPr>
              <a:ln w="28575" cap="rnd">
                <a:solidFill>
                  <a:schemeClr val="accent3">
                    <a:alpha val="0"/>
                  </a:schemeClr>
                </a:solidFill>
                <a:prstDash val="sysDash"/>
                <a:round/>
              </a:ln>
              <a:effectLst/>
            </c:spPr>
          </c:dPt>
          <c:cat>
            <c:numRef>
              <c:f>Graf_5!$B$2:$Y$2</c:f>
              <c:numCache>
                <c:formatCode>mmm\-yy</c:formatCode>
                <c:ptCount val="24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</c:numCache>
            </c:numRef>
          </c:cat>
          <c:val>
            <c:numRef>
              <c:f>Graf_5!$B$4:$Y$4</c:f>
              <c:numCache>
                <c:formatCode>0.0</c:formatCode>
                <c:ptCount val="24"/>
                <c:pt idx="0">
                  <c:v>6.4784343628347507</c:v>
                </c:pt>
                <c:pt idx="1">
                  <c:v>6.4784343628347507</c:v>
                </c:pt>
                <c:pt idx="2">
                  <c:v>6.4784343628347507</c:v>
                </c:pt>
                <c:pt idx="3">
                  <c:v>6.1018164516031703</c:v>
                </c:pt>
                <c:pt idx="4">
                  <c:v>6.1018164516031703</c:v>
                </c:pt>
                <c:pt idx="5">
                  <c:v>6.1018164516031703</c:v>
                </c:pt>
                <c:pt idx="6">
                  <c:v>6.739748577761806</c:v>
                </c:pt>
                <c:pt idx="7">
                  <c:v>6.739748577761806</c:v>
                </c:pt>
                <c:pt idx="8">
                  <c:v>6.739748577761806</c:v>
                </c:pt>
                <c:pt idx="9">
                  <c:v>7.8172934679911599</c:v>
                </c:pt>
                <c:pt idx="10">
                  <c:v>7.8172934679911599</c:v>
                </c:pt>
                <c:pt idx="11">
                  <c:v>7.8172934679911599</c:v>
                </c:pt>
                <c:pt idx="12">
                  <c:v>8.2724332095363664</c:v>
                </c:pt>
                <c:pt idx="13">
                  <c:v>8.2724332095363664</c:v>
                </c:pt>
                <c:pt idx="14">
                  <c:v>8.2724332095363664</c:v>
                </c:pt>
                <c:pt idx="15">
                  <c:v>6.5469926972814063</c:v>
                </c:pt>
                <c:pt idx="16">
                  <c:v>6.5469926972814063</c:v>
                </c:pt>
                <c:pt idx="17">
                  <c:v>6.5469926972814063</c:v>
                </c:pt>
                <c:pt idx="18">
                  <c:v>6.2711744771512645</c:v>
                </c:pt>
                <c:pt idx="19">
                  <c:v>6.2711744771512645</c:v>
                </c:pt>
                <c:pt idx="20">
                  <c:v>6.2711744771512645</c:v>
                </c:pt>
                <c:pt idx="21">
                  <c:v>5.5807112522331837</c:v>
                </c:pt>
                <c:pt idx="22">
                  <c:v>5.5807112522331837</c:v>
                </c:pt>
                <c:pt idx="23">
                  <c:v>5.5807112522331837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Graf_5!$A$5</c:f>
              <c:strCache>
                <c:ptCount val="1"/>
                <c:pt idx="0">
                  <c:v>mzdová báza jún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Pt>
            <c:idx val="18"/>
            <c:marker>
              <c:symbol val="none"/>
            </c:marker>
            <c:bubble3D val="0"/>
            <c:spPr>
              <a:ln w="28575" cap="rnd">
                <a:solidFill>
                  <a:schemeClr val="tx1">
                    <a:alpha val="0"/>
                  </a:schemeClr>
                </a:solidFill>
                <a:round/>
              </a:ln>
              <a:effectLst/>
            </c:spPr>
          </c:dPt>
          <c:dPt>
            <c:idx val="21"/>
            <c:marker>
              <c:symbol val="none"/>
            </c:marker>
            <c:bubble3D val="0"/>
            <c:spPr>
              <a:ln w="28575" cap="rnd">
                <a:solidFill>
                  <a:schemeClr val="tx1">
                    <a:alpha val="0"/>
                  </a:schemeClr>
                </a:solidFill>
                <a:round/>
              </a:ln>
              <a:effectLst/>
            </c:spPr>
          </c:dPt>
          <c:val>
            <c:numRef>
              <c:f>Graf_5!$B$5:$Y$5</c:f>
              <c:numCache>
                <c:formatCode>0.0</c:formatCode>
                <c:ptCount val="24"/>
                <c:pt idx="15">
                  <c:v>5.2753738103983983</c:v>
                </c:pt>
                <c:pt idx="16">
                  <c:v>5.2753738103983983</c:v>
                </c:pt>
                <c:pt idx="17">
                  <c:v>5.2753738103983983</c:v>
                </c:pt>
                <c:pt idx="18">
                  <c:v>4.9099944731254119</c:v>
                </c:pt>
                <c:pt idx="19">
                  <c:v>4.9099944731254119</c:v>
                </c:pt>
                <c:pt idx="20">
                  <c:v>4.9099944731254119</c:v>
                </c:pt>
                <c:pt idx="21">
                  <c:v>4.020110248027442</c:v>
                </c:pt>
                <c:pt idx="22">
                  <c:v>4.020110248027442</c:v>
                </c:pt>
                <c:pt idx="23">
                  <c:v>4.020110248027442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Graf_5!$A$6</c:f>
              <c:strCache>
                <c:ptCount val="1"/>
                <c:pt idx="0">
                  <c:v>SO jún (1. a 2. pilier)</c:v>
                </c:pt>
              </c:strCache>
            </c:strRef>
          </c:tx>
          <c:spPr>
            <a:ln w="28575" cap="rnd">
              <a:solidFill>
                <a:srgbClr val="C00000"/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18"/>
            <c:marker>
              <c:symbol val="none"/>
            </c:marker>
            <c:bubble3D val="0"/>
            <c:spPr>
              <a:ln w="28575" cap="rnd">
                <a:solidFill>
                  <a:srgbClr val="C00000">
                    <a:alpha val="0"/>
                  </a:srgbClr>
                </a:solidFill>
                <a:prstDash val="sysDash"/>
                <a:round/>
              </a:ln>
              <a:effectLst/>
            </c:spPr>
          </c:dPt>
          <c:dPt>
            <c:idx val="21"/>
            <c:marker>
              <c:symbol val="none"/>
            </c:marker>
            <c:bubble3D val="0"/>
            <c:spPr>
              <a:ln w="28575" cap="rnd">
                <a:solidFill>
                  <a:srgbClr val="C00000">
                    <a:alpha val="0"/>
                  </a:srgbClr>
                </a:solidFill>
                <a:prstDash val="sysDash"/>
                <a:round/>
              </a:ln>
              <a:effectLst/>
            </c:spPr>
          </c:dPt>
          <c:val>
            <c:numRef>
              <c:f>Graf_5!$B$6:$Y$6</c:f>
              <c:numCache>
                <c:formatCode>0.0</c:formatCode>
                <c:ptCount val="24"/>
                <c:pt idx="15">
                  <c:v>5.2128435887341729</c:v>
                </c:pt>
                <c:pt idx="16">
                  <c:v>5.2128435887341729</c:v>
                </c:pt>
                <c:pt idx="17">
                  <c:v>5.2128435887341729</c:v>
                </c:pt>
                <c:pt idx="18">
                  <c:v>4.7861213980937345</c:v>
                </c:pt>
                <c:pt idx="19">
                  <c:v>4.7861213980937345</c:v>
                </c:pt>
                <c:pt idx="20">
                  <c:v>4.7861213980937345</c:v>
                </c:pt>
                <c:pt idx="21">
                  <c:v>3.8991068530340955</c:v>
                </c:pt>
                <c:pt idx="22">
                  <c:v>3.8991068530340955</c:v>
                </c:pt>
                <c:pt idx="23">
                  <c:v>3.8991068530340955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2076712"/>
        <c:axId val="472077104"/>
      </c:lineChart>
      <c:dateAx>
        <c:axId val="4720767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472077104"/>
        <c:crosses val="autoZero"/>
        <c:auto val="1"/>
        <c:lblOffset val="100"/>
        <c:baseTimeUnit val="months"/>
      </c:dateAx>
      <c:valAx>
        <c:axId val="472077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472076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1"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33313492063492E-2"/>
          <c:y val="4.2651736111111102E-2"/>
          <c:w val="0.92102797619047616"/>
          <c:h val="0.85640972222222222"/>
        </c:manualLayout>
      </c:layout>
      <c:lineChart>
        <c:grouping val="standard"/>
        <c:varyColors val="0"/>
        <c:ser>
          <c:idx val="0"/>
          <c:order val="0"/>
          <c:tx>
            <c:strRef>
              <c:f>Graf_6!$C$2</c:f>
              <c:strCache>
                <c:ptCount val="1"/>
                <c:pt idx="0">
                  <c:v>September 2016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Graf_6!$A$3:$A$13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Graf_6!$C$3:$C$13</c:f>
              <c:numCache>
                <c:formatCode>0.00</c:formatCode>
                <c:ptCount val="11"/>
                <c:pt idx="0">
                  <c:v>1.6318867011452525</c:v>
                </c:pt>
                <c:pt idx="1">
                  <c:v>1.5316449834599011</c:v>
                </c:pt>
                <c:pt idx="2">
                  <c:v>1.5456375637229056</c:v>
                </c:pt>
                <c:pt idx="3">
                  <c:v>1.4731164602047229</c:v>
                </c:pt>
                <c:pt idx="4">
                  <c:v>1.4649223960146622</c:v>
                </c:pt>
                <c:pt idx="5">
                  <c:v>1.4718692845804662</c:v>
                </c:pt>
                <c:pt idx="6">
                  <c:v>1.5034353703043055</c:v>
                </c:pt>
                <c:pt idx="7">
                  <c:v>1.512036311099477</c:v>
                </c:pt>
                <c:pt idx="8">
                  <c:v>1.4957803219947496</c:v>
                </c:pt>
                <c:pt idx="9">
                  <c:v>1.4957803219947496</c:v>
                </c:pt>
                <c:pt idx="10">
                  <c:v>1.4957803219947494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Graf_6!$B$2</c:f>
              <c:strCache>
                <c:ptCount val="1"/>
                <c:pt idx="0">
                  <c:v>Jún 2016</c:v>
                </c:pt>
              </c:strCache>
            </c:strRef>
          </c:tx>
          <c:spPr>
            <a:ln w="19050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Graf_6!$A$3:$A$13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Graf_6!$B$3:$B$13</c:f>
              <c:numCache>
                <c:formatCode>0.00</c:formatCode>
                <c:ptCount val="11"/>
                <c:pt idx="0">
                  <c:v>1.6318867011452525</c:v>
                </c:pt>
                <c:pt idx="1">
                  <c:v>1.5316449834599011</c:v>
                </c:pt>
                <c:pt idx="2">
                  <c:v>1.5456375637229056</c:v>
                </c:pt>
                <c:pt idx="3">
                  <c:v>1.4731164602047229</c:v>
                </c:pt>
                <c:pt idx="4">
                  <c:v>1.4649223960146622</c:v>
                </c:pt>
                <c:pt idx="5">
                  <c:v>1.4718692845804662</c:v>
                </c:pt>
                <c:pt idx="6">
                  <c:v>1.5034353703043055</c:v>
                </c:pt>
                <c:pt idx="7">
                  <c:v>1.5104960640462775</c:v>
                </c:pt>
                <c:pt idx="8">
                  <c:v>1.4952669063103499</c:v>
                </c:pt>
                <c:pt idx="9">
                  <c:v>1.4952669063103496</c:v>
                </c:pt>
                <c:pt idx="10">
                  <c:v>1.4952669063103496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2077496"/>
        <c:axId val="472077888"/>
      </c:lineChart>
      <c:catAx>
        <c:axId val="472077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472077888"/>
        <c:crosses val="autoZero"/>
        <c:auto val="1"/>
        <c:lblAlgn val="ctr"/>
        <c:lblOffset val="100"/>
        <c:noMultiLvlLbl val="0"/>
      </c:catAx>
      <c:valAx>
        <c:axId val="472077888"/>
        <c:scaling>
          <c:orientation val="minMax"/>
          <c:min val="1.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  <a:prstDash val="sysDot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472077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8.2231944444444441E-2"/>
          <c:y val="0.67909722222222224"/>
          <c:w val="0.9"/>
          <c:h val="6.22918574027569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1"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104775</xdr:rowOff>
    </xdr:from>
    <xdr:to>
      <xdr:col>11</xdr:col>
      <xdr:colOff>247650</xdr:colOff>
      <xdr:row>17</xdr:row>
      <xdr:rowOff>147108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128586</xdr:colOff>
      <xdr:row>11</xdr:row>
      <xdr:rowOff>147636</xdr:rowOff>
    </xdr:from>
    <xdr:to>
      <xdr:col>7</xdr:col>
      <xdr:colOff>9525</xdr:colOff>
      <xdr:row>30</xdr:row>
      <xdr:rowOff>95249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11</xdr:row>
      <xdr:rowOff>185736</xdr:rowOff>
    </xdr:from>
    <xdr:to>
      <xdr:col>5</xdr:col>
      <xdr:colOff>238125</xdr:colOff>
      <xdr:row>28</xdr:row>
      <xdr:rowOff>85725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6</xdr:row>
      <xdr:rowOff>95250</xdr:rowOff>
    </xdr:from>
    <xdr:to>
      <xdr:col>11</xdr:col>
      <xdr:colOff>571500</xdr:colOff>
      <xdr:row>20</xdr:row>
      <xdr:rowOff>171450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8</xdr:row>
      <xdr:rowOff>76199</xdr:rowOff>
    </xdr:from>
    <xdr:to>
      <xdr:col>9</xdr:col>
      <xdr:colOff>352425</xdr:colOff>
      <xdr:row>22</xdr:row>
      <xdr:rowOff>47624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571500</xdr:colOff>
      <xdr:row>3</xdr:row>
      <xdr:rowOff>38100</xdr:rowOff>
    </xdr:from>
    <xdr:to>
      <xdr:col>11</xdr:col>
      <xdr:colOff>266700</xdr:colOff>
      <xdr:row>20</xdr:row>
      <xdr:rowOff>21375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Office">
  <a:themeElements>
    <a:clrScheme name="Farby IFP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C9ADC"/>
      </a:accent1>
      <a:accent2>
        <a:srgbClr val="B0D6AF"/>
      </a:accent2>
      <a:accent3>
        <a:srgbClr val="D3BEDE"/>
      </a:accent3>
      <a:accent4>
        <a:srgbClr val="D9D3AB"/>
      </a:accent4>
      <a:accent5>
        <a:srgbClr val="AAD3F2"/>
      </a:accent5>
      <a:accent6>
        <a:srgbClr val="F9C9BA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"/>
  <sheetViews>
    <sheetView showGridLines="0" tabSelected="1" workbookViewId="0">
      <selection activeCell="B22" sqref="B22"/>
    </sheetView>
  </sheetViews>
  <sheetFormatPr defaultRowHeight="15" x14ac:dyDescent="0.25"/>
  <sheetData>
    <row r="1" spans="1:1" ht="16.5" x14ac:dyDescent="0.3">
      <c r="A1" s="137" t="s">
        <v>110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9"/>
  <sheetViews>
    <sheetView showGridLines="0" workbookViewId="0">
      <selection activeCell="A2" sqref="A2"/>
    </sheetView>
  </sheetViews>
  <sheetFormatPr defaultRowHeight="15" x14ac:dyDescent="0.25"/>
  <cols>
    <col min="1" max="1" width="57" customWidth="1"/>
    <col min="2" max="2" width="6.7109375" customWidth="1"/>
  </cols>
  <sheetData>
    <row r="1" spans="1:6" ht="16.5" x14ac:dyDescent="0.3">
      <c r="A1" s="76" t="s">
        <v>149</v>
      </c>
      <c r="B1" s="82"/>
      <c r="C1" s="82"/>
      <c r="D1" s="82"/>
      <c r="E1" s="82"/>
      <c r="F1" s="82"/>
    </row>
    <row r="2" spans="1:6" x14ac:dyDescent="0.25">
      <c r="A2" s="83"/>
      <c r="B2" s="136">
        <v>2015</v>
      </c>
      <c r="C2" s="136">
        <v>2016</v>
      </c>
      <c r="D2" s="136">
        <v>2017</v>
      </c>
      <c r="E2" s="136">
        <v>2018</v>
      </c>
      <c r="F2" s="136">
        <v>2019</v>
      </c>
    </row>
    <row r="3" spans="1:6" x14ac:dyDescent="0.25">
      <c r="A3" s="84" t="s">
        <v>38</v>
      </c>
      <c r="B3" s="90">
        <v>0</v>
      </c>
      <c r="C3" s="90">
        <v>8.8315950054864647</v>
      </c>
      <c r="D3" s="90">
        <v>-19.615242455818176</v>
      </c>
      <c r="E3" s="90">
        <v>-65.184284296430576</v>
      </c>
      <c r="F3" s="90">
        <v>-117.23765166141652</v>
      </c>
    </row>
    <row r="4" spans="1:6" x14ac:dyDescent="0.25">
      <c r="A4" s="140" t="s">
        <v>39</v>
      </c>
      <c r="B4" s="90">
        <v>0</v>
      </c>
      <c r="C4" s="90">
        <v>16.921937757499379</v>
      </c>
      <c r="D4" s="90">
        <v>-13.472624615437843</v>
      </c>
      <c r="E4" s="90">
        <v>-41.333046279366052</v>
      </c>
      <c r="F4" s="90">
        <v>-60.053947527493925</v>
      </c>
    </row>
    <row r="5" spans="1:6" x14ac:dyDescent="0.25">
      <c r="A5" s="140" t="s">
        <v>40</v>
      </c>
      <c r="B5" s="90">
        <v>0</v>
      </c>
      <c r="C5" s="90">
        <v>12.509840317507983</v>
      </c>
      <c r="D5" s="90">
        <v>-18.383207799271105</v>
      </c>
      <c r="E5" s="90">
        <v>-29.198855110140968</v>
      </c>
      <c r="F5" s="90">
        <v>-52.016686635373361</v>
      </c>
    </row>
    <row r="6" spans="1:6" x14ac:dyDescent="0.25">
      <c r="A6" s="140" t="s">
        <v>41</v>
      </c>
      <c r="B6" s="90">
        <v>0</v>
      </c>
      <c r="C6" s="90">
        <v>-1.0910920220734164</v>
      </c>
      <c r="D6" s="90">
        <v>-0.28366210809580961</v>
      </c>
      <c r="E6" s="90">
        <v>-7.3672662588666823E-2</v>
      </c>
      <c r="F6" s="90">
        <v>0.65064483120158156</v>
      </c>
    </row>
    <row r="7" spans="1:6" x14ac:dyDescent="0.25">
      <c r="A7" s="140" t="s">
        <v>42</v>
      </c>
      <c r="B7" s="90">
        <v>0</v>
      </c>
      <c r="C7" s="90">
        <v>0.11705474426920327</v>
      </c>
      <c r="D7" s="90">
        <v>-9.966676893646334E-2</v>
      </c>
      <c r="E7" s="90">
        <v>-0.31400315929998535</v>
      </c>
      <c r="F7" s="90">
        <v>-0.51274703525842025</v>
      </c>
    </row>
    <row r="8" spans="1:6" x14ac:dyDescent="0.25">
      <c r="A8" s="140" t="s">
        <v>43</v>
      </c>
      <c r="B8" s="90">
        <v>0</v>
      </c>
      <c r="C8" s="90">
        <v>-4.3306284029316826</v>
      </c>
      <c r="D8" s="90">
        <v>-7.4152237693611598</v>
      </c>
      <c r="E8" s="90">
        <v>-9.4246355568507454</v>
      </c>
      <c r="F8" s="90">
        <v>-9.6974375980475553</v>
      </c>
    </row>
    <row r="9" spans="1:6" x14ac:dyDescent="0.25">
      <c r="A9" s="141" t="s">
        <v>44</v>
      </c>
      <c r="B9" s="139">
        <v>0</v>
      </c>
      <c r="C9" s="139">
        <v>32.958707399757927</v>
      </c>
      <c r="D9" s="139">
        <v>-59.269627516920565</v>
      </c>
      <c r="E9" s="139">
        <v>-145.528497064677</v>
      </c>
      <c r="F9" s="139">
        <v>-238.8678256263882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9"/>
  <sheetViews>
    <sheetView showGridLines="0" workbookViewId="0">
      <selection activeCell="A2" sqref="A2"/>
    </sheetView>
  </sheetViews>
  <sheetFormatPr defaultRowHeight="15" x14ac:dyDescent="0.25"/>
  <cols>
    <col min="1" max="1" width="70.28515625" bestFit="1" customWidth="1"/>
    <col min="2" max="2" width="4.28515625" bestFit="1" customWidth="1"/>
  </cols>
  <sheetData>
    <row r="1" spans="1:6" ht="16.5" x14ac:dyDescent="0.3">
      <c r="A1" s="76" t="s">
        <v>148</v>
      </c>
      <c r="B1" s="82"/>
      <c r="C1" s="82"/>
      <c r="D1" s="82"/>
      <c r="E1" s="82"/>
      <c r="F1" s="82"/>
    </row>
    <row r="2" spans="1:6" x14ac:dyDescent="0.25">
      <c r="A2" s="87"/>
      <c r="B2" s="136">
        <v>2015</v>
      </c>
      <c r="C2" s="136">
        <v>2016</v>
      </c>
      <c r="D2" s="136">
        <v>2017</v>
      </c>
      <c r="E2" s="136">
        <v>2018</v>
      </c>
      <c r="F2" s="136">
        <v>2019</v>
      </c>
    </row>
    <row r="3" spans="1:6" x14ac:dyDescent="0.25">
      <c r="A3" s="88" t="s">
        <v>38</v>
      </c>
      <c r="B3" s="89">
        <v>1.0262360000007733</v>
      </c>
      <c r="C3" s="89">
        <v>4.5338288677780429</v>
      </c>
      <c r="D3" s="89">
        <v>18.395502387852716</v>
      </c>
      <c r="E3" s="89">
        <v>30.73939504598361</v>
      </c>
      <c r="F3" s="89">
        <v>41.579012658519339</v>
      </c>
    </row>
    <row r="4" spans="1:6" x14ac:dyDescent="0.25">
      <c r="A4" s="88" t="s">
        <v>39</v>
      </c>
      <c r="B4" s="90">
        <v>117.26561579000034</v>
      </c>
      <c r="C4" s="90">
        <v>227.49806224250088</v>
      </c>
      <c r="D4" s="90">
        <v>247.4084810480434</v>
      </c>
      <c r="E4" s="90">
        <v>270.58130575568538</v>
      </c>
      <c r="F4" s="90">
        <v>304.69452793709411</v>
      </c>
    </row>
    <row r="5" spans="1:6" x14ac:dyDescent="0.25">
      <c r="A5" s="91" t="s">
        <v>45</v>
      </c>
      <c r="B5" s="89">
        <v>0</v>
      </c>
      <c r="C5" s="89">
        <v>121.34811880249256</v>
      </c>
      <c r="D5" s="89">
        <v>124.67920779927113</v>
      </c>
      <c r="E5" s="89">
        <v>129.36685511014065</v>
      </c>
      <c r="F5" s="89">
        <v>135.37468663537408</v>
      </c>
    </row>
    <row r="6" spans="1:6" x14ac:dyDescent="0.25">
      <c r="A6" s="88" t="s">
        <v>41</v>
      </c>
      <c r="B6" s="90">
        <v>0</v>
      </c>
      <c r="C6" s="90">
        <v>-2.4863490943290052</v>
      </c>
      <c r="D6" s="90">
        <v>-2.525337891904198</v>
      </c>
      <c r="E6" s="90">
        <v>-2.5733273374113419</v>
      </c>
      <c r="F6" s="90">
        <v>-2.6243248312015917</v>
      </c>
    </row>
    <row r="7" spans="1:6" x14ac:dyDescent="0.25">
      <c r="A7" s="88" t="s">
        <v>42</v>
      </c>
      <c r="B7" s="90">
        <v>0</v>
      </c>
      <c r="C7" s="90">
        <v>2.0709452557307939</v>
      </c>
      <c r="D7" s="90">
        <v>6.6676893646282144E-4</v>
      </c>
      <c r="E7" s="90">
        <v>3.1592999816292652E-6</v>
      </c>
      <c r="F7" s="90">
        <v>7.4703525842093239E-4</v>
      </c>
    </row>
    <row r="8" spans="1:6" x14ac:dyDescent="0.25">
      <c r="A8" s="85" t="s">
        <v>43</v>
      </c>
      <c r="B8" s="89">
        <v>0</v>
      </c>
      <c r="C8" s="89">
        <v>1.2376284029316782</v>
      </c>
      <c r="D8" s="89">
        <v>1.2902237693611722</v>
      </c>
      <c r="E8" s="89">
        <v>1.6071355568507515</v>
      </c>
      <c r="F8" s="89">
        <v>2.7964375980475329</v>
      </c>
    </row>
    <row r="9" spans="1:6" x14ac:dyDescent="0.25">
      <c r="A9" s="92" t="s">
        <v>46</v>
      </c>
      <c r="B9" s="93">
        <v>118.29185179000112</v>
      </c>
      <c r="C9" s="93">
        <v>354.20223447710498</v>
      </c>
      <c r="D9" s="93">
        <v>389.24874388156064</v>
      </c>
      <c r="E9" s="93">
        <v>429.72136729054904</v>
      </c>
      <c r="F9" s="93">
        <v>481.82108703309189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6"/>
  <sheetViews>
    <sheetView showGridLines="0" workbookViewId="0">
      <selection activeCell="A2" sqref="A2"/>
    </sheetView>
  </sheetViews>
  <sheetFormatPr defaultRowHeight="15" x14ac:dyDescent="0.25"/>
  <cols>
    <col min="3" max="3" width="13.7109375" customWidth="1"/>
    <col min="4" max="4" width="12.7109375" customWidth="1"/>
  </cols>
  <sheetData>
    <row r="1" spans="1:4" ht="16.5" x14ac:dyDescent="0.3">
      <c r="A1" s="76" t="s">
        <v>147</v>
      </c>
      <c r="B1" s="82"/>
      <c r="C1" s="82"/>
      <c r="D1" s="82"/>
    </row>
    <row r="2" spans="1:4" x14ac:dyDescent="0.25">
      <c r="B2" s="79" t="s">
        <v>86</v>
      </c>
      <c r="C2" s="79" t="s">
        <v>88</v>
      </c>
      <c r="D2" s="79" t="s">
        <v>87</v>
      </c>
    </row>
    <row r="3" spans="1:4" x14ac:dyDescent="0.25">
      <c r="A3" s="77" t="s">
        <v>53</v>
      </c>
      <c r="B3" s="80">
        <v>0.14858730971932393</v>
      </c>
      <c r="C3" s="80">
        <v>0.14072405437212474</v>
      </c>
      <c r="D3" s="80">
        <v>0.15111108188981434</v>
      </c>
    </row>
    <row r="4" spans="1:4" x14ac:dyDescent="0.25">
      <c r="A4" s="77" t="s">
        <v>54</v>
      </c>
      <c r="B4" s="80">
        <v>0.14508153013260858</v>
      </c>
      <c r="C4" s="80">
        <v>0.13935107809279482</v>
      </c>
      <c r="D4" s="80">
        <v>0.14973810561048442</v>
      </c>
    </row>
    <row r="5" spans="1:4" x14ac:dyDescent="0.25">
      <c r="A5" s="77" t="s">
        <v>55</v>
      </c>
      <c r="B5" s="80">
        <v>0.14576445917083075</v>
      </c>
      <c r="C5" s="80">
        <v>0.1379781018134649</v>
      </c>
      <c r="D5" s="80">
        <v>0.1483651293311545</v>
      </c>
    </row>
    <row r="6" spans="1:4" x14ac:dyDescent="0.25">
      <c r="A6" s="77" t="s">
        <v>56</v>
      </c>
      <c r="B6" s="80">
        <v>0.14412960950116221</v>
      </c>
      <c r="C6" s="80">
        <v>0.13660512553413498</v>
      </c>
      <c r="D6" s="80">
        <v>0.14699215305182459</v>
      </c>
    </row>
    <row r="7" spans="1:4" x14ac:dyDescent="0.25">
      <c r="A7" s="77" t="s">
        <v>57</v>
      </c>
      <c r="B7" s="80">
        <v>0.136416030637139</v>
      </c>
      <c r="C7" s="80">
        <v>0.13523214925480506</v>
      </c>
      <c r="D7" s="80">
        <v>0.14561917677249467</v>
      </c>
    </row>
    <row r="8" spans="1:4" x14ac:dyDescent="0.25">
      <c r="A8" s="77" t="s">
        <v>58</v>
      </c>
      <c r="B8" s="80">
        <v>0.13352287344830308</v>
      </c>
      <c r="C8" s="80">
        <v>0.13385917297547514</v>
      </c>
      <c r="D8" s="80">
        <v>0.14424620049316475</v>
      </c>
    </row>
    <row r="9" spans="1:4" x14ac:dyDescent="0.25">
      <c r="A9" s="77" t="s">
        <v>59</v>
      </c>
      <c r="B9" s="80">
        <v>0.13377906036814588</v>
      </c>
      <c r="C9" s="80">
        <v>0.13248619669614523</v>
      </c>
      <c r="D9" s="80">
        <v>0.14287322421383483</v>
      </c>
    </row>
    <row r="10" spans="1:4" x14ac:dyDescent="0.25">
      <c r="A10" s="77" t="s">
        <v>60</v>
      </c>
      <c r="B10" s="80">
        <v>0.13590101434861604</v>
      </c>
      <c r="C10" s="80">
        <v>0.13111322041681531</v>
      </c>
      <c r="D10" s="80">
        <v>0.14150024793450491</v>
      </c>
    </row>
    <row r="11" spans="1:4" x14ac:dyDescent="0.25">
      <c r="A11" s="77" t="s">
        <v>61</v>
      </c>
      <c r="B11" s="80">
        <v>0.13356408155380478</v>
      </c>
      <c r="C11" s="80">
        <v>0.12974024413748539</v>
      </c>
      <c r="D11" s="80">
        <v>0.140127271655175</v>
      </c>
    </row>
    <row r="12" spans="1:4" x14ac:dyDescent="0.25">
      <c r="A12" s="77" t="s">
        <v>62</v>
      </c>
      <c r="B12" s="80">
        <v>0.13635383569988049</v>
      </c>
      <c r="C12" s="80">
        <v>0.12836726785815547</v>
      </c>
      <c r="D12" s="80">
        <v>0.13875429537584508</v>
      </c>
    </row>
    <row r="13" spans="1:4" x14ac:dyDescent="0.25">
      <c r="A13" s="77" t="s">
        <v>63</v>
      </c>
      <c r="B13" s="80">
        <v>0.13490912650587988</v>
      </c>
      <c r="C13" s="80">
        <v>0.12699429157882555</v>
      </c>
      <c r="D13" s="80">
        <v>0.13738131909651516</v>
      </c>
    </row>
    <row r="14" spans="1:4" x14ac:dyDescent="0.25">
      <c r="A14" s="77" t="s">
        <v>64</v>
      </c>
      <c r="B14" s="80">
        <v>0.12852405957197172</v>
      </c>
      <c r="C14" s="80">
        <v>0.12562131529949563</v>
      </c>
      <c r="D14" s="80">
        <v>0.13600834281718524</v>
      </c>
    </row>
    <row r="15" spans="1:4" x14ac:dyDescent="0.25">
      <c r="A15" s="77" t="s">
        <v>65</v>
      </c>
      <c r="B15" s="80">
        <v>0.13271120969392497</v>
      </c>
      <c r="C15" s="80">
        <v>0.12424833902016573</v>
      </c>
      <c r="D15" s="80">
        <v>0.13463536653785532</v>
      </c>
    </row>
    <row r="16" spans="1:4" x14ac:dyDescent="0.25">
      <c r="A16" s="77" t="s">
        <v>66</v>
      </c>
      <c r="B16" s="80">
        <v>0.12785768020545291</v>
      </c>
      <c r="C16" s="80">
        <v>0.12287536274083581</v>
      </c>
      <c r="D16" s="80">
        <v>0.1332623902585254</v>
      </c>
    </row>
    <row r="17" spans="1:4" x14ac:dyDescent="0.25">
      <c r="A17" s="77" t="s">
        <v>67</v>
      </c>
      <c r="B17" s="80">
        <v>0.12878285951431762</v>
      </c>
      <c r="C17" s="80">
        <v>0.12150238646150589</v>
      </c>
      <c r="D17" s="80">
        <v>0.13188941397919549</v>
      </c>
    </row>
    <row r="18" spans="1:4" x14ac:dyDescent="0.25">
      <c r="A18" s="77" t="s">
        <v>68</v>
      </c>
      <c r="B18" s="80">
        <v>0.12529549474245208</v>
      </c>
      <c r="C18" s="80">
        <v>0.12012941018217597</v>
      </c>
      <c r="D18" s="80">
        <v>0.13051643769986557</v>
      </c>
    </row>
    <row r="19" spans="1:4" x14ac:dyDescent="0.25">
      <c r="A19" s="77" t="s">
        <v>69</v>
      </c>
      <c r="B19" s="80">
        <v>0.12520363372802498</v>
      </c>
      <c r="C19" s="80">
        <v>0.11875643390284606</v>
      </c>
      <c r="D19" s="80">
        <v>0.12914346142053565</v>
      </c>
    </row>
    <row r="20" spans="1:4" x14ac:dyDescent="0.25">
      <c r="A20" s="77" t="s">
        <v>70</v>
      </c>
      <c r="B20" s="80">
        <v>0.12172777845247615</v>
      </c>
      <c r="C20" s="80">
        <v>0.11738345762351614</v>
      </c>
      <c r="D20" s="80">
        <v>0.12777048514120573</v>
      </c>
    </row>
    <row r="21" spans="1:4" x14ac:dyDescent="0.25">
      <c r="A21" s="77" t="s">
        <v>71</v>
      </c>
      <c r="B21" s="80">
        <v>0.1195432037286896</v>
      </c>
      <c r="C21" s="80">
        <v>0.11601048134418622</v>
      </c>
      <c r="D21" s="80">
        <v>0.12639750886187581</v>
      </c>
    </row>
    <row r="22" spans="1:4" x14ac:dyDescent="0.25">
      <c r="A22" s="78" t="s">
        <v>72</v>
      </c>
      <c r="B22" s="80">
        <v>0.12183079671957084</v>
      </c>
      <c r="C22" s="80">
        <v>0.11825268081456368</v>
      </c>
      <c r="D22" s="80">
        <v>0.12863970833225327</v>
      </c>
    </row>
    <row r="23" spans="1:4" x14ac:dyDescent="0.25">
      <c r="A23" s="78" t="s">
        <v>73</v>
      </c>
      <c r="B23" s="80">
        <v>0.12324177754668447</v>
      </c>
      <c r="C23" s="80">
        <v>0.11999673000326024</v>
      </c>
      <c r="D23" s="80">
        <v>0.13038375752094983</v>
      </c>
    </row>
    <row r="24" spans="1:4" x14ac:dyDescent="0.25">
      <c r="A24" s="78" t="s">
        <v>74</v>
      </c>
      <c r="B24" s="80">
        <v>0.1296773470167952</v>
      </c>
      <c r="C24" s="80">
        <v>0.12174077919195679</v>
      </c>
      <c r="D24" s="80">
        <v>0.13212780670964638</v>
      </c>
    </row>
    <row r="25" spans="1:4" x14ac:dyDescent="0.25">
      <c r="A25" s="78" t="s">
        <v>75</v>
      </c>
      <c r="B25" s="80">
        <v>0.1299168790169036</v>
      </c>
      <c r="C25" s="80">
        <v>0.12348482838065335</v>
      </c>
      <c r="D25" s="80">
        <v>0.13387185589834294</v>
      </c>
    </row>
    <row r="26" spans="1:4" x14ac:dyDescent="0.25">
      <c r="A26" s="78" t="s">
        <v>76</v>
      </c>
      <c r="B26" s="80">
        <v>0.12920337872587631</v>
      </c>
      <c r="C26" s="80">
        <v>0.12522887756934992</v>
      </c>
      <c r="D26" s="80">
        <v>0.13561590508703952</v>
      </c>
    </row>
    <row r="27" spans="1:4" x14ac:dyDescent="0.25">
      <c r="A27" s="78" t="s">
        <v>77</v>
      </c>
      <c r="B27" s="80">
        <v>0.13620152550268005</v>
      </c>
      <c r="C27" s="80">
        <v>0.12697292675804647</v>
      </c>
      <c r="D27" s="80">
        <v>0.13735995427573608</v>
      </c>
    </row>
    <row r="28" spans="1:4" x14ac:dyDescent="0.25">
      <c r="A28" s="78" t="s">
        <v>78</v>
      </c>
      <c r="B28" s="80">
        <v>0.13599592053932352</v>
      </c>
      <c r="C28" s="80">
        <v>0.12871697594674303</v>
      </c>
      <c r="D28" s="80">
        <v>0.13910400346443264</v>
      </c>
    </row>
    <row r="29" spans="1:4" x14ac:dyDescent="0.25">
      <c r="A29" s="78" t="s">
        <v>79</v>
      </c>
      <c r="B29" s="80">
        <v>0.13761578015422421</v>
      </c>
      <c r="C29" s="80">
        <v>0.13046102513543958</v>
      </c>
      <c r="D29" s="80">
        <v>0.14084805265312919</v>
      </c>
    </row>
    <row r="30" spans="1:4" x14ac:dyDescent="0.25">
      <c r="A30" s="78" t="s">
        <v>80</v>
      </c>
      <c r="B30" s="80">
        <v>0.14486198297595498</v>
      </c>
      <c r="C30" s="80">
        <v>0.13220507432413614</v>
      </c>
      <c r="D30" s="80">
        <v>0.14259210184182575</v>
      </c>
    </row>
    <row r="31" spans="1:4" x14ac:dyDescent="0.25">
      <c r="A31" s="78" t="s">
        <v>81</v>
      </c>
      <c r="B31" s="80">
        <v>0.14131535397017245</v>
      </c>
      <c r="C31" s="80">
        <v>0.1339491235128327</v>
      </c>
      <c r="D31" s="80">
        <v>0.1443361510305223</v>
      </c>
    </row>
    <row r="32" spans="1:4" x14ac:dyDescent="0.25">
      <c r="A32" s="78" t="s">
        <v>82</v>
      </c>
      <c r="B32" s="80">
        <v>0.14075716708668523</v>
      </c>
      <c r="C32" s="80">
        <v>0.13569317270152925</v>
      </c>
      <c r="D32" s="80">
        <v>0.14608020021921886</v>
      </c>
    </row>
    <row r="33" spans="1:4" x14ac:dyDescent="0.25">
      <c r="A33" s="78" t="s">
        <v>83</v>
      </c>
      <c r="B33" s="80">
        <v>0.14307677734884486</v>
      </c>
      <c r="C33" s="80">
        <v>0.13743722189022581</v>
      </c>
      <c r="D33" s="80">
        <v>0.14782424940791541</v>
      </c>
    </row>
    <row r="34" spans="1:4" x14ac:dyDescent="0.25">
      <c r="A34" s="78" t="s">
        <v>84</v>
      </c>
      <c r="B34" s="80">
        <v>0.14267071930206748</v>
      </c>
      <c r="C34" s="80">
        <v>0.13918127107892236</v>
      </c>
      <c r="D34" s="80">
        <v>0.14956829859661197</v>
      </c>
    </row>
    <row r="35" spans="1:4" x14ac:dyDescent="0.25">
      <c r="A35" s="78" t="s">
        <v>85</v>
      </c>
      <c r="B35" s="80">
        <v>0.14493026661540995</v>
      </c>
      <c r="C35" s="80">
        <v>0.14092532026761895</v>
      </c>
      <c r="D35" s="80">
        <v>0.15131234778530855</v>
      </c>
    </row>
    <row r="36" spans="1:4" x14ac:dyDescent="0.25">
      <c r="A36" s="138" t="s">
        <v>105</v>
      </c>
      <c r="B36" s="80">
        <v>0.14852241089307289</v>
      </c>
      <c r="C36" s="80">
        <v>0.1426693694563155</v>
      </c>
      <c r="D36" s="80">
        <v>0.15305639697400511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27"/>
  <sheetViews>
    <sheetView showGridLines="0" workbookViewId="0">
      <selection sqref="A1:Y1"/>
    </sheetView>
  </sheetViews>
  <sheetFormatPr defaultRowHeight="16.5" x14ac:dyDescent="0.3"/>
  <cols>
    <col min="1" max="1" width="22.7109375" style="82" customWidth="1"/>
    <col min="2" max="16384" width="9.140625" style="82"/>
  </cols>
  <sheetData>
    <row r="1" spans="1:25" x14ac:dyDescent="0.3">
      <c r="A1" s="176" t="s">
        <v>118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</row>
    <row r="2" spans="1:25" x14ac:dyDescent="0.3">
      <c r="A2" s="86"/>
      <c r="B2" s="96">
        <v>42005</v>
      </c>
      <c r="C2" s="96">
        <v>42036</v>
      </c>
      <c r="D2" s="96">
        <v>42064</v>
      </c>
      <c r="E2" s="96">
        <v>42095</v>
      </c>
      <c r="F2" s="96">
        <v>42125</v>
      </c>
      <c r="G2" s="96">
        <v>42156</v>
      </c>
      <c r="H2" s="96">
        <v>42186</v>
      </c>
      <c r="I2" s="96">
        <v>42217</v>
      </c>
      <c r="J2" s="96">
        <v>42248</v>
      </c>
      <c r="K2" s="96">
        <v>42278</v>
      </c>
      <c r="L2" s="96">
        <v>42309</v>
      </c>
      <c r="M2" s="96">
        <v>42339</v>
      </c>
      <c r="N2" s="96">
        <v>42370</v>
      </c>
      <c r="O2" s="96">
        <v>42401</v>
      </c>
      <c r="P2" s="96">
        <v>42430</v>
      </c>
      <c r="Q2" s="96">
        <v>42461</v>
      </c>
      <c r="R2" s="96">
        <v>42491</v>
      </c>
      <c r="S2" s="96">
        <v>42522</v>
      </c>
      <c r="T2" s="96">
        <v>42552</v>
      </c>
      <c r="U2" s="96">
        <v>42583</v>
      </c>
      <c r="V2" s="96">
        <v>42614</v>
      </c>
      <c r="W2" s="96">
        <v>42644</v>
      </c>
      <c r="X2" s="96">
        <v>42675</v>
      </c>
      <c r="Y2" s="96">
        <v>42705</v>
      </c>
    </row>
    <row r="3" spans="1:25" x14ac:dyDescent="0.3">
      <c r="A3" s="94" t="s">
        <v>119</v>
      </c>
      <c r="B3" s="97">
        <v>4.0235447329467933</v>
      </c>
      <c r="C3" s="97">
        <v>4.0235447329467933</v>
      </c>
      <c r="D3" s="97">
        <v>4.0235447329467897</v>
      </c>
      <c r="E3" s="97">
        <v>4.6312397413911022</v>
      </c>
      <c r="F3" s="97">
        <v>4.6312397413911022</v>
      </c>
      <c r="G3" s="97">
        <v>4.6312397413911022</v>
      </c>
      <c r="H3" s="97">
        <v>5.3758876154958779</v>
      </c>
      <c r="I3" s="97">
        <v>5.3758876154958779</v>
      </c>
      <c r="J3" s="97">
        <v>5.3758876154958779</v>
      </c>
      <c r="K3" s="97">
        <v>5.8999999999999995</v>
      </c>
      <c r="L3" s="97">
        <v>5.8999999999999995</v>
      </c>
      <c r="M3" s="97">
        <v>5.8999999999999995</v>
      </c>
      <c r="N3" s="97">
        <v>5.6401002913066156</v>
      </c>
      <c r="O3" s="97">
        <v>5.6401002913066156</v>
      </c>
      <c r="P3" s="97">
        <v>5.6401002913066156</v>
      </c>
      <c r="Q3" s="97">
        <v>5.155337125306203</v>
      </c>
      <c r="R3" s="97">
        <v>5.155337125306203</v>
      </c>
      <c r="S3" s="97">
        <v>5.155337125306203</v>
      </c>
      <c r="T3" s="97">
        <v>4.9427721540417302</v>
      </c>
      <c r="U3" s="97">
        <v>4.9427721540417302</v>
      </c>
      <c r="V3" s="97">
        <v>4.9427721540417302</v>
      </c>
      <c r="W3" s="97">
        <v>4.4265444635258833</v>
      </c>
      <c r="X3" s="97">
        <v>4.4265444635258833</v>
      </c>
      <c r="Y3" s="97">
        <v>4.4265444635258833</v>
      </c>
    </row>
    <row r="4" spans="1:25" x14ac:dyDescent="0.3">
      <c r="A4" s="152" t="s">
        <v>120</v>
      </c>
      <c r="B4" s="153">
        <v>6.4784343628347507</v>
      </c>
      <c r="C4" s="153">
        <v>6.4784343628347507</v>
      </c>
      <c r="D4" s="153">
        <v>6.4784343628347507</v>
      </c>
      <c r="E4" s="153">
        <v>6.1018164516031703</v>
      </c>
      <c r="F4" s="153">
        <v>6.1018164516031703</v>
      </c>
      <c r="G4" s="153">
        <v>6.1018164516031703</v>
      </c>
      <c r="H4" s="153">
        <v>6.739748577761806</v>
      </c>
      <c r="I4" s="153">
        <v>6.739748577761806</v>
      </c>
      <c r="J4" s="153">
        <v>6.739748577761806</v>
      </c>
      <c r="K4" s="153">
        <v>7.8172934679911599</v>
      </c>
      <c r="L4" s="153">
        <v>7.8172934679911599</v>
      </c>
      <c r="M4" s="153">
        <v>7.8172934679911599</v>
      </c>
      <c r="N4" s="153">
        <v>8.2724332095363664</v>
      </c>
      <c r="O4" s="153">
        <v>8.2724332095363664</v>
      </c>
      <c r="P4" s="153">
        <v>8.2724332095363664</v>
      </c>
      <c r="Q4" s="153">
        <v>6.5469926972814063</v>
      </c>
      <c r="R4" s="153">
        <v>6.5469926972814063</v>
      </c>
      <c r="S4" s="153">
        <v>6.5469926972814063</v>
      </c>
      <c r="T4" s="153">
        <v>6.2711744771512645</v>
      </c>
      <c r="U4" s="153">
        <v>6.2711744771512645</v>
      </c>
      <c r="V4" s="153">
        <v>6.2711744771512645</v>
      </c>
      <c r="W4" s="153">
        <v>5.5807112522331837</v>
      </c>
      <c r="X4" s="153">
        <v>5.5807112522331837</v>
      </c>
      <c r="Y4" s="153">
        <v>5.5807112522331837</v>
      </c>
    </row>
    <row r="5" spans="1:25" x14ac:dyDescent="0.3">
      <c r="A5" s="94" t="s">
        <v>121</v>
      </c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>
        <v>5.2753738103983983</v>
      </c>
      <c r="R5" s="153">
        <v>5.2753738103983983</v>
      </c>
      <c r="S5" s="153">
        <v>5.2753738103983983</v>
      </c>
      <c r="T5" s="153">
        <v>4.9099944731254119</v>
      </c>
      <c r="U5" s="153">
        <v>4.9099944731254119</v>
      </c>
      <c r="V5" s="153">
        <v>4.9099944731254119</v>
      </c>
      <c r="W5" s="153">
        <v>4.020110248027442</v>
      </c>
      <c r="X5" s="153">
        <v>4.020110248027442</v>
      </c>
      <c r="Y5" s="153">
        <v>4.020110248027442</v>
      </c>
    </row>
    <row r="6" spans="1:25" x14ac:dyDescent="0.3">
      <c r="A6" s="95" t="s">
        <v>122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>
        <v>5.2128435887341729</v>
      </c>
      <c r="R6" s="98">
        <v>5.2128435887341729</v>
      </c>
      <c r="S6" s="98">
        <v>5.2128435887341729</v>
      </c>
      <c r="T6" s="98">
        <v>4.7861213980937345</v>
      </c>
      <c r="U6" s="98">
        <v>4.7861213980937345</v>
      </c>
      <c r="V6" s="98">
        <v>4.7861213980937345</v>
      </c>
      <c r="W6" s="98">
        <v>3.8991068530340955</v>
      </c>
      <c r="X6" s="98">
        <v>3.8991068530340955</v>
      </c>
      <c r="Y6" s="98">
        <v>3.8991068530340955</v>
      </c>
    </row>
    <row r="7" spans="1:25" x14ac:dyDescent="0.3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177" t="s">
        <v>90</v>
      </c>
      <c r="Y7" s="177"/>
    </row>
    <row r="23" spans="1:11" x14ac:dyDescent="0.3">
      <c r="A23" s="178"/>
      <c r="B23" s="178"/>
      <c r="C23" s="178"/>
      <c r="D23" s="178"/>
      <c r="E23" s="178"/>
      <c r="F23" s="178"/>
      <c r="G23" s="178"/>
      <c r="H23" s="178"/>
      <c r="I23" s="178"/>
      <c r="J23" s="178"/>
      <c r="K23" s="178"/>
    </row>
    <row r="24" spans="1:11" x14ac:dyDescent="0.3">
      <c r="A24" s="149"/>
      <c r="B24" s="149"/>
      <c r="C24" s="149"/>
      <c r="D24" s="149"/>
      <c r="E24" s="149"/>
      <c r="F24" s="149"/>
      <c r="G24" s="149"/>
      <c r="H24" s="149"/>
      <c r="I24" s="149"/>
      <c r="J24" s="149"/>
      <c r="K24" s="149"/>
    </row>
    <row r="25" spans="1:11" x14ac:dyDescent="0.3">
      <c r="A25" s="149"/>
      <c r="B25" s="150"/>
      <c r="C25" s="150"/>
      <c r="D25" s="150"/>
      <c r="E25" s="150"/>
      <c r="F25" s="150"/>
      <c r="G25" s="150"/>
      <c r="H25" s="150"/>
      <c r="I25" s="150"/>
      <c r="J25" s="150"/>
      <c r="K25" s="150"/>
    </row>
    <row r="26" spans="1:11" x14ac:dyDescent="0.3">
      <c r="A26" s="151"/>
      <c r="B26" s="151"/>
      <c r="C26" s="151"/>
      <c r="D26" s="151"/>
      <c r="E26" s="151"/>
      <c r="F26" s="151"/>
      <c r="G26" s="151"/>
      <c r="H26" s="151"/>
      <c r="I26" s="151"/>
      <c r="J26" s="179"/>
      <c r="K26" s="179"/>
    </row>
    <row r="27" spans="1:11" x14ac:dyDescent="0.3">
      <c r="A27" s="151"/>
      <c r="B27" s="151"/>
      <c r="C27" s="151"/>
      <c r="D27" s="151"/>
      <c r="E27" s="151"/>
      <c r="F27" s="151"/>
      <c r="G27" s="151"/>
      <c r="H27" s="151"/>
      <c r="I27" s="151"/>
      <c r="J27" s="151"/>
      <c r="K27" s="151"/>
    </row>
  </sheetData>
  <mergeCells count="4">
    <mergeCell ref="A1:Y1"/>
    <mergeCell ref="X7:Y7"/>
    <mergeCell ref="A23:K23"/>
    <mergeCell ref="J26:K2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13"/>
  <sheetViews>
    <sheetView showGridLines="0" workbookViewId="0">
      <selection activeCell="A2" sqref="A2"/>
    </sheetView>
  </sheetViews>
  <sheetFormatPr defaultRowHeight="12.75" x14ac:dyDescent="0.2"/>
  <cols>
    <col min="1" max="1" width="9.140625" style="79"/>
    <col min="2" max="2" width="10.42578125" style="79" bestFit="1" customWidth="1"/>
    <col min="3" max="3" width="12.140625" style="79" bestFit="1" customWidth="1"/>
    <col min="4" max="16384" width="9.140625" style="79"/>
  </cols>
  <sheetData>
    <row r="1" spans="1:3" x14ac:dyDescent="0.2">
      <c r="A1" s="76" t="s">
        <v>150</v>
      </c>
    </row>
    <row r="2" spans="1:3" x14ac:dyDescent="0.2">
      <c r="B2" s="148" t="s">
        <v>89</v>
      </c>
      <c r="C2" s="148" t="s">
        <v>117</v>
      </c>
    </row>
    <row r="3" spans="1:3" x14ac:dyDescent="0.2">
      <c r="A3" s="79">
        <v>2009</v>
      </c>
      <c r="B3" s="81">
        <v>1.6318867011452525</v>
      </c>
      <c r="C3" s="81">
        <v>1.6318867011452525</v>
      </c>
    </row>
    <row r="4" spans="1:3" x14ac:dyDescent="0.2">
      <c r="A4" s="79">
        <v>2010</v>
      </c>
      <c r="B4" s="81">
        <v>1.5316449834599011</v>
      </c>
      <c r="C4" s="81">
        <v>1.5316449834599011</v>
      </c>
    </row>
    <row r="5" spans="1:3" x14ac:dyDescent="0.2">
      <c r="A5" s="79">
        <v>2011</v>
      </c>
      <c r="B5" s="81">
        <v>1.5456375637229056</v>
      </c>
      <c r="C5" s="81">
        <v>1.5456375637229056</v>
      </c>
    </row>
    <row r="6" spans="1:3" x14ac:dyDescent="0.2">
      <c r="A6" s="79">
        <v>2012</v>
      </c>
      <c r="B6" s="81">
        <v>1.4731164602047229</v>
      </c>
      <c r="C6" s="81">
        <v>1.4731164602047229</v>
      </c>
    </row>
    <row r="7" spans="1:3" x14ac:dyDescent="0.2">
      <c r="A7" s="79">
        <v>2013</v>
      </c>
      <c r="B7" s="81">
        <v>1.4649223960146622</v>
      </c>
      <c r="C7" s="81">
        <v>1.4649223960146622</v>
      </c>
    </row>
    <row r="8" spans="1:3" x14ac:dyDescent="0.2">
      <c r="A8" s="79">
        <v>2014</v>
      </c>
      <c r="B8" s="81">
        <v>1.4718692845804662</v>
      </c>
      <c r="C8" s="81">
        <v>1.4718692845804662</v>
      </c>
    </row>
    <row r="9" spans="1:3" x14ac:dyDescent="0.2">
      <c r="A9" s="79">
        <v>2015</v>
      </c>
      <c r="B9" s="81">
        <v>1.5034353703043055</v>
      </c>
      <c r="C9" s="81">
        <v>1.5034353703043055</v>
      </c>
    </row>
    <row r="10" spans="1:3" x14ac:dyDescent="0.2">
      <c r="A10" s="79">
        <v>2016</v>
      </c>
      <c r="B10" s="81">
        <v>1.5104960640462775</v>
      </c>
      <c r="C10" s="81">
        <v>1.512036311099477</v>
      </c>
    </row>
    <row r="11" spans="1:3" x14ac:dyDescent="0.2">
      <c r="A11" s="79">
        <v>2017</v>
      </c>
      <c r="B11" s="81">
        <v>1.4952669063103499</v>
      </c>
      <c r="C11" s="81">
        <v>1.4957803219947496</v>
      </c>
    </row>
    <row r="12" spans="1:3" x14ac:dyDescent="0.2">
      <c r="A12" s="79">
        <v>2018</v>
      </c>
      <c r="B12" s="81">
        <v>1.4952669063103496</v>
      </c>
      <c r="C12" s="81">
        <v>1.4957803219947496</v>
      </c>
    </row>
    <row r="13" spans="1:3" x14ac:dyDescent="0.2">
      <c r="A13" s="79">
        <v>2019</v>
      </c>
      <c r="B13" s="81">
        <v>1.4952669063103496</v>
      </c>
      <c r="C13" s="81">
        <v>1.4957803219947494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71"/>
  <sheetViews>
    <sheetView showGridLines="0" workbookViewId="0">
      <selection activeCell="I22" sqref="I22"/>
    </sheetView>
  </sheetViews>
  <sheetFormatPr defaultRowHeight="15" x14ac:dyDescent="0.25"/>
  <cols>
    <col min="1" max="1" width="43.85546875" bestFit="1" customWidth="1"/>
    <col min="2" max="9" width="7.7109375" customWidth="1"/>
    <col min="11" max="11" width="9.140625" customWidth="1"/>
  </cols>
  <sheetData>
    <row r="1" spans="1:9" ht="15.75" thickBot="1" x14ac:dyDescent="0.3">
      <c r="A1" s="171" t="s">
        <v>47</v>
      </c>
      <c r="B1" s="171"/>
      <c r="C1" s="171"/>
      <c r="D1" s="171"/>
      <c r="E1" s="171"/>
    </row>
    <row r="2" spans="1:9" x14ac:dyDescent="0.25">
      <c r="A2" s="181" t="s">
        <v>49</v>
      </c>
      <c r="B2" s="180" t="s">
        <v>48</v>
      </c>
      <c r="C2" s="180"/>
      <c r="D2" s="180"/>
      <c r="E2" s="180"/>
    </row>
    <row r="3" spans="1:9" ht="15.75" thickBot="1" x14ac:dyDescent="0.3">
      <c r="A3" s="182"/>
      <c r="B3" s="74">
        <v>2016</v>
      </c>
      <c r="C3" s="134">
        <v>2017</v>
      </c>
      <c r="D3" s="134">
        <v>2018</v>
      </c>
      <c r="E3" s="135">
        <v>2019</v>
      </c>
    </row>
    <row r="4" spans="1:9" ht="15.75" thickBot="1" x14ac:dyDescent="0.3">
      <c r="A4" s="154" t="str">
        <f>A29</f>
        <v>1. Aktualizácia platnej legislatívy</v>
      </c>
      <c r="B4" s="155">
        <f t="shared" ref="B4:E4" si="0">B29</f>
        <v>-22.0617432389813</v>
      </c>
      <c r="C4" s="155">
        <f t="shared" si="0"/>
        <v>-23.901114219844203</v>
      </c>
      <c r="D4" s="155">
        <f t="shared" si="0"/>
        <v>-24.829374260283601</v>
      </c>
      <c r="E4" s="155">
        <f t="shared" si="0"/>
        <v>-25.998730503838601</v>
      </c>
      <c r="F4" s="155"/>
      <c r="G4" s="155"/>
      <c r="H4" s="155"/>
      <c r="I4" s="155"/>
    </row>
    <row r="5" spans="1:9" ht="15.75" thickBot="1" x14ac:dyDescent="0.3">
      <c r="A5" s="156" t="str">
        <f t="shared" ref="A5:E5" si="1">A30</f>
        <v>Zavedenie odvodovej odpočítateľnej položky (OOP)</v>
      </c>
      <c r="B5" s="142">
        <f t="shared" si="1"/>
        <v>-22.787743238981299</v>
      </c>
      <c r="C5" s="142">
        <f t="shared" si="1"/>
        <v>-24.804114219844202</v>
      </c>
      <c r="D5" s="142">
        <f t="shared" si="1"/>
        <v>-25.5933742602836</v>
      </c>
      <c r="E5" s="146">
        <f t="shared" si="1"/>
        <v>-26.5387305038386</v>
      </c>
      <c r="F5" s="142"/>
      <c r="G5" s="142"/>
      <c r="H5" s="142"/>
      <c r="I5" s="146"/>
    </row>
    <row r="6" spans="1:9" ht="15.75" thickBot="1" x14ac:dyDescent="0.3">
      <c r="A6" s="156" t="str">
        <f t="shared" ref="A6:E6" si="2">A31</f>
        <v>Daň z príjmov vyberaná zrážkou - zúčtovanie OOP, farmafirmy</v>
      </c>
      <c r="B6" s="142">
        <f t="shared" si="2"/>
        <v>0.72599999999999998</v>
      </c>
      <c r="C6" s="142">
        <f t="shared" si="2"/>
        <v>0.90300000000000002</v>
      </c>
      <c r="D6" s="142">
        <f t="shared" si="2"/>
        <v>0.76400000000000001</v>
      </c>
      <c r="E6" s="146">
        <f t="shared" si="2"/>
        <v>0.54</v>
      </c>
      <c r="F6" s="142"/>
      <c r="G6" s="142"/>
      <c r="H6" s="142"/>
      <c r="I6" s="142"/>
    </row>
    <row r="7" spans="1:9" ht="15.75" thickBot="1" x14ac:dyDescent="0.3">
      <c r="A7" s="154" t="str">
        <f t="shared" ref="A7:E7" si="3">A32</f>
        <v>2. Aktualizácia legislatívy zapracovanej v júni</v>
      </c>
      <c r="B7" s="155">
        <f t="shared" si="3"/>
        <v>0</v>
      </c>
      <c r="C7" s="155">
        <f t="shared" si="3"/>
        <v>-9.6402137114407296</v>
      </c>
      <c r="D7" s="155">
        <f t="shared" si="3"/>
        <v>-3.2502075807382242</v>
      </c>
      <c r="E7" s="155">
        <f t="shared" si="3"/>
        <v>-4.505969645023665</v>
      </c>
      <c r="F7" s="155"/>
      <c r="G7" s="155"/>
      <c r="H7" s="155"/>
      <c r="I7" s="155"/>
    </row>
    <row r="8" spans="1:9" ht="15.75" thickBot="1" x14ac:dyDescent="0.3">
      <c r="A8" s="156" t="str">
        <f t="shared" ref="A8:E8" si="4">A33</f>
        <v>Sadzba DPPO z 22% na 21% (od 1.1.2017)</v>
      </c>
      <c r="B8" s="143">
        <f t="shared" si="4"/>
        <v>0</v>
      </c>
      <c r="C8" s="143">
        <f t="shared" si="4"/>
        <v>-9.1407187127745715</v>
      </c>
      <c r="D8" s="143">
        <f t="shared" si="4"/>
        <v>-5.9556423390816349</v>
      </c>
      <c r="E8" s="146">
        <f t="shared" si="4"/>
        <v>-6.8049602343058382</v>
      </c>
      <c r="F8" s="143"/>
      <c r="G8" s="143"/>
      <c r="H8" s="143"/>
      <c r="I8" s="146"/>
    </row>
    <row r="9" spans="1:9" ht="15.75" thickBot="1" x14ac:dyDescent="0.3">
      <c r="A9" s="156" t="str">
        <f t="shared" ref="A9:E9" si="5">A34</f>
        <v>Zrušenie daňovej licencie (od 1.1.2018)</v>
      </c>
      <c r="B9" s="142">
        <f t="shared" si="5"/>
        <v>0</v>
      </c>
      <c r="C9" s="142">
        <f t="shared" si="5"/>
        <v>0</v>
      </c>
      <c r="D9" s="142">
        <f t="shared" si="5"/>
        <v>4.1308999999999996</v>
      </c>
      <c r="E9" s="158">
        <f t="shared" si="5"/>
        <v>4</v>
      </c>
      <c r="F9" s="142"/>
      <c r="G9" s="142"/>
      <c r="H9" s="142"/>
      <c r="I9" s="158"/>
    </row>
    <row r="10" spans="1:9" ht="15.75" thickBot="1" x14ac:dyDescent="0.3">
      <c r="A10" s="156" t="str">
        <f t="shared" ref="A10:E10" si="6">A35</f>
        <v>Predĺženie osobitného odvodu v regulovaných odvetviach</v>
      </c>
      <c r="B10" s="142">
        <f t="shared" si="6"/>
        <v>0</v>
      </c>
      <c r="C10" s="142">
        <f t="shared" si="6"/>
        <v>-0.4994949986661581</v>
      </c>
      <c r="D10" s="142">
        <f t="shared" si="6"/>
        <v>-1.4254652416565889</v>
      </c>
      <c r="E10" s="142">
        <f t="shared" si="6"/>
        <v>-1.7010094107178269</v>
      </c>
      <c r="F10" s="142"/>
      <c r="G10" s="142"/>
      <c r="H10" s="142"/>
      <c r="I10" s="142"/>
    </row>
    <row r="11" spans="1:9" ht="15.75" thickBot="1" x14ac:dyDescent="0.3">
      <c r="A11" s="154" t="str">
        <f>A38</f>
        <v>3. Nová legislatíva - schválená vládou</v>
      </c>
      <c r="B11" s="166">
        <f t="shared" ref="B11:E11" si="7">B38</f>
        <v>0</v>
      </c>
      <c r="C11" s="166">
        <f t="shared" si="7"/>
        <v>148.04131727883558</v>
      </c>
      <c r="D11" s="166">
        <f t="shared" si="7"/>
        <v>266.57962500000002</v>
      </c>
      <c r="E11" s="166">
        <f t="shared" si="7"/>
        <v>257.063624255989</v>
      </c>
    </row>
    <row r="12" spans="1:9" ht="15.75" thickBot="1" x14ac:dyDescent="0.3">
      <c r="A12" s="156" t="str">
        <f>A39</f>
        <v>SD tabakové výrobky - zvýšenie sadzieb (od 1.2.17 a 1.2.19)</v>
      </c>
      <c r="B12" s="143">
        <f>B39</f>
        <v>0</v>
      </c>
      <c r="C12" s="143">
        <f>C39</f>
        <v>29.565999999999999</v>
      </c>
      <c r="D12" s="143">
        <f>D39</f>
        <v>32.475000000000001</v>
      </c>
      <c r="E12" s="146">
        <f>E39</f>
        <v>68.343999999999994</v>
      </c>
      <c r="F12" s="154"/>
    </row>
    <row r="13" spans="1:9" ht="15.75" thickBot="1" x14ac:dyDescent="0.3">
      <c r="A13" s="156" t="str">
        <f>A42</f>
        <v>OO fin. inštitúcií - ponechanie odvodu na sadzbe na 2 %</v>
      </c>
      <c r="B13" s="143">
        <f>B42</f>
        <v>0</v>
      </c>
      <c r="C13" s="143">
        <f>C42</f>
        <v>50.043340000000001</v>
      </c>
      <c r="D13" s="143">
        <f>D42</f>
        <v>52.08462500000001</v>
      </c>
      <c r="E13" s="146">
        <f>E42</f>
        <v>54.791239999999995</v>
      </c>
    </row>
    <row r="14" spans="1:9" ht="15.75" thickBot="1" x14ac:dyDescent="0.3">
      <c r="A14" s="156" t="str">
        <f>A45</f>
        <v>DPH - úročenie nadmerných odpočtov</v>
      </c>
      <c r="B14" s="143">
        <f t="shared" ref="B14:E14" si="8">B45</f>
        <v>0</v>
      </c>
      <c r="C14" s="143">
        <f t="shared" si="8"/>
        <v>-4.2750000000000004</v>
      </c>
      <c r="D14" s="143">
        <f t="shared" si="8"/>
        <v>-4.2750000000000004</v>
      </c>
      <c r="E14" s="146">
        <f t="shared" si="8"/>
        <v>-4.2750000000000004</v>
      </c>
    </row>
    <row r="15" spans="1:9" ht="15.75" thickBot="1" x14ac:dyDescent="0.3">
      <c r="A15" s="156" t="str">
        <f t="shared" ref="A15:E15" si="9">A46</f>
        <v>DPH - posunutie samozdanenia</v>
      </c>
      <c r="B15" s="143">
        <f t="shared" si="9"/>
        <v>0</v>
      </c>
      <c r="C15" s="143">
        <f t="shared" si="9"/>
        <v>0</v>
      </c>
      <c r="D15" s="143">
        <f t="shared" si="9"/>
        <v>0</v>
      </c>
      <c r="E15" s="146">
        <f t="shared" si="9"/>
        <v>0</v>
      </c>
    </row>
    <row r="16" spans="1:9" ht="15.75" thickBot="1" x14ac:dyDescent="0.3">
      <c r="A16" s="156" t="str">
        <f>A47</f>
        <v>OO v regulovaných odvetviach (zvýšenie sadzby a iné)</v>
      </c>
      <c r="B16" s="143">
        <f>B47</f>
        <v>0</v>
      </c>
      <c r="C16" s="143">
        <f>C47</f>
        <v>90.606977278835586</v>
      </c>
      <c r="D16" s="143">
        <f>D47</f>
        <v>93.495000000000005</v>
      </c>
      <c r="E16" s="146">
        <f>E47</f>
        <v>52.01350941071783</v>
      </c>
    </row>
    <row r="17" spans="1:9" ht="15.75" thickBot="1" x14ac:dyDescent="0.3">
      <c r="A17" s="156" t="str">
        <f>A50</f>
        <v>Daň z dividend (7 %) a zrušenie zdr. odvodov z dividend</v>
      </c>
      <c r="B17" s="143">
        <f t="shared" ref="B17:E17" si="10">B50</f>
        <v>0</v>
      </c>
      <c r="C17" s="143">
        <f t="shared" si="10"/>
        <v>0</v>
      </c>
      <c r="D17" s="143">
        <f t="shared" si="10"/>
        <v>50.5</v>
      </c>
      <c r="E17" s="146">
        <f t="shared" si="10"/>
        <v>50.300000000000004</v>
      </c>
    </row>
    <row r="18" spans="1:9" ht="15.75" thickBot="1" x14ac:dyDescent="0.3">
      <c r="A18" s="156" t="str">
        <f>A53</f>
        <v>Oslobodenie odvodov do rezolučného fondu od DPPO</v>
      </c>
      <c r="B18" s="143">
        <f t="shared" ref="B18:E19" si="11">B53</f>
        <v>0</v>
      </c>
      <c r="C18" s="143">
        <f t="shared" si="11"/>
        <v>-4.5</v>
      </c>
      <c r="D18" s="143">
        <f t="shared" si="11"/>
        <v>-4.5</v>
      </c>
      <c r="E18" s="146">
        <f t="shared" si="11"/>
        <v>-4.5</v>
      </c>
    </row>
    <row r="19" spans="1:9" ht="15.75" thickBot="1" x14ac:dyDescent="0.3">
      <c r="A19" s="156" t="str">
        <f>A54</f>
        <v>Zvýšenie paušálnych výdavkov</v>
      </c>
      <c r="B19" s="143">
        <f t="shared" si="11"/>
        <v>0</v>
      </c>
      <c r="C19" s="143">
        <f t="shared" si="11"/>
        <v>-13.4</v>
      </c>
      <c r="D19" s="143">
        <f t="shared" si="11"/>
        <v>-20.6</v>
      </c>
      <c r="E19" s="146">
        <f t="shared" si="11"/>
        <v>-24.6</v>
      </c>
    </row>
    <row r="20" spans="1:9" ht="15.75" thickBot="1" x14ac:dyDescent="0.3">
      <c r="A20" s="156" t="str">
        <f>A58</f>
        <v>Nezrušenie daňovej licencie (od 1.1.2018)</v>
      </c>
      <c r="B20" s="143">
        <f t="shared" ref="B20:E21" si="12">B58</f>
        <v>0</v>
      </c>
      <c r="C20" s="143">
        <f t="shared" si="12"/>
        <v>0</v>
      </c>
      <c r="D20" s="143">
        <f t="shared" si="12"/>
        <v>67.400000000000006</v>
      </c>
      <c r="E20" s="146">
        <f t="shared" si="12"/>
        <v>64.989874845271203</v>
      </c>
    </row>
    <row r="21" spans="1:9" ht="15.75" thickBot="1" x14ac:dyDescent="0.3">
      <c r="A21" s="168" t="str">
        <f>A59</f>
        <v>VPLYV LEGISLATÍVY SPOLU</v>
      </c>
      <c r="B21" s="169">
        <f t="shared" si="12"/>
        <v>-22.0617432389813</v>
      </c>
      <c r="C21" s="169">
        <f t="shared" si="12"/>
        <v>114.49998934755064</v>
      </c>
      <c r="D21" s="169">
        <f t="shared" si="12"/>
        <v>238.5000431589782</v>
      </c>
      <c r="E21" s="169">
        <f t="shared" si="12"/>
        <v>226.55892410712673</v>
      </c>
    </row>
    <row r="22" spans="1:9" ht="15.75" thickBot="1" x14ac:dyDescent="0.3">
      <c r="A22" s="168" t="s">
        <v>145</v>
      </c>
      <c r="B22" s="175">
        <f>B21/B65*100</f>
        <v>-2.7389627248861684E-2</v>
      </c>
      <c r="C22" s="175">
        <f t="shared" ref="C22:E22" si="13">C21/C65*100</f>
        <v>0.1363234915572798</v>
      </c>
      <c r="D22" s="175">
        <f t="shared" si="13"/>
        <v>0.26942676938622456</v>
      </c>
      <c r="E22" s="175">
        <f t="shared" si="13"/>
        <v>0.2404710980152823</v>
      </c>
    </row>
    <row r="23" spans="1:9" ht="15.75" thickBot="1" x14ac:dyDescent="0.3">
      <c r="E23" s="170" t="s">
        <v>100</v>
      </c>
    </row>
    <row r="26" spans="1:9" ht="15.75" thickBot="1" x14ac:dyDescent="0.3">
      <c r="A26" s="183" t="s">
        <v>142</v>
      </c>
      <c r="B26" s="183"/>
      <c r="C26" s="183"/>
      <c r="D26" s="183"/>
      <c r="E26" s="183"/>
      <c r="F26" s="183"/>
      <c r="G26" s="183"/>
      <c r="H26" s="183"/>
      <c r="I26" s="183"/>
    </row>
    <row r="27" spans="1:9" x14ac:dyDescent="0.25">
      <c r="A27" s="181" t="s">
        <v>49</v>
      </c>
      <c r="B27" s="180" t="s">
        <v>48</v>
      </c>
      <c r="C27" s="180"/>
      <c r="D27" s="180"/>
      <c r="E27" s="180"/>
      <c r="F27" s="180" t="s">
        <v>115</v>
      </c>
      <c r="G27" s="180"/>
      <c r="H27" s="180"/>
      <c r="I27" s="180"/>
    </row>
    <row r="28" spans="1:9" ht="15.75" thickBot="1" x14ac:dyDescent="0.3">
      <c r="A28" s="182"/>
      <c r="B28" s="74">
        <v>2016</v>
      </c>
      <c r="C28" s="134">
        <v>2017</v>
      </c>
      <c r="D28" s="134">
        <v>2018</v>
      </c>
      <c r="E28" s="135">
        <v>2019</v>
      </c>
      <c r="F28" s="157">
        <v>2016</v>
      </c>
      <c r="G28" s="134">
        <v>2017</v>
      </c>
      <c r="H28" s="134">
        <v>2018</v>
      </c>
      <c r="I28" s="135">
        <v>2019</v>
      </c>
    </row>
    <row r="29" spans="1:9" ht="15.75" thickBot="1" x14ac:dyDescent="0.3">
      <c r="A29" s="154" t="s">
        <v>123</v>
      </c>
      <c r="B29" s="155">
        <f>SUM(B30:B31)</f>
        <v>-22.0617432389813</v>
      </c>
      <c r="C29" s="155">
        <f>SUM(C30:C31)</f>
        <v>-23.901114219844203</v>
      </c>
      <c r="D29" s="155">
        <f t="shared" ref="D29:I29" si="14">SUM(D30:D31)</f>
        <v>-24.829374260283601</v>
      </c>
      <c r="E29" s="155">
        <f t="shared" si="14"/>
        <v>-25.998730503838601</v>
      </c>
      <c r="F29" s="155">
        <f t="shared" si="14"/>
        <v>-21.474</v>
      </c>
      <c r="G29" s="155">
        <f t="shared" si="14"/>
        <v>-23.897000000000002</v>
      </c>
      <c r="H29" s="155">
        <f t="shared" si="14"/>
        <v>-24.836000000000002</v>
      </c>
      <c r="I29" s="155">
        <f t="shared" si="14"/>
        <v>-26.060000000000002</v>
      </c>
    </row>
    <row r="30" spans="1:9" ht="15.75" thickBot="1" x14ac:dyDescent="0.3">
      <c r="A30" s="156" t="s">
        <v>126</v>
      </c>
      <c r="B30" s="142">
        <v>-22.787743238981299</v>
      </c>
      <c r="C30" s="142">
        <v>-24.804114219844202</v>
      </c>
      <c r="D30" s="142">
        <v>-25.5933742602836</v>
      </c>
      <c r="E30" s="146">
        <v>-26.5387305038386</v>
      </c>
      <c r="F30" s="142">
        <v>-22.2</v>
      </c>
      <c r="G30" s="142">
        <v>-24.8</v>
      </c>
      <c r="H30" s="142">
        <v>-25.6</v>
      </c>
      <c r="I30" s="146">
        <v>-26.6</v>
      </c>
    </row>
    <row r="31" spans="1:9" ht="15.75" thickBot="1" x14ac:dyDescent="0.3">
      <c r="A31" s="156" t="s">
        <v>127</v>
      </c>
      <c r="B31" s="142">
        <v>0.72599999999999998</v>
      </c>
      <c r="C31" s="142">
        <v>0.90300000000000002</v>
      </c>
      <c r="D31" s="142">
        <v>0.76400000000000001</v>
      </c>
      <c r="E31" s="146">
        <v>0.54</v>
      </c>
      <c r="F31" s="142">
        <f>B31</f>
        <v>0.72599999999999998</v>
      </c>
      <c r="G31" s="142">
        <f t="shared" ref="G31:I31" si="15">C31</f>
        <v>0.90300000000000002</v>
      </c>
      <c r="H31" s="142">
        <f t="shared" si="15"/>
        <v>0.76400000000000001</v>
      </c>
      <c r="I31" s="142">
        <f t="shared" si="15"/>
        <v>0.54</v>
      </c>
    </row>
    <row r="32" spans="1:9" ht="15.75" thickBot="1" x14ac:dyDescent="0.3">
      <c r="A32" s="154" t="s">
        <v>125</v>
      </c>
      <c r="B32" s="155">
        <f>SUM(B33:B35)</f>
        <v>0</v>
      </c>
      <c r="C32" s="155">
        <f t="shared" ref="C32:I32" si="16">SUM(C33:C35)</f>
        <v>-9.6402137114407296</v>
      </c>
      <c r="D32" s="155">
        <f t="shared" si="16"/>
        <v>-3.2502075807382242</v>
      </c>
      <c r="E32" s="155">
        <f t="shared" si="16"/>
        <v>-4.505969645023665</v>
      </c>
      <c r="F32" s="155">
        <f t="shared" si="16"/>
        <v>0</v>
      </c>
      <c r="G32" s="155">
        <f t="shared" si="16"/>
        <v>-20.374309955952569</v>
      </c>
      <c r="H32" s="155">
        <f t="shared" si="16"/>
        <v>-7.0485627251839098</v>
      </c>
      <c r="I32" s="155">
        <f t="shared" si="16"/>
        <v>-5.069137064535763</v>
      </c>
    </row>
    <row r="33" spans="1:9" ht="15.75" thickBot="1" x14ac:dyDescent="0.3">
      <c r="A33" s="156" t="s">
        <v>124</v>
      </c>
      <c r="B33" s="143">
        <v>0</v>
      </c>
      <c r="C33" s="143">
        <v>-9.1407187127745715</v>
      </c>
      <c r="D33" s="143">
        <v>-5.9556423390816349</v>
      </c>
      <c r="E33" s="146">
        <v>-6.8049602343058382</v>
      </c>
      <c r="F33" s="143">
        <v>0</v>
      </c>
      <c r="G33" s="143">
        <v>-19.140718712774571</v>
      </c>
      <c r="H33" s="143">
        <v>-5.9556423390816349</v>
      </c>
      <c r="I33" s="146">
        <v>-7.8049602343058382</v>
      </c>
    </row>
    <row r="34" spans="1:9" ht="15.75" thickBot="1" x14ac:dyDescent="0.3">
      <c r="A34" s="156" t="s">
        <v>138</v>
      </c>
      <c r="B34" s="142">
        <v>0</v>
      </c>
      <c r="C34" s="142">
        <v>0</v>
      </c>
      <c r="D34" s="142">
        <v>4.1308999999999996</v>
      </c>
      <c r="E34" s="158">
        <v>4</v>
      </c>
      <c r="F34" s="142">
        <v>0</v>
      </c>
      <c r="G34" s="142">
        <v>0</v>
      </c>
      <c r="H34" s="142">
        <v>0</v>
      </c>
      <c r="I34" s="158">
        <v>4</v>
      </c>
    </row>
    <row r="35" spans="1:9" ht="15.75" thickBot="1" x14ac:dyDescent="0.3">
      <c r="A35" s="156" t="s">
        <v>128</v>
      </c>
      <c r="B35" s="142">
        <f>SUM(B36:B37)</f>
        <v>0</v>
      </c>
      <c r="C35" s="142">
        <f>SUM(C36:C37)</f>
        <v>-0.4994949986661581</v>
      </c>
      <c r="D35" s="142">
        <f t="shared" ref="D35:I35" si="17">SUM(D36:D37)</f>
        <v>-1.4254652416565889</v>
      </c>
      <c r="E35" s="142">
        <f t="shared" si="17"/>
        <v>-1.7010094107178269</v>
      </c>
      <c r="F35" s="142">
        <f t="shared" si="17"/>
        <v>0</v>
      </c>
      <c r="G35" s="142">
        <f t="shared" si="17"/>
        <v>-1.2335912431779974</v>
      </c>
      <c r="H35" s="142">
        <f t="shared" si="17"/>
        <v>-1.0929203861022749</v>
      </c>
      <c r="I35" s="142">
        <f t="shared" si="17"/>
        <v>-1.2641768302299248</v>
      </c>
    </row>
    <row r="36" spans="1:9" ht="15.75" thickBot="1" x14ac:dyDescent="0.3">
      <c r="A36" s="161" t="s">
        <v>50</v>
      </c>
      <c r="B36" s="142">
        <v>0</v>
      </c>
      <c r="C36" s="142">
        <v>0.66442272116442069</v>
      </c>
      <c r="D36" s="142">
        <v>0.11309835537706903</v>
      </c>
      <c r="E36" s="147">
        <v>0.3888759193047413</v>
      </c>
      <c r="F36" s="158">
        <v>0</v>
      </c>
      <c r="G36" s="142">
        <v>0</v>
      </c>
      <c r="H36" s="142">
        <v>0.66442272116443135</v>
      </c>
      <c r="I36" s="147">
        <v>0.11309835537707968</v>
      </c>
    </row>
    <row r="37" spans="1:9" ht="15.75" thickBot="1" x14ac:dyDescent="0.3">
      <c r="A37" s="162" t="s">
        <v>129</v>
      </c>
      <c r="B37" s="142">
        <v>0</v>
      </c>
      <c r="C37" s="142">
        <v>-1.1639177198305788</v>
      </c>
      <c r="D37" s="142">
        <v>-1.538563597033658</v>
      </c>
      <c r="E37" s="147">
        <v>-2.0898853300225682</v>
      </c>
      <c r="F37" s="158">
        <v>0</v>
      </c>
      <c r="G37" s="142">
        <v>-1.2335912431779974</v>
      </c>
      <c r="H37" s="142">
        <v>-1.7573431072667063</v>
      </c>
      <c r="I37" s="147">
        <v>-1.3772751856070045</v>
      </c>
    </row>
    <row r="38" spans="1:9" ht="15.75" thickBot="1" x14ac:dyDescent="0.3">
      <c r="A38" s="154" t="s">
        <v>143</v>
      </c>
      <c r="B38" s="166">
        <f>B39+B42+B45+B46+B47+B50+B53+B54+B58</f>
        <v>0</v>
      </c>
      <c r="C38" s="166">
        <f>C39+C42+C45+C46+C47+C50+C53+C54+C58</f>
        <v>148.04131727883558</v>
      </c>
      <c r="D38" s="166">
        <f t="shared" ref="D38:I38" si="18">D39+D42+D45+D46+D47+D50+D53+D54+D58</f>
        <v>266.57962500000002</v>
      </c>
      <c r="E38" s="166">
        <f t="shared" si="18"/>
        <v>257.063624255989</v>
      </c>
      <c r="F38" s="166">
        <f t="shared" si="18"/>
        <v>0</v>
      </c>
      <c r="G38" s="166">
        <f t="shared" si="18"/>
        <v>735.88025790984466</v>
      </c>
      <c r="H38" s="166">
        <f t="shared" si="18"/>
        <v>175.81366203072523</v>
      </c>
      <c r="I38" s="166">
        <f t="shared" si="18"/>
        <v>261.46722613983906</v>
      </c>
    </row>
    <row r="39" spans="1:9" ht="15.75" thickBot="1" x14ac:dyDescent="0.3">
      <c r="A39" s="156" t="s">
        <v>111</v>
      </c>
      <c r="B39" s="75">
        <f>SUM(B40:B41)</f>
        <v>0</v>
      </c>
      <c r="C39" s="142">
        <f t="shared" ref="C39:I39" si="19">SUM(C40:C41)</f>
        <v>29.565999999999999</v>
      </c>
      <c r="D39" s="142">
        <f t="shared" si="19"/>
        <v>32.475000000000001</v>
      </c>
      <c r="E39" s="142">
        <f t="shared" si="19"/>
        <v>68.343999999999994</v>
      </c>
      <c r="F39" s="142">
        <f t="shared" si="19"/>
        <v>0</v>
      </c>
      <c r="G39" s="142">
        <f t="shared" si="19"/>
        <v>27.103000000000002</v>
      </c>
      <c r="H39" s="142">
        <f t="shared" si="19"/>
        <v>32.233000000000004</v>
      </c>
      <c r="I39" s="142">
        <f t="shared" si="19"/>
        <v>65.341000000000008</v>
      </c>
    </row>
    <row r="40" spans="1:9" ht="15.75" thickBot="1" x14ac:dyDescent="0.3">
      <c r="A40" s="161" t="s">
        <v>112</v>
      </c>
      <c r="B40" s="75">
        <v>0</v>
      </c>
      <c r="C40" s="142">
        <v>23.824916666666667</v>
      </c>
      <c r="D40" s="142">
        <v>26.169</v>
      </c>
      <c r="E40" s="147">
        <v>55.150999999999996</v>
      </c>
      <c r="F40" s="158">
        <v>0</v>
      </c>
      <c r="G40" s="142">
        <v>21.84</v>
      </c>
      <c r="H40" s="142">
        <v>25.974</v>
      </c>
      <c r="I40" s="147">
        <v>52.725000000000001</v>
      </c>
    </row>
    <row r="41" spans="1:9" ht="15.75" thickBot="1" x14ac:dyDescent="0.3">
      <c r="A41" s="162" t="s">
        <v>113</v>
      </c>
      <c r="B41" s="75">
        <v>0</v>
      </c>
      <c r="C41" s="142">
        <v>5.7410833333333331</v>
      </c>
      <c r="D41" s="142">
        <v>6.306</v>
      </c>
      <c r="E41" s="147">
        <v>13.193</v>
      </c>
      <c r="F41" s="158">
        <v>0</v>
      </c>
      <c r="G41" s="142">
        <v>5.2629999999999999</v>
      </c>
      <c r="H41" s="142">
        <v>6.2590000000000003</v>
      </c>
      <c r="I41" s="147">
        <v>12.616</v>
      </c>
    </row>
    <row r="42" spans="1:9" ht="15.75" thickBot="1" x14ac:dyDescent="0.3">
      <c r="A42" s="156" t="s">
        <v>114</v>
      </c>
      <c r="B42" s="75">
        <f>SUM(B43:B44)</f>
        <v>0</v>
      </c>
      <c r="C42" s="142">
        <f>SUM(C43:C44)</f>
        <v>50.043340000000001</v>
      </c>
      <c r="D42" s="142">
        <f>SUM(D43:D44)</f>
        <v>52.08462500000001</v>
      </c>
      <c r="E42" s="142">
        <f>SUM(E43:E44)</f>
        <v>54.791239999999995</v>
      </c>
      <c r="F42" s="142">
        <f t="shared" ref="F42:I42" si="20">SUM(F43:F44)</f>
        <v>0</v>
      </c>
      <c r="G42" s="142">
        <f t="shared" si="20"/>
        <v>63.345999999999997</v>
      </c>
      <c r="H42" s="142">
        <f t="shared" si="20"/>
        <v>52.484839999999998</v>
      </c>
      <c r="I42" s="142">
        <f t="shared" si="20"/>
        <v>55.540624999999999</v>
      </c>
    </row>
    <row r="43" spans="1:9" ht="15.75" thickBot="1" x14ac:dyDescent="0.3">
      <c r="A43" s="161" t="s">
        <v>50</v>
      </c>
      <c r="B43" s="75">
        <v>0</v>
      </c>
      <c r="C43" s="142">
        <v>-13.302659999999996</v>
      </c>
      <c r="D43" s="142">
        <v>-13.815374999999996</v>
      </c>
      <c r="E43" s="147">
        <v>-14.56476</v>
      </c>
      <c r="F43" s="158">
        <v>0</v>
      </c>
      <c r="G43" s="142">
        <v>0</v>
      </c>
      <c r="H43" s="142">
        <v>-13.302659999999996</v>
      </c>
      <c r="I43" s="147">
        <v>-13.815374999999996</v>
      </c>
    </row>
    <row r="44" spans="1:9" ht="15.75" thickBot="1" x14ac:dyDescent="0.3">
      <c r="A44" s="162" t="s">
        <v>51</v>
      </c>
      <c r="B44" s="75">
        <v>0</v>
      </c>
      <c r="C44" s="142">
        <v>63.345999999999997</v>
      </c>
      <c r="D44" s="142">
        <v>65.900000000000006</v>
      </c>
      <c r="E44" s="147">
        <v>69.355999999999995</v>
      </c>
      <c r="F44" s="158">
        <v>0</v>
      </c>
      <c r="G44" s="142">
        <v>63.345999999999997</v>
      </c>
      <c r="H44" s="142">
        <v>65.787499999999994</v>
      </c>
      <c r="I44" s="147">
        <v>69.355999999999995</v>
      </c>
    </row>
    <row r="45" spans="1:9" ht="15.75" thickBot="1" x14ac:dyDescent="0.3">
      <c r="A45" s="156" t="s">
        <v>130</v>
      </c>
      <c r="B45" s="75">
        <v>0</v>
      </c>
      <c r="C45" s="142">
        <v>-4.2750000000000004</v>
      </c>
      <c r="D45" s="142">
        <v>-4.2750000000000004</v>
      </c>
      <c r="E45" s="147">
        <v>-4.2750000000000004</v>
      </c>
      <c r="F45" s="158">
        <v>0</v>
      </c>
      <c r="G45" s="142">
        <v>-4.2750000000000004</v>
      </c>
      <c r="H45" s="142">
        <v>-4.2750000000000004</v>
      </c>
      <c r="I45" s="147">
        <v>-4.2750000000000004</v>
      </c>
    </row>
    <row r="46" spans="1:9" ht="15.75" thickBot="1" x14ac:dyDescent="0.3">
      <c r="A46" s="160" t="s">
        <v>116</v>
      </c>
      <c r="B46" s="75">
        <v>0</v>
      </c>
      <c r="C46" s="142">
        <v>0</v>
      </c>
      <c r="D46" s="142">
        <v>0</v>
      </c>
      <c r="E46" s="147">
        <v>0</v>
      </c>
      <c r="F46" s="158">
        <v>0</v>
      </c>
      <c r="G46" s="142">
        <v>549.00599999999997</v>
      </c>
      <c r="H46" s="142">
        <v>14.423</v>
      </c>
      <c r="I46" s="147">
        <v>0</v>
      </c>
    </row>
    <row r="47" spans="1:9" ht="15.75" thickBot="1" x14ac:dyDescent="0.3">
      <c r="A47" s="163" t="s">
        <v>131</v>
      </c>
      <c r="B47" s="75">
        <f>SUM(B48:B49)</f>
        <v>0</v>
      </c>
      <c r="C47" s="165">
        <f t="shared" ref="C47:I47" si="21">SUM(C48:C49)</f>
        <v>90.606977278835586</v>
      </c>
      <c r="D47" s="165">
        <f t="shared" si="21"/>
        <v>93.495000000000005</v>
      </c>
      <c r="E47" s="165">
        <f t="shared" si="21"/>
        <v>52.01350941071783</v>
      </c>
      <c r="F47" s="75">
        <f t="shared" si="21"/>
        <v>0</v>
      </c>
      <c r="G47" s="165">
        <f t="shared" si="21"/>
        <v>105.20025790984469</v>
      </c>
      <c r="H47" s="165">
        <f t="shared" si="21"/>
        <v>68.947822030725234</v>
      </c>
      <c r="I47" s="165">
        <f t="shared" si="21"/>
        <v>56.371732599635422</v>
      </c>
    </row>
    <row r="48" spans="1:9" ht="15.75" thickBot="1" x14ac:dyDescent="0.3">
      <c r="A48" s="161" t="s">
        <v>50</v>
      </c>
      <c r="B48" s="75">
        <v>0</v>
      </c>
      <c r="C48" s="142">
        <v>-24.100422721164421</v>
      </c>
      <c r="D48" s="142">
        <v>-24.805</v>
      </c>
      <c r="E48" s="147">
        <v>-13.82637591930474</v>
      </c>
      <c r="F48" s="158">
        <v>0</v>
      </c>
      <c r="G48" s="142">
        <v>0</v>
      </c>
      <c r="H48" s="142">
        <v>-48.909521076541488</v>
      </c>
      <c r="I48" s="147">
        <v>-13.82637591930474</v>
      </c>
    </row>
    <row r="49" spans="1:9" ht="15.75" thickBot="1" x14ac:dyDescent="0.3">
      <c r="A49" s="162" t="s">
        <v>51</v>
      </c>
      <c r="B49" s="75">
        <v>0</v>
      </c>
      <c r="C49" s="142">
        <v>114.70740000000001</v>
      </c>
      <c r="D49" s="142">
        <v>118.3</v>
      </c>
      <c r="E49" s="147">
        <v>65.839885330022568</v>
      </c>
      <c r="F49" s="158">
        <v>0</v>
      </c>
      <c r="G49" s="142">
        <v>105.20025790984469</v>
      </c>
      <c r="H49" s="142">
        <v>117.85734310726673</v>
      </c>
      <c r="I49" s="147">
        <v>70.19810851894016</v>
      </c>
    </row>
    <row r="50" spans="1:9" ht="15.75" thickBot="1" x14ac:dyDescent="0.3">
      <c r="A50" s="163" t="s">
        <v>132</v>
      </c>
      <c r="B50" s="75">
        <f>SUM(B51:B52)</f>
        <v>0</v>
      </c>
      <c r="C50" s="75">
        <f t="shared" ref="C50:I50" si="22">SUM(C51:C52)</f>
        <v>0</v>
      </c>
      <c r="D50" s="165">
        <f t="shared" si="22"/>
        <v>50.5</v>
      </c>
      <c r="E50" s="165">
        <f t="shared" si="22"/>
        <v>50.300000000000004</v>
      </c>
      <c r="F50" s="75">
        <f t="shared" si="22"/>
        <v>0</v>
      </c>
      <c r="G50" s="75">
        <f t="shared" si="22"/>
        <v>0</v>
      </c>
      <c r="H50" s="75">
        <f t="shared" si="22"/>
        <v>50.5</v>
      </c>
      <c r="I50" s="75">
        <f t="shared" si="22"/>
        <v>50.300000000000004</v>
      </c>
    </row>
    <row r="51" spans="1:9" ht="15.75" thickBot="1" x14ac:dyDescent="0.3">
      <c r="A51" s="161" t="s">
        <v>133</v>
      </c>
      <c r="B51" s="75">
        <v>0</v>
      </c>
      <c r="C51" s="142">
        <v>0</v>
      </c>
      <c r="D51" s="142">
        <v>56.1</v>
      </c>
      <c r="E51" s="147">
        <v>59.2</v>
      </c>
      <c r="F51" s="158">
        <v>0</v>
      </c>
      <c r="G51" s="142">
        <v>0</v>
      </c>
      <c r="H51" s="142">
        <v>56.1</v>
      </c>
      <c r="I51" s="147">
        <v>59.2</v>
      </c>
    </row>
    <row r="52" spans="1:9" ht="15.75" thickBot="1" x14ac:dyDescent="0.3">
      <c r="A52" s="161" t="s">
        <v>134</v>
      </c>
      <c r="B52" s="75">
        <v>0</v>
      </c>
      <c r="C52" s="142">
        <v>0</v>
      </c>
      <c r="D52" s="142">
        <v>-5.6</v>
      </c>
      <c r="E52" s="147">
        <v>-8.9</v>
      </c>
      <c r="F52" s="158">
        <v>0</v>
      </c>
      <c r="G52" s="142">
        <v>0</v>
      </c>
      <c r="H52" s="142">
        <v>-5.6</v>
      </c>
      <c r="I52" s="147">
        <v>-8.9</v>
      </c>
    </row>
    <row r="53" spans="1:9" ht="15.75" thickBot="1" x14ac:dyDescent="0.3">
      <c r="A53" s="163" t="s">
        <v>135</v>
      </c>
      <c r="B53" s="75">
        <v>0</v>
      </c>
      <c r="C53" s="142">
        <v>-4.5</v>
      </c>
      <c r="D53" s="142">
        <v>-4.5</v>
      </c>
      <c r="E53" s="147">
        <v>-4.5</v>
      </c>
      <c r="F53" s="158">
        <v>0</v>
      </c>
      <c r="G53" s="142">
        <v>-4.5</v>
      </c>
      <c r="H53" s="142">
        <v>-4.5</v>
      </c>
      <c r="I53" s="147">
        <v>-4.5</v>
      </c>
    </row>
    <row r="54" spans="1:9" ht="15.75" thickBot="1" x14ac:dyDescent="0.3">
      <c r="A54" s="163" t="s">
        <v>140</v>
      </c>
      <c r="B54" s="75">
        <f>SUM(B55:B57)</f>
        <v>0</v>
      </c>
      <c r="C54" s="165">
        <f t="shared" ref="C54:I54" si="23">SUM(C55:C57)</f>
        <v>-13.4</v>
      </c>
      <c r="D54" s="165">
        <f t="shared" si="23"/>
        <v>-20.6</v>
      </c>
      <c r="E54" s="165">
        <f t="shared" si="23"/>
        <v>-24.6</v>
      </c>
      <c r="F54" s="75">
        <f t="shared" si="23"/>
        <v>0</v>
      </c>
      <c r="G54" s="75">
        <f t="shared" si="23"/>
        <v>0</v>
      </c>
      <c r="H54" s="75">
        <f t="shared" si="23"/>
        <v>-34</v>
      </c>
      <c r="I54" s="75">
        <f t="shared" si="23"/>
        <v>-24.6</v>
      </c>
    </row>
    <row r="55" spans="1:9" ht="15.75" thickBot="1" x14ac:dyDescent="0.3">
      <c r="A55" s="161" t="s">
        <v>136</v>
      </c>
      <c r="B55" s="75">
        <v>0</v>
      </c>
      <c r="C55" s="142">
        <v>-13.4</v>
      </c>
      <c r="D55" s="142">
        <v>-13.4</v>
      </c>
      <c r="E55" s="147">
        <v>-13.4</v>
      </c>
      <c r="F55" s="158">
        <v>0</v>
      </c>
      <c r="G55" s="142">
        <v>0</v>
      </c>
      <c r="H55" s="142">
        <v>-26.8</v>
      </c>
      <c r="I55" s="147">
        <v>-13.4</v>
      </c>
    </row>
    <row r="56" spans="1:9" ht="15.75" thickBot="1" x14ac:dyDescent="0.3">
      <c r="A56" s="161" t="s">
        <v>137</v>
      </c>
      <c r="B56" s="75">
        <v>0</v>
      </c>
      <c r="C56" s="142">
        <v>0</v>
      </c>
      <c r="D56" s="142">
        <v>-3.6</v>
      </c>
      <c r="E56" s="147">
        <v>-7.6</v>
      </c>
      <c r="F56" s="158">
        <v>0</v>
      </c>
      <c r="G56" s="142">
        <v>0</v>
      </c>
      <c r="H56" s="142">
        <v>-3.6</v>
      </c>
      <c r="I56" s="147">
        <v>-7.6</v>
      </c>
    </row>
    <row r="57" spans="1:9" ht="15.75" thickBot="1" x14ac:dyDescent="0.3">
      <c r="A57" s="161" t="s">
        <v>134</v>
      </c>
      <c r="B57" s="75">
        <v>0</v>
      </c>
      <c r="C57" s="142">
        <v>0</v>
      </c>
      <c r="D57" s="142">
        <v>-3.6</v>
      </c>
      <c r="E57" s="147">
        <v>-3.6</v>
      </c>
      <c r="F57" s="158">
        <v>0</v>
      </c>
      <c r="G57" s="142">
        <v>0</v>
      </c>
      <c r="H57" s="142">
        <v>-3.6</v>
      </c>
      <c r="I57" s="147">
        <v>-3.6</v>
      </c>
    </row>
    <row r="58" spans="1:9" ht="15.75" thickBot="1" x14ac:dyDescent="0.3">
      <c r="A58" s="163" t="s">
        <v>139</v>
      </c>
      <c r="B58" s="144">
        <v>0</v>
      </c>
      <c r="C58" s="145">
        <v>0</v>
      </c>
      <c r="D58" s="145">
        <v>67.400000000000006</v>
      </c>
      <c r="E58" s="167">
        <v>64.989874845271203</v>
      </c>
      <c r="F58" s="159">
        <v>0</v>
      </c>
      <c r="G58" s="145">
        <v>0</v>
      </c>
      <c r="H58" s="145">
        <v>0</v>
      </c>
      <c r="I58" s="167">
        <v>67.288868540203595</v>
      </c>
    </row>
    <row r="59" spans="1:9" ht="15.75" thickBot="1" x14ac:dyDescent="0.3">
      <c r="A59" s="168" t="s">
        <v>141</v>
      </c>
      <c r="B59" s="169">
        <f>B29+B32+B38</f>
        <v>-22.0617432389813</v>
      </c>
      <c r="C59" s="169">
        <f t="shared" ref="C59:I59" si="24">C29+C32+C38</f>
        <v>114.49998934755064</v>
      </c>
      <c r="D59" s="169">
        <f t="shared" si="24"/>
        <v>238.5000431589782</v>
      </c>
      <c r="E59" s="169">
        <f t="shared" si="24"/>
        <v>226.55892410712673</v>
      </c>
      <c r="F59" s="169">
        <f t="shared" si="24"/>
        <v>-21.474</v>
      </c>
      <c r="G59" s="169">
        <f t="shared" si="24"/>
        <v>691.60894795389208</v>
      </c>
      <c r="H59" s="169">
        <f t="shared" si="24"/>
        <v>143.92909930554131</v>
      </c>
      <c r="I59" s="169">
        <f t="shared" si="24"/>
        <v>230.33808907530329</v>
      </c>
    </row>
    <row r="60" spans="1:9" ht="15.75" thickBot="1" x14ac:dyDescent="0.3">
      <c r="B60" s="75"/>
      <c r="C60" s="142"/>
      <c r="D60" s="142"/>
      <c r="E60" s="147"/>
      <c r="F60" s="158"/>
      <c r="G60" s="142"/>
      <c r="H60" s="142"/>
      <c r="I60" s="170" t="s">
        <v>100</v>
      </c>
    </row>
    <row r="61" spans="1:9" ht="15.75" thickBot="1" x14ac:dyDescent="0.3">
      <c r="B61" s="165"/>
      <c r="C61" s="142"/>
      <c r="D61" s="142"/>
      <c r="E61" s="147"/>
      <c r="F61" s="158"/>
      <c r="G61" s="142"/>
      <c r="H61" s="142"/>
      <c r="I61" s="147"/>
    </row>
    <row r="62" spans="1:9" ht="15.75" thickBot="1" x14ac:dyDescent="0.3">
      <c r="B62" s="164"/>
      <c r="C62" s="164"/>
      <c r="D62" s="164"/>
      <c r="E62" s="164"/>
      <c r="F62" s="158"/>
      <c r="G62" s="142"/>
      <c r="H62" s="142"/>
      <c r="I62" s="147"/>
    </row>
    <row r="63" spans="1:9" ht="15.75" thickBot="1" x14ac:dyDescent="0.3">
      <c r="B63" s="75"/>
      <c r="C63" s="142"/>
      <c r="D63" s="142"/>
      <c r="E63" s="147"/>
      <c r="F63" s="158"/>
      <c r="G63" s="142"/>
      <c r="H63" s="142"/>
      <c r="I63" s="147"/>
    </row>
    <row r="64" spans="1:9" ht="15.75" thickBot="1" x14ac:dyDescent="0.3">
      <c r="B64" s="75"/>
      <c r="C64" s="142"/>
      <c r="D64" s="142"/>
      <c r="E64" s="147"/>
      <c r="F64" s="158"/>
      <c r="G64" s="142"/>
      <c r="H64" s="142"/>
      <c r="I64" s="147"/>
    </row>
    <row r="65" spans="1:9" ht="15.75" thickBot="1" x14ac:dyDescent="0.3">
      <c r="A65" t="s">
        <v>146</v>
      </c>
      <c r="B65" s="172">
        <v>80547.803876732898</v>
      </c>
      <c r="C65" s="173">
        <v>83991.385519524003</v>
      </c>
      <c r="D65" s="173">
        <v>88521.286768311897</v>
      </c>
      <c r="E65" s="174">
        <v>94214.617048377506</v>
      </c>
      <c r="F65" s="158"/>
      <c r="G65" s="142"/>
      <c r="H65" s="142"/>
      <c r="I65" s="147"/>
    </row>
    <row r="66" spans="1:9" ht="15.75" thickBot="1" x14ac:dyDescent="0.3">
      <c r="B66" s="75"/>
      <c r="C66" s="142"/>
      <c r="D66" s="142"/>
      <c r="E66" s="147"/>
      <c r="F66" s="158"/>
      <c r="G66" s="142"/>
      <c r="H66" s="142"/>
      <c r="I66" s="147"/>
    </row>
    <row r="67" spans="1:9" ht="15.75" thickBot="1" x14ac:dyDescent="0.3">
      <c r="B67" s="75"/>
      <c r="C67" s="142"/>
      <c r="D67" s="142"/>
      <c r="E67" s="147"/>
      <c r="F67" s="158"/>
      <c r="G67" s="142"/>
      <c r="H67" s="142"/>
      <c r="I67" s="147"/>
    </row>
    <row r="68" spans="1:9" ht="15.75" thickBot="1" x14ac:dyDescent="0.3">
      <c r="B68" s="75"/>
      <c r="C68" s="142"/>
      <c r="D68" s="142"/>
      <c r="E68" s="147"/>
      <c r="F68" s="158"/>
      <c r="G68" s="142"/>
      <c r="H68" s="142"/>
      <c r="I68" s="147"/>
    </row>
    <row r="69" spans="1:9" ht="15.75" thickBot="1" x14ac:dyDescent="0.3">
      <c r="B69" s="75"/>
      <c r="C69" s="142"/>
      <c r="D69" s="142"/>
      <c r="E69" s="147"/>
      <c r="F69" s="158"/>
      <c r="G69" s="142"/>
      <c r="H69" s="142"/>
      <c r="I69" s="147"/>
    </row>
    <row r="70" spans="1:9" ht="15.75" thickBot="1" x14ac:dyDescent="0.3">
      <c r="B70" s="75"/>
      <c r="C70" s="142"/>
      <c r="D70" s="142"/>
      <c r="E70" s="147"/>
      <c r="F70" s="158"/>
      <c r="G70" s="142"/>
      <c r="H70" s="142"/>
      <c r="I70" s="147"/>
    </row>
    <row r="71" spans="1:9" ht="15.75" thickBot="1" x14ac:dyDescent="0.3">
      <c r="B71" s="75"/>
      <c r="C71" s="142"/>
      <c r="D71" s="142"/>
      <c r="E71" s="147"/>
      <c r="F71" s="158"/>
      <c r="G71" s="142"/>
      <c r="H71" s="142"/>
      <c r="I71" s="147"/>
    </row>
  </sheetData>
  <mergeCells count="6">
    <mergeCell ref="B27:E27"/>
    <mergeCell ref="F27:I27"/>
    <mergeCell ref="A27:A28"/>
    <mergeCell ref="A2:A3"/>
    <mergeCell ref="B2:E2"/>
    <mergeCell ref="A26:I2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C46"/>
  <sheetViews>
    <sheetView showGridLines="0" zoomScale="85" zoomScaleNormal="85" workbookViewId="0">
      <selection activeCell="Y5" sqref="Y5"/>
    </sheetView>
  </sheetViews>
  <sheetFormatPr defaultRowHeight="16.5" x14ac:dyDescent="0.3"/>
  <cols>
    <col min="1" max="1" width="40" style="1" customWidth="1"/>
    <col min="2" max="18" width="8.7109375" style="1" customWidth="1"/>
    <col min="19" max="29" width="7.7109375" style="1" customWidth="1"/>
    <col min="30" max="16384" width="9.140625" style="1"/>
  </cols>
  <sheetData>
    <row r="1" spans="1:29" s="9" customFormat="1" ht="17.25" thickBot="1" x14ac:dyDescent="0.35">
      <c r="A1" s="73" t="s">
        <v>106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7"/>
      <c r="T1" s="7"/>
      <c r="U1" s="8"/>
      <c r="V1" s="7"/>
      <c r="W1" s="7"/>
      <c r="X1" s="7"/>
      <c r="Y1" s="7"/>
      <c r="Z1" s="8"/>
      <c r="AA1" s="7"/>
      <c r="AB1" s="7"/>
      <c r="AC1" s="7"/>
    </row>
    <row r="2" spans="1:29" ht="17.25" thickBot="1" x14ac:dyDescent="0.35">
      <c r="A2" s="188" t="s">
        <v>0</v>
      </c>
      <c r="B2" s="185" t="s">
        <v>101</v>
      </c>
      <c r="C2" s="186"/>
      <c r="D2" s="186"/>
      <c r="E2" s="186"/>
      <c r="F2" s="187"/>
      <c r="G2" s="185" t="s">
        <v>108</v>
      </c>
      <c r="H2" s="186"/>
      <c r="I2" s="186"/>
      <c r="J2" s="186"/>
      <c r="K2" s="186"/>
      <c r="L2" s="187"/>
      <c r="M2" s="186" t="s">
        <v>107</v>
      </c>
      <c r="N2" s="186"/>
      <c r="O2" s="186"/>
      <c r="P2" s="186"/>
      <c r="Q2" s="186"/>
      <c r="R2" s="187"/>
      <c r="S2" s="185" t="s">
        <v>98</v>
      </c>
      <c r="T2" s="186"/>
      <c r="U2" s="186"/>
      <c r="V2" s="186"/>
      <c r="W2" s="187"/>
      <c r="X2" s="185" t="s">
        <v>109</v>
      </c>
      <c r="Y2" s="186"/>
      <c r="Z2" s="186"/>
      <c r="AA2" s="186"/>
      <c r="AB2" s="186"/>
      <c r="AC2" s="187"/>
    </row>
    <row r="3" spans="1:29" ht="17.25" thickBot="1" x14ac:dyDescent="0.35">
      <c r="A3" s="189"/>
      <c r="B3" s="10">
        <v>2014</v>
      </c>
      <c r="C3" s="11">
        <v>2015</v>
      </c>
      <c r="D3" s="66">
        <v>2016</v>
      </c>
      <c r="E3" s="11">
        <v>2017</v>
      </c>
      <c r="F3" s="12">
        <v>2018</v>
      </c>
      <c r="G3" s="11">
        <v>2014</v>
      </c>
      <c r="H3" s="11">
        <v>2015</v>
      </c>
      <c r="I3" s="11">
        <v>2016</v>
      </c>
      <c r="J3" s="11">
        <v>2017</v>
      </c>
      <c r="K3" s="11">
        <v>2018</v>
      </c>
      <c r="L3" s="12">
        <v>2019</v>
      </c>
      <c r="M3" s="11">
        <v>2014</v>
      </c>
      <c r="N3" s="11">
        <v>2015</v>
      </c>
      <c r="O3" s="11">
        <v>2016</v>
      </c>
      <c r="P3" s="11">
        <v>2017</v>
      </c>
      <c r="Q3" s="13">
        <v>2018</v>
      </c>
      <c r="R3" s="14">
        <v>2019</v>
      </c>
      <c r="S3" s="11">
        <v>2014</v>
      </c>
      <c r="T3" s="11">
        <v>2015</v>
      </c>
      <c r="U3" s="15">
        <v>2016</v>
      </c>
      <c r="V3" s="11">
        <v>2017</v>
      </c>
      <c r="W3" s="14">
        <v>2018</v>
      </c>
      <c r="X3" s="11">
        <v>2014</v>
      </c>
      <c r="Y3" s="11">
        <v>2015</v>
      </c>
      <c r="Z3" s="15">
        <v>2016</v>
      </c>
      <c r="AA3" s="11">
        <v>2017</v>
      </c>
      <c r="AB3" s="11">
        <v>2018</v>
      </c>
      <c r="AC3" s="14">
        <v>2019</v>
      </c>
    </row>
    <row r="4" spans="1:29" ht="17.25" thickBot="1" x14ac:dyDescent="0.35">
      <c r="A4" s="125" t="s">
        <v>1</v>
      </c>
      <c r="B4" s="16">
        <f>B5+B11+B22+B23+B24</f>
        <v>12807.946198292038</v>
      </c>
      <c r="C4" s="16">
        <f t="shared" ref="C4:G4" si="0">C5+C11+C22+C23+C24</f>
        <v>13413.697000000002</v>
      </c>
      <c r="D4" s="16">
        <f t="shared" si="0"/>
        <v>13816.629000000001</v>
      </c>
      <c r="E4" s="16">
        <f t="shared" si="0"/>
        <v>14330.454999999998</v>
      </c>
      <c r="F4" s="17">
        <f t="shared" si="0"/>
        <v>15018.231999999998</v>
      </c>
      <c r="G4" s="16">
        <f t="shared" si="0"/>
        <v>12894.538638447842</v>
      </c>
      <c r="H4" s="16">
        <f t="shared" ref="H4" si="1">H5+H11+H22+H23+H24</f>
        <v>13851.519211860426</v>
      </c>
      <c r="I4" s="16">
        <f t="shared" ref="I4" si="2">I5+I11+I22+I23+I24</f>
        <v>14265.280999999999</v>
      </c>
      <c r="J4" s="16">
        <f t="shared" ref="J4" si="3">J5+J11+J22+J23+J24</f>
        <v>14675.597</v>
      </c>
      <c r="K4" s="16">
        <f t="shared" ref="K4:L4" si="4">K5+K11+K22+K23+K24</f>
        <v>15309.029</v>
      </c>
      <c r="L4" s="17">
        <f t="shared" si="4"/>
        <v>16192.473999999998</v>
      </c>
      <c r="M4" s="16">
        <f t="shared" ref="M4" si="5">M5+M11+M22+M23+M24</f>
        <v>12894.538638447842</v>
      </c>
      <c r="N4" s="16">
        <f t="shared" ref="N4" si="6">N5+N11+N22+N23+N24</f>
        <v>13968.784827650426</v>
      </c>
      <c r="O4" s="16">
        <f t="shared" ref="O4" si="7">O5+O11+O22+O23+O24</f>
        <v>14571.05</v>
      </c>
      <c r="P4" s="16">
        <f t="shared" ref="P4:Q4" si="8">P5+P11+P22+P23+P24</f>
        <v>15158.222000000002</v>
      </c>
      <c r="Q4" s="16">
        <f t="shared" si="8"/>
        <v>15915.996000000001</v>
      </c>
      <c r="R4" s="17">
        <f t="shared" ref="R4" si="9">R5+R11+R22+R23+R24</f>
        <v>16778.112000000005</v>
      </c>
      <c r="S4" s="16">
        <f t="shared" ref="S4" si="10">S5+S11+S22+S23+S24</f>
        <v>86.5924401558037</v>
      </c>
      <c r="T4" s="16">
        <f t="shared" ref="T4" si="11">T5+T11+T22+T23+T24</f>
        <v>555.08782765042656</v>
      </c>
      <c r="U4" s="16">
        <f t="shared" ref="U4:V4" si="12">U5+U11+U22+U23+U24</f>
        <v>754.42099999999959</v>
      </c>
      <c r="V4" s="16">
        <f t="shared" si="12"/>
        <v>827.76700000000028</v>
      </c>
      <c r="W4" s="17">
        <f t="shared" ref="W4" si="13">W5+W11+W22+W23+W24</f>
        <v>897.76400000000001</v>
      </c>
      <c r="X4" s="16">
        <f t="shared" ref="X4" si="14">X5+X11+X22+X23+X24</f>
        <v>0</v>
      </c>
      <c r="Y4" s="16">
        <f t="shared" ref="Y4" si="15">Y5+Y11+Y22+Y23+Y24</f>
        <v>117.2656157900002</v>
      </c>
      <c r="Z4" s="16">
        <f t="shared" ref="Z4:AA4" si="16">Z5+Z11+Z22+Z23+Z24</f>
        <v>305.76899999999983</v>
      </c>
      <c r="AA4" s="16">
        <f t="shared" si="16"/>
        <v>482.6249999999996</v>
      </c>
      <c r="AB4" s="16">
        <f t="shared" ref="AB4" si="17">AB5+AB11+AB22+AB23+AB24</f>
        <v>606.96699999999953</v>
      </c>
      <c r="AC4" s="17">
        <f t="shared" ref="AC4" si="18">AC5+AC11+AC22+AC23+AC24</f>
        <v>585.63799999999958</v>
      </c>
    </row>
    <row r="5" spans="1:29" x14ac:dyDescent="0.3">
      <c r="A5" s="126" t="s">
        <v>2</v>
      </c>
      <c r="B5" s="18">
        <f>SUM(B6,B9,B10)</f>
        <v>4795.6109158420386</v>
      </c>
      <c r="C5" s="15">
        <v>5156.6930000000002</v>
      </c>
      <c r="D5" s="66">
        <v>5398.5820000000003</v>
      </c>
      <c r="E5" s="15">
        <v>5734.677999999999</v>
      </c>
      <c r="F5" s="19">
        <v>6089.8950000000004</v>
      </c>
      <c r="G5" s="15">
        <f t="shared" ref="G5:R5" si="19">SUM(G6,G9,G10)</f>
        <v>4818.8071753278427</v>
      </c>
      <c r="H5" s="15">
        <f t="shared" si="19"/>
        <v>5367.2521300004246</v>
      </c>
      <c r="I5" s="15">
        <f t="shared" si="19"/>
        <v>5664.1519999999991</v>
      </c>
      <c r="J5" s="15">
        <f t="shared" si="19"/>
        <v>5842.4690000000001</v>
      </c>
      <c r="K5" s="15">
        <f t="shared" si="19"/>
        <v>6156.723</v>
      </c>
      <c r="L5" s="19">
        <f t="shared" si="19"/>
        <v>6632.8239999999996</v>
      </c>
      <c r="M5" s="15">
        <f t="shared" si="19"/>
        <v>4818.8071753278427</v>
      </c>
      <c r="N5" s="15">
        <f t="shared" si="19"/>
        <v>5486.4111300004242</v>
      </c>
      <c r="O5" s="15">
        <f t="shared" si="19"/>
        <v>5898.5829999999996</v>
      </c>
      <c r="P5" s="15">
        <f t="shared" si="19"/>
        <v>6010.2110000000002</v>
      </c>
      <c r="Q5" s="15">
        <f t="shared" si="19"/>
        <v>6452.0839999999998</v>
      </c>
      <c r="R5" s="19">
        <f t="shared" si="19"/>
        <v>6940.6130000000003</v>
      </c>
      <c r="S5" s="15">
        <f t="shared" ref="S5" si="20">SUM(S6,S9,S10)</f>
        <v>23.196259485803608</v>
      </c>
      <c r="T5" s="15">
        <f t="shared" ref="T5" si="21">SUM(T6,T9,T10)</f>
        <v>329.71813000042448</v>
      </c>
      <c r="U5" s="15">
        <f t="shared" ref="U5" si="22">SUM(U6,U9,U10)</f>
        <v>500.00099999999992</v>
      </c>
      <c r="V5" s="15">
        <f t="shared" ref="V5" si="23">SUM(V6,V9,V10)</f>
        <v>275.53300000000024</v>
      </c>
      <c r="W5" s="19">
        <f t="shared" ref="W5" si="24">SUM(W6,W9,W10)</f>
        <v>362.18899999999996</v>
      </c>
      <c r="X5" s="15">
        <f t="shared" ref="X5" si="25">SUM(X6,X9,X10)</f>
        <v>0</v>
      </c>
      <c r="Y5" s="15">
        <f t="shared" ref="Y5" si="26">SUM(Y6,Y9,Y10)</f>
        <v>119.15900000000016</v>
      </c>
      <c r="Z5" s="15">
        <f t="shared" ref="Z5" si="27">SUM(Z6,Z9,Z10)</f>
        <v>234.43099999999987</v>
      </c>
      <c r="AA5" s="15">
        <f t="shared" ref="AA5" si="28">SUM(AA6,AA9,AA10)</f>
        <v>167.74200000000002</v>
      </c>
      <c r="AB5" s="15">
        <f t="shared" ref="AB5" si="29">SUM(AB6,AB9,AB10)</f>
        <v>295.36099999999976</v>
      </c>
      <c r="AC5" s="19">
        <f t="shared" ref="AC5" si="30">SUM(AC6,AC9,AC10)</f>
        <v>307.78899999999976</v>
      </c>
    </row>
    <row r="6" spans="1:29" x14ac:dyDescent="0.3">
      <c r="A6" s="132" t="s">
        <v>3</v>
      </c>
      <c r="B6" s="21">
        <f>SUM(B7:B8)</f>
        <v>2278.0780531920391</v>
      </c>
      <c r="C6" s="22">
        <f t="shared" ref="C6:G6" si="31">SUM(C7:C8)</f>
        <v>2422.61</v>
      </c>
      <c r="D6" s="41">
        <f t="shared" si="31"/>
        <v>2554.893</v>
      </c>
      <c r="E6" s="22">
        <f t="shared" si="31"/>
        <v>2708.6989999999996</v>
      </c>
      <c r="F6" s="23">
        <f t="shared" si="31"/>
        <v>2885.627</v>
      </c>
      <c r="G6" s="22">
        <f t="shared" si="31"/>
        <v>2280.1571057253391</v>
      </c>
      <c r="H6" s="22">
        <f t="shared" ref="H6" si="32">SUM(H7:H8)</f>
        <v>2468.5205920304247</v>
      </c>
      <c r="I6" s="22">
        <f t="shared" ref="I6" si="33">SUM(I7:I8)</f>
        <v>2657.0439999999999</v>
      </c>
      <c r="J6" s="22">
        <f t="shared" ref="J6" si="34">SUM(J7:J8)</f>
        <v>2838.8809999999999</v>
      </c>
      <c r="K6" s="22">
        <f t="shared" ref="K6:L6" si="35">SUM(K7:K8)</f>
        <v>3032.9720000000002</v>
      </c>
      <c r="L6" s="23">
        <f t="shared" si="35"/>
        <v>3249.8379999999997</v>
      </c>
      <c r="M6" s="22">
        <f t="shared" ref="M6" si="36">SUM(M7:M8)</f>
        <v>2280.1571057253391</v>
      </c>
      <c r="N6" s="22">
        <f t="shared" ref="N6" si="37">SUM(N7:N8)</f>
        <v>2464.4065920304247</v>
      </c>
      <c r="O6" s="22">
        <f t="shared" ref="O6" si="38">SUM(O7:O8)</f>
        <v>2653.0299999999997</v>
      </c>
      <c r="P6" s="22">
        <f t="shared" ref="P6:Q6" si="39">SUM(P7:P8)</f>
        <v>2815.1619999999998</v>
      </c>
      <c r="Q6" s="22">
        <f t="shared" si="39"/>
        <v>2999.3029999999999</v>
      </c>
      <c r="R6" s="23">
        <f t="shared" ref="R6" si="40">SUM(R7:R8)</f>
        <v>3204.2559999999999</v>
      </c>
      <c r="S6" s="22">
        <f t="shared" ref="S6" si="41">SUM(S7:S8)</f>
        <v>2.0790525332999152</v>
      </c>
      <c r="T6" s="22">
        <f t="shared" ref="T6" si="42">SUM(T7:T8)</f>
        <v>41.79659203042462</v>
      </c>
      <c r="U6" s="22">
        <f t="shared" ref="U6" si="43">SUM(U7:U8)</f>
        <v>98.136999999999887</v>
      </c>
      <c r="V6" s="22">
        <f t="shared" ref="V6" si="44">SUM(V7:V8)</f>
        <v>106.46300000000016</v>
      </c>
      <c r="W6" s="23">
        <f t="shared" ref="W6" si="45">SUM(W7:W8)</f>
        <v>113.67599999999999</v>
      </c>
      <c r="X6" s="22">
        <f t="shared" ref="X6" si="46">SUM(X7:X8)</f>
        <v>0</v>
      </c>
      <c r="Y6" s="22">
        <f t="shared" ref="Y6" si="47">SUM(Y7:Y8)</f>
        <v>-4.1139999999999759</v>
      </c>
      <c r="Z6" s="22">
        <f t="shared" ref="Z6" si="48">SUM(Z7:Z8)</f>
        <v>-4.0139999999999816</v>
      </c>
      <c r="AA6" s="22">
        <f t="shared" ref="AA6" si="49">SUM(AA7:AA8)</f>
        <v>-23.718999999999909</v>
      </c>
      <c r="AB6" s="22">
        <f t="shared" ref="AB6" si="50">SUM(AB7:AB8)</f>
        <v>-33.669000000000125</v>
      </c>
      <c r="AC6" s="23">
        <f t="shared" ref="AC6" si="51">SUM(AC7:AC8)</f>
        <v>-45.582000000000107</v>
      </c>
    </row>
    <row r="7" spans="1:29" x14ac:dyDescent="0.3">
      <c r="A7" s="133" t="s">
        <v>4</v>
      </c>
      <c r="B7" s="21">
        <v>2137.9150531920391</v>
      </c>
      <c r="C7" s="22">
        <v>2274.9639999999999</v>
      </c>
      <c r="D7" s="41">
        <v>2406.35</v>
      </c>
      <c r="E7" s="22">
        <v>2555.1129999999998</v>
      </c>
      <c r="F7" s="23">
        <v>2725.98</v>
      </c>
      <c r="G7" s="22">
        <v>2137.944124152039</v>
      </c>
      <c r="H7" s="22">
        <v>2319.1245920304245</v>
      </c>
      <c r="I7" s="22">
        <v>2509.1529999999998</v>
      </c>
      <c r="J7" s="22">
        <v>2686.2339999999999</v>
      </c>
      <c r="K7" s="22">
        <v>2873.88</v>
      </c>
      <c r="L7" s="23">
        <v>3083.14</v>
      </c>
      <c r="M7" s="22">
        <v>2137.944124152039</v>
      </c>
      <c r="N7" s="22">
        <v>2319.1245920304245</v>
      </c>
      <c r="O7" s="22">
        <v>2509.1529999999998</v>
      </c>
      <c r="P7" s="22">
        <v>2680.596</v>
      </c>
      <c r="Q7" s="22">
        <v>2859.116</v>
      </c>
      <c r="R7" s="23">
        <v>3057.1729999999998</v>
      </c>
      <c r="S7" s="22">
        <f>+M7-B7</f>
        <v>2.907095999989906E-2</v>
      </c>
      <c r="T7" s="22">
        <f t="shared" ref="T7:W7" si="52">+N7-C7</f>
        <v>44.160592030424596</v>
      </c>
      <c r="U7" s="22">
        <f t="shared" si="52"/>
        <v>102.80299999999988</v>
      </c>
      <c r="V7" s="22">
        <f t="shared" si="52"/>
        <v>125.48300000000017</v>
      </c>
      <c r="W7" s="23">
        <f t="shared" si="52"/>
        <v>133.13599999999997</v>
      </c>
      <c r="X7" s="22">
        <f>+M7-G7</f>
        <v>0</v>
      </c>
      <c r="Y7" s="22">
        <f t="shared" ref="Y7:AC7" si="53">+N7-H7</f>
        <v>0</v>
      </c>
      <c r="Z7" s="22">
        <f t="shared" si="53"/>
        <v>0</v>
      </c>
      <c r="AA7" s="22">
        <f t="shared" si="53"/>
        <v>-5.63799999999992</v>
      </c>
      <c r="AB7" s="22">
        <f t="shared" si="53"/>
        <v>-14.764000000000124</v>
      </c>
      <c r="AC7" s="23">
        <f t="shared" si="53"/>
        <v>-25.967000000000098</v>
      </c>
    </row>
    <row r="8" spans="1:29" x14ac:dyDescent="0.3">
      <c r="A8" s="133" t="s">
        <v>5</v>
      </c>
      <c r="B8" s="21">
        <v>140.16300000000001</v>
      </c>
      <c r="C8" s="22">
        <v>147.64599999999999</v>
      </c>
      <c r="D8" s="41">
        <v>148.54300000000001</v>
      </c>
      <c r="E8" s="22">
        <v>153.58600000000001</v>
      </c>
      <c r="F8" s="23">
        <v>159.64699999999999</v>
      </c>
      <c r="G8" s="22">
        <v>142.21298157330003</v>
      </c>
      <c r="H8" s="22">
        <v>149.39599999999999</v>
      </c>
      <c r="I8" s="22">
        <v>147.89099999999999</v>
      </c>
      <c r="J8" s="22">
        <v>152.64699999999999</v>
      </c>
      <c r="K8" s="22">
        <v>159.09200000000001</v>
      </c>
      <c r="L8" s="23">
        <v>166.69800000000001</v>
      </c>
      <c r="M8" s="22">
        <v>142.21298157330003</v>
      </c>
      <c r="N8" s="22">
        <v>145.28200000000001</v>
      </c>
      <c r="O8" s="22">
        <v>143.87700000000001</v>
      </c>
      <c r="P8" s="22">
        <v>134.566</v>
      </c>
      <c r="Q8" s="22">
        <v>140.18700000000001</v>
      </c>
      <c r="R8" s="23">
        <v>147.083</v>
      </c>
      <c r="S8" s="22">
        <f t="shared" ref="S8:S10" si="54">+M8-B8</f>
        <v>2.0499815733000162</v>
      </c>
      <c r="T8" s="22">
        <f t="shared" ref="T8:T10" si="55">+N8-C8</f>
        <v>-2.3639999999999759</v>
      </c>
      <c r="U8" s="22">
        <f t="shared" ref="U8:U10" si="56">+O8-D8</f>
        <v>-4.6659999999999968</v>
      </c>
      <c r="V8" s="22">
        <f t="shared" ref="V8:V10" si="57">+P8-E8</f>
        <v>-19.02000000000001</v>
      </c>
      <c r="W8" s="23">
        <f t="shared" ref="W8:W10" si="58">+Q8-F8</f>
        <v>-19.45999999999998</v>
      </c>
      <c r="X8" s="22">
        <f t="shared" ref="X8:X10" si="59">+M8-G8</f>
        <v>0</v>
      </c>
      <c r="Y8" s="22">
        <f t="shared" ref="Y8:Y10" si="60">+N8-H8</f>
        <v>-4.1139999999999759</v>
      </c>
      <c r="Z8" s="22">
        <f t="shared" ref="Z8:Z10" si="61">+O8-I8</f>
        <v>-4.0139999999999816</v>
      </c>
      <c r="AA8" s="22">
        <f t="shared" ref="AA8:AA10" si="62">+P8-J8</f>
        <v>-18.080999999999989</v>
      </c>
      <c r="AB8" s="22">
        <f t="shared" ref="AB8:AB10" si="63">+Q8-K8</f>
        <v>-18.905000000000001</v>
      </c>
      <c r="AC8" s="23">
        <f t="shared" ref="AC8:AC10" si="64">+R8-L8</f>
        <v>-19.615000000000009</v>
      </c>
    </row>
    <row r="9" spans="1:29" x14ac:dyDescent="0.3">
      <c r="A9" s="132" t="s">
        <v>6</v>
      </c>
      <c r="B9" s="21">
        <v>2342.4720000000002</v>
      </c>
      <c r="C9" s="22">
        <v>2575.1280000000002</v>
      </c>
      <c r="D9" s="41">
        <v>2676.886</v>
      </c>
      <c r="E9" s="22">
        <v>2846.172</v>
      </c>
      <c r="F9" s="23">
        <v>3007.1990000000001</v>
      </c>
      <c r="G9" s="22">
        <v>2363.5892069525039</v>
      </c>
      <c r="H9" s="22">
        <v>2736.7269999999999</v>
      </c>
      <c r="I9" s="22">
        <v>2834.6860000000001</v>
      </c>
      <c r="J9" s="22">
        <v>2828.2910000000002</v>
      </c>
      <c r="K9" s="22">
        <v>2940.5430000000001</v>
      </c>
      <c r="L9" s="23">
        <v>3190.1770000000001</v>
      </c>
      <c r="M9" s="22">
        <v>2363.5892069525039</v>
      </c>
      <c r="N9" s="22">
        <v>2860</v>
      </c>
      <c r="O9" s="22">
        <v>3070.942</v>
      </c>
      <c r="P9" s="22">
        <v>3005.0250000000001</v>
      </c>
      <c r="Q9" s="22">
        <v>3191.337</v>
      </c>
      <c r="R9" s="23">
        <v>3467.558</v>
      </c>
      <c r="S9" s="22">
        <f t="shared" si="54"/>
        <v>21.117206952503693</v>
      </c>
      <c r="T9" s="22">
        <f t="shared" si="55"/>
        <v>284.87199999999984</v>
      </c>
      <c r="U9" s="22">
        <f t="shared" si="56"/>
        <v>394.05600000000004</v>
      </c>
      <c r="V9" s="22">
        <f t="shared" si="57"/>
        <v>158.85300000000007</v>
      </c>
      <c r="W9" s="23">
        <f t="shared" si="58"/>
        <v>184.13799999999992</v>
      </c>
      <c r="X9" s="22">
        <f t="shared" si="59"/>
        <v>0</v>
      </c>
      <c r="Y9" s="22">
        <f t="shared" si="60"/>
        <v>123.27300000000014</v>
      </c>
      <c r="Z9" s="22">
        <f t="shared" si="61"/>
        <v>236.25599999999986</v>
      </c>
      <c r="AA9" s="22">
        <f t="shared" si="62"/>
        <v>176.73399999999992</v>
      </c>
      <c r="AB9" s="22">
        <f t="shared" si="63"/>
        <v>250.79399999999987</v>
      </c>
      <c r="AC9" s="23">
        <f t="shared" si="64"/>
        <v>277.38099999999986</v>
      </c>
    </row>
    <row r="10" spans="1:29" x14ac:dyDescent="0.3">
      <c r="A10" s="132" t="s">
        <v>7</v>
      </c>
      <c r="B10" s="21">
        <v>175.06086264999999</v>
      </c>
      <c r="C10" s="22">
        <v>158.95500000000001</v>
      </c>
      <c r="D10" s="41">
        <v>166.803</v>
      </c>
      <c r="E10" s="22">
        <v>179.80699999999999</v>
      </c>
      <c r="F10" s="23">
        <v>197.06899999999999</v>
      </c>
      <c r="G10" s="22">
        <v>175.06086264999999</v>
      </c>
      <c r="H10" s="22">
        <v>162.00453797</v>
      </c>
      <c r="I10" s="22">
        <v>172.422</v>
      </c>
      <c r="J10" s="22">
        <v>175.297</v>
      </c>
      <c r="K10" s="22">
        <v>183.208</v>
      </c>
      <c r="L10" s="23">
        <v>192.809</v>
      </c>
      <c r="M10" s="22">
        <v>175.06086264999999</v>
      </c>
      <c r="N10" s="22">
        <v>162.00453797</v>
      </c>
      <c r="O10" s="22">
        <v>174.61099999999999</v>
      </c>
      <c r="P10" s="22">
        <v>190.024</v>
      </c>
      <c r="Q10" s="22">
        <v>261.44400000000002</v>
      </c>
      <c r="R10" s="23">
        <v>268.79899999999998</v>
      </c>
      <c r="S10" s="22">
        <f t="shared" si="54"/>
        <v>0</v>
      </c>
      <c r="T10" s="22">
        <f t="shared" si="55"/>
        <v>3.0495379699999887</v>
      </c>
      <c r="U10" s="22">
        <f t="shared" si="56"/>
        <v>7.8079999999999927</v>
      </c>
      <c r="V10" s="22">
        <f t="shared" si="57"/>
        <v>10.217000000000013</v>
      </c>
      <c r="W10" s="23">
        <f t="shared" si="58"/>
        <v>64.375000000000028</v>
      </c>
      <c r="X10" s="22">
        <f t="shared" si="59"/>
        <v>0</v>
      </c>
      <c r="Y10" s="22">
        <f t="shared" si="60"/>
        <v>0</v>
      </c>
      <c r="Z10" s="22">
        <f t="shared" si="61"/>
        <v>2.188999999999993</v>
      </c>
      <c r="AA10" s="22">
        <f t="shared" si="62"/>
        <v>14.727000000000004</v>
      </c>
      <c r="AB10" s="22">
        <f t="shared" si="63"/>
        <v>78.236000000000018</v>
      </c>
      <c r="AC10" s="23">
        <f t="shared" si="64"/>
        <v>75.989999999999981</v>
      </c>
    </row>
    <row r="11" spans="1:29" x14ac:dyDescent="0.3">
      <c r="A11" s="127" t="s">
        <v>8</v>
      </c>
      <c r="B11" s="18">
        <f>B12+B13</f>
        <v>7036.1257294500001</v>
      </c>
      <c r="C11" s="15">
        <f t="shared" ref="C11:AC11" si="65">C12+C13</f>
        <v>7318.3320000000003</v>
      </c>
      <c r="D11" s="66">
        <f t="shared" si="65"/>
        <v>7470.476999999999</v>
      </c>
      <c r="E11" s="15">
        <f t="shared" si="65"/>
        <v>7747.95</v>
      </c>
      <c r="F11" s="19">
        <f t="shared" si="65"/>
        <v>8043.3329999999996</v>
      </c>
      <c r="G11" s="15">
        <f t="shared" si="65"/>
        <v>7036.1257294500001</v>
      </c>
      <c r="H11" s="15">
        <f t="shared" si="65"/>
        <v>7528.3964803200015</v>
      </c>
      <c r="I11" s="15">
        <f t="shared" si="65"/>
        <v>7620.0550000000003</v>
      </c>
      <c r="J11" s="15">
        <f t="shared" si="65"/>
        <v>7887.7359999999999</v>
      </c>
      <c r="K11" s="15">
        <f t="shared" si="65"/>
        <v>8173.014000000001</v>
      </c>
      <c r="L11" s="19">
        <f t="shared" si="65"/>
        <v>8540.5470000000005</v>
      </c>
      <c r="M11" s="15">
        <f t="shared" si="65"/>
        <v>7036.1257294500001</v>
      </c>
      <c r="N11" s="15">
        <f t="shared" si="65"/>
        <v>7528.3964803200015</v>
      </c>
      <c r="O11" s="15">
        <f t="shared" si="65"/>
        <v>7682.7539999999999</v>
      </c>
      <c r="P11" s="15">
        <f t="shared" si="65"/>
        <v>8019.4570000000003</v>
      </c>
      <c r="Q11" s="15">
        <f t="shared" si="65"/>
        <v>8298.7729999999992</v>
      </c>
      <c r="R11" s="19">
        <f t="shared" si="65"/>
        <v>8683.0580000000009</v>
      </c>
      <c r="S11" s="15">
        <f t="shared" si="65"/>
        <v>0</v>
      </c>
      <c r="T11" s="15">
        <f t="shared" si="65"/>
        <v>210.06448032000191</v>
      </c>
      <c r="U11" s="15">
        <f t="shared" si="65"/>
        <v>212.27699999999976</v>
      </c>
      <c r="V11" s="15">
        <f t="shared" si="65"/>
        <v>271.50700000000006</v>
      </c>
      <c r="W11" s="19">
        <f t="shared" si="65"/>
        <v>255.43999999999988</v>
      </c>
      <c r="X11" s="15">
        <f t="shared" si="65"/>
        <v>0</v>
      </c>
      <c r="Y11" s="15">
        <f t="shared" si="65"/>
        <v>0</v>
      </c>
      <c r="Z11" s="15">
        <f t="shared" si="65"/>
        <v>62.698999999999955</v>
      </c>
      <c r="AA11" s="15">
        <f t="shared" si="65"/>
        <v>131.72099999999966</v>
      </c>
      <c r="AB11" s="15">
        <f t="shared" si="65"/>
        <v>125.75899999999965</v>
      </c>
      <c r="AC11" s="19">
        <f t="shared" si="65"/>
        <v>142.5109999999998</v>
      </c>
    </row>
    <row r="12" spans="1:29" x14ac:dyDescent="0.3">
      <c r="A12" s="132" t="s">
        <v>9</v>
      </c>
      <c r="B12" s="21">
        <v>5021.1323826400003</v>
      </c>
      <c r="C12" s="22">
        <v>5236.1109999999999</v>
      </c>
      <c r="D12" s="41">
        <v>5357.9290000000001</v>
      </c>
      <c r="E12" s="22">
        <v>5576.1589999999997</v>
      </c>
      <c r="F12" s="23">
        <v>5834.9459999999999</v>
      </c>
      <c r="G12" s="22">
        <v>5021.1323826400003</v>
      </c>
      <c r="H12" s="22">
        <v>5420.1728426800018</v>
      </c>
      <c r="I12" s="22">
        <v>5446.7349999999997</v>
      </c>
      <c r="J12" s="22">
        <v>5651.942</v>
      </c>
      <c r="K12" s="22">
        <v>5876.3990000000003</v>
      </c>
      <c r="L12" s="23">
        <v>6173.0659999999998</v>
      </c>
      <c r="M12" s="22">
        <v>5021.1323826400003</v>
      </c>
      <c r="N12" s="22">
        <v>5420.1728426800018</v>
      </c>
      <c r="O12" s="22">
        <v>5513.8959999999997</v>
      </c>
      <c r="P12" s="22">
        <v>5759.7039999999997</v>
      </c>
      <c r="Q12" s="22">
        <v>5978.598</v>
      </c>
      <c r="R12" s="23">
        <v>6265.3419999999996</v>
      </c>
      <c r="S12" s="22">
        <f>+M12-B12</f>
        <v>0</v>
      </c>
      <c r="T12" s="22">
        <f t="shared" ref="T12" si="66">+N12-C12</f>
        <v>184.06184268000197</v>
      </c>
      <c r="U12" s="22">
        <f t="shared" ref="U12" si="67">+O12-D12</f>
        <v>155.96699999999964</v>
      </c>
      <c r="V12" s="22">
        <f t="shared" ref="V12" si="68">+P12-E12</f>
        <v>183.54500000000007</v>
      </c>
      <c r="W12" s="23">
        <f t="shared" ref="W12" si="69">+Q12-F12</f>
        <v>143.65200000000004</v>
      </c>
      <c r="X12" s="22">
        <f>+M12-G12</f>
        <v>0</v>
      </c>
      <c r="Y12" s="22">
        <f t="shared" ref="Y12" si="70">+N12-H12</f>
        <v>0</v>
      </c>
      <c r="Z12" s="22">
        <f t="shared" ref="Z12" si="71">+O12-I12</f>
        <v>67.161000000000058</v>
      </c>
      <c r="AA12" s="22">
        <f t="shared" ref="AA12" si="72">+P12-J12</f>
        <v>107.76199999999972</v>
      </c>
      <c r="AB12" s="22">
        <f t="shared" ref="AB12" si="73">+Q12-K12</f>
        <v>102.19899999999961</v>
      </c>
      <c r="AC12" s="23">
        <f t="shared" ref="AC12" si="74">+R12-L12</f>
        <v>92.27599999999984</v>
      </c>
    </row>
    <row r="13" spans="1:29" x14ac:dyDescent="0.3">
      <c r="A13" s="132" t="s">
        <v>10</v>
      </c>
      <c r="B13" s="21">
        <f>SUM(B14:B21)</f>
        <v>2014.99334681</v>
      </c>
      <c r="C13" s="22">
        <f t="shared" ref="C13:AC13" si="75">SUM(C14:C21)</f>
        <v>2082.221</v>
      </c>
      <c r="D13" s="41">
        <f t="shared" si="75"/>
        <v>2112.5479999999993</v>
      </c>
      <c r="E13" s="22">
        <f t="shared" si="75"/>
        <v>2171.7910000000002</v>
      </c>
      <c r="F13" s="23">
        <f t="shared" si="75"/>
        <v>2208.3869999999997</v>
      </c>
      <c r="G13" s="22">
        <f t="shared" si="75"/>
        <v>2014.99334681</v>
      </c>
      <c r="H13" s="22">
        <f t="shared" si="75"/>
        <v>2108.2236376399997</v>
      </c>
      <c r="I13" s="22">
        <f t="shared" si="75"/>
        <v>2173.3200000000002</v>
      </c>
      <c r="J13" s="22">
        <f t="shared" si="75"/>
        <v>2235.7939999999999</v>
      </c>
      <c r="K13" s="22">
        <f t="shared" si="75"/>
        <v>2296.6150000000002</v>
      </c>
      <c r="L13" s="23">
        <f t="shared" si="75"/>
        <v>2367.4810000000002</v>
      </c>
      <c r="M13" s="22">
        <f t="shared" si="75"/>
        <v>2014.99334681</v>
      </c>
      <c r="N13" s="22">
        <f t="shared" si="75"/>
        <v>2108.2236376399997</v>
      </c>
      <c r="O13" s="22">
        <f t="shared" si="75"/>
        <v>2168.8580000000002</v>
      </c>
      <c r="P13" s="22">
        <f t="shared" si="75"/>
        <v>2259.7530000000002</v>
      </c>
      <c r="Q13" s="22">
        <f t="shared" si="75"/>
        <v>2320.1749999999997</v>
      </c>
      <c r="R13" s="23">
        <f t="shared" si="75"/>
        <v>2417.7160000000003</v>
      </c>
      <c r="S13" s="26">
        <f t="shared" si="75"/>
        <v>0</v>
      </c>
      <c r="T13" s="26">
        <f t="shared" si="75"/>
        <v>26.002637639999946</v>
      </c>
      <c r="U13" s="26">
        <f t="shared" si="75"/>
        <v>56.310000000000102</v>
      </c>
      <c r="V13" s="26">
        <f t="shared" si="75"/>
        <v>87.961999999999975</v>
      </c>
      <c r="W13" s="27">
        <f t="shared" si="75"/>
        <v>111.78799999999985</v>
      </c>
      <c r="X13" s="26">
        <f t="shared" si="75"/>
        <v>0</v>
      </c>
      <c r="Y13" s="26">
        <f t="shared" si="75"/>
        <v>0</v>
      </c>
      <c r="Z13" s="26">
        <f t="shared" si="75"/>
        <v>-4.4620000000001001</v>
      </c>
      <c r="AA13" s="26">
        <f t="shared" si="75"/>
        <v>23.958999999999943</v>
      </c>
      <c r="AB13" s="26">
        <f t="shared" si="75"/>
        <v>23.560000000000024</v>
      </c>
      <c r="AC13" s="27">
        <f t="shared" si="75"/>
        <v>50.234999999999971</v>
      </c>
    </row>
    <row r="14" spans="1:29" x14ac:dyDescent="0.3">
      <c r="A14" s="133" t="s">
        <v>11</v>
      </c>
      <c r="B14" s="21">
        <v>1076.8534510300001</v>
      </c>
      <c r="C14" s="22">
        <v>1126.33</v>
      </c>
      <c r="D14" s="41">
        <v>1139.3699999999999</v>
      </c>
      <c r="E14" s="22">
        <v>1164.943</v>
      </c>
      <c r="F14" s="23">
        <v>1190.18</v>
      </c>
      <c r="G14" s="22">
        <v>1076.8534510300001</v>
      </c>
      <c r="H14" s="22">
        <v>1139.4910876599999</v>
      </c>
      <c r="I14" s="22">
        <v>1181.181</v>
      </c>
      <c r="J14" s="22">
        <v>1212.759</v>
      </c>
      <c r="K14" s="22">
        <v>1262.7529999999999</v>
      </c>
      <c r="L14" s="23">
        <v>1321.1769999999999</v>
      </c>
      <c r="M14" s="22">
        <v>1076.8534510300001</v>
      </c>
      <c r="N14" s="22">
        <v>1139.4910876599999</v>
      </c>
      <c r="O14" s="22">
        <v>1186.992</v>
      </c>
      <c r="P14" s="22">
        <v>1215.702</v>
      </c>
      <c r="Q14" s="22">
        <v>1262.7909999999999</v>
      </c>
      <c r="R14" s="23">
        <v>1318.2339999999999</v>
      </c>
      <c r="S14" s="22">
        <f t="shared" ref="S14:S24" si="76">+M14-B14</f>
        <v>0</v>
      </c>
      <c r="T14" s="22">
        <f t="shared" ref="T14:T24" si="77">+N14-C14</f>
        <v>13.161087660000021</v>
      </c>
      <c r="U14" s="22">
        <f t="shared" ref="U14:U24" si="78">+O14-D14</f>
        <v>47.622000000000071</v>
      </c>
      <c r="V14" s="22">
        <f t="shared" ref="V14:V24" si="79">+P14-E14</f>
        <v>50.759000000000015</v>
      </c>
      <c r="W14" s="23">
        <f t="shared" ref="W14:W24" si="80">+Q14-F14</f>
        <v>72.610999999999876</v>
      </c>
      <c r="X14" s="22">
        <f t="shared" ref="X14:X24" si="81">+M14-G14</f>
        <v>0</v>
      </c>
      <c r="Y14" s="22">
        <f t="shared" ref="Y14:Y24" si="82">+N14-H14</f>
        <v>0</v>
      </c>
      <c r="Z14" s="22">
        <f t="shared" ref="Z14:Z24" si="83">+O14-I14</f>
        <v>5.8109999999999218</v>
      </c>
      <c r="AA14" s="22">
        <f t="shared" ref="AA14:AA24" si="84">+P14-J14</f>
        <v>2.9429999999999836</v>
      </c>
      <c r="AB14" s="22">
        <f t="shared" ref="AB14:AB24" si="85">+Q14-K14</f>
        <v>3.8000000000010914E-2</v>
      </c>
      <c r="AC14" s="23">
        <f t="shared" ref="AC14:AC24" si="86">+R14-L14</f>
        <v>-2.9429999999999836</v>
      </c>
    </row>
    <row r="15" spans="1:29" x14ac:dyDescent="0.3">
      <c r="A15" s="133" t="s">
        <v>12</v>
      </c>
      <c r="B15" s="21">
        <v>201.83085099999994</v>
      </c>
      <c r="C15" s="22">
        <v>205.084</v>
      </c>
      <c r="D15" s="41">
        <v>209.32</v>
      </c>
      <c r="E15" s="22">
        <v>213.20599999999999</v>
      </c>
      <c r="F15" s="23">
        <v>217.154</v>
      </c>
      <c r="G15" s="22">
        <v>201.83085099999994</v>
      </c>
      <c r="H15" s="22">
        <v>205.24202816999997</v>
      </c>
      <c r="I15" s="22">
        <v>209.07499999999999</v>
      </c>
      <c r="J15" s="22">
        <v>212.33500000000001</v>
      </c>
      <c r="K15" s="22">
        <v>216.125</v>
      </c>
      <c r="L15" s="23">
        <v>220.30199999999999</v>
      </c>
      <c r="M15" s="22">
        <v>201.83085099999994</v>
      </c>
      <c r="N15" s="22">
        <v>205.24202816999997</v>
      </c>
      <c r="O15" s="22">
        <v>207.78200000000001</v>
      </c>
      <c r="P15" s="22">
        <v>211.19499999999999</v>
      </c>
      <c r="Q15" s="22">
        <v>215.01</v>
      </c>
      <c r="R15" s="23">
        <v>219.322</v>
      </c>
      <c r="S15" s="22">
        <f t="shared" si="76"/>
        <v>0</v>
      </c>
      <c r="T15" s="22">
        <f t="shared" si="77"/>
        <v>0.15802816999996594</v>
      </c>
      <c r="U15" s="22">
        <f t="shared" si="78"/>
        <v>-1.5379999999999825</v>
      </c>
      <c r="V15" s="22">
        <f t="shared" si="79"/>
        <v>-2.0109999999999957</v>
      </c>
      <c r="W15" s="23">
        <f t="shared" si="80"/>
        <v>-2.1440000000000055</v>
      </c>
      <c r="X15" s="22">
        <f t="shared" si="81"/>
        <v>0</v>
      </c>
      <c r="Y15" s="22">
        <f t="shared" si="82"/>
        <v>0</v>
      </c>
      <c r="Z15" s="22">
        <f t="shared" si="83"/>
        <v>-1.2929999999999779</v>
      </c>
      <c r="AA15" s="22">
        <f t="shared" si="84"/>
        <v>-1.1400000000000148</v>
      </c>
      <c r="AB15" s="22">
        <f t="shared" si="85"/>
        <v>-1.1150000000000091</v>
      </c>
      <c r="AC15" s="23">
        <f t="shared" si="86"/>
        <v>-0.97999999999998977</v>
      </c>
    </row>
    <row r="16" spans="1:29" x14ac:dyDescent="0.3">
      <c r="A16" s="133" t="s">
        <v>13</v>
      </c>
      <c r="B16" s="21">
        <v>55.430689880000017</v>
      </c>
      <c r="C16" s="22">
        <v>56.387999999999998</v>
      </c>
      <c r="D16" s="41">
        <v>57.453000000000003</v>
      </c>
      <c r="E16" s="22">
        <v>58.423999999999999</v>
      </c>
      <c r="F16" s="23">
        <v>59.457000000000001</v>
      </c>
      <c r="G16" s="22">
        <v>55.430689880000017</v>
      </c>
      <c r="H16" s="22">
        <v>57.247321389999996</v>
      </c>
      <c r="I16" s="22">
        <v>58.683999999999997</v>
      </c>
      <c r="J16" s="22">
        <v>59.500999999999998</v>
      </c>
      <c r="K16" s="22">
        <v>60.514000000000003</v>
      </c>
      <c r="L16" s="23">
        <v>61.634</v>
      </c>
      <c r="M16" s="22">
        <v>55.430689880000017</v>
      </c>
      <c r="N16" s="22">
        <v>57.247321389999996</v>
      </c>
      <c r="O16" s="22">
        <v>57.457000000000001</v>
      </c>
      <c r="P16" s="22">
        <v>58.305</v>
      </c>
      <c r="Q16" s="22">
        <v>59.311</v>
      </c>
      <c r="R16" s="23">
        <v>60.451000000000001</v>
      </c>
      <c r="S16" s="22">
        <f t="shared" si="76"/>
        <v>0</v>
      </c>
      <c r="T16" s="22">
        <f t="shared" si="77"/>
        <v>0.85932138999999808</v>
      </c>
      <c r="U16" s="22">
        <f t="shared" si="78"/>
        <v>3.9999999999977831E-3</v>
      </c>
      <c r="V16" s="22">
        <f t="shared" si="79"/>
        <v>-0.11899999999999977</v>
      </c>
      <c r="W16" s="23">
        <f t="shared" si="80"/>
        <v>-0.1460000000000008</v>
      </c>
      <c r="X16" s="22">
        <f t="shared" si="81"/>
        <v>0</v>
      </c>
      <c r="Y16" s="22">
        <f t="shared" si="82"/>
        <v>0</v>
      </c>
      <c r="Z16" s="22">
        <f t="shared" si="83"/>
        <v>-1.2269999999999968</v>
      </c>
      <c r="AA16" s="22">
        <f t="shared" si="84"/>
        <v>-1.195999999999998</v>
      </c>
      <c r="AB16" s="22">
        <f t="shared" si="85"/>
        <v>-1.203000000000003</v>
      </c>
      <c r="AC16" s="23">
        <f t="shared" si="86"/>
        <v>-1.1829999999999998</v>
      </c>
    </row>
    <row r="17" spans="1:29" x14ac:dyDescent="0.3">
      <c r="A17" s="133" t="s">
        <v>14</v>
      </c>
      <c r="B17" s="21">
        <v>4.2336714099999986</v>
      </c>
      <c r="C17" s="22">
        <v>4.54</v>
      </c>
      <c r="D17" s="41">
        <v>4.476</v>
      </c>
      <c r="E17" s="22">
        <v>4.5650000000000004</v>
      </c>
      <c r="F17" s="23">
        <v>4.633</v>
      </c>
      <c r="G17" s="22">
        <v>4.2336714099999986</v>
      </c>
      <c r="H17" s="22">
        <v>4.4281483199999991</v>
      </c>
      <c r="I17" s="22">
        <v>4.3019999999999996</v>
      </c>
      <c r="J17" s="22">
        <v>4.3739999999999997</v>
      </c>
      <c r="K17" s="22">
        <v>4.4379999999999997</v>
      </c>
      <c r="L17" s="23">
        <v>4.508</v>
      </c>
      <c r="M17" s="22">
        <v>4.2336714099999986</v>
      </c>
      <c r="N17" s="22">
        <v>4.4281483199999991</v>
      </c>
      <c r="O17" s="22">
        <v>4.3840000000000003</v>
      </c>
      <c r="P17" s="22">
        <v>4.4619999999999997</v>
      </c>
      <c r="Q17" s="22">
        <v>4.5270000000000001</v>
      </c>
      <c r="R17" s="23">
        <v>4.6020000000000003</v>
      </c>
      <c r="S17" s="22">
        <f t="shared" si="76"/>
        <v>0</v>
      </c>
      <c r="T17" s="22">
        <f t="shared" si="77"/>
        <v>-0.1118516800000009</v>
      </c>
      <c r="U17" s="22">
        <f t="shared" si="78"/>
        <v>-9.1999999999999638E-2</v>
      </c>
      <c r="V17" s="22">
        <f t="shared" si="79"/>
        <v>-0.10300000000000065</v>
      </c>
      <c r="W17" s="23">
        <f t="shared" si="80"/>
        <v>-0.10599999999999987</v>
      </c>
      <c r="X17" s="22">
        <f t="shared" si="81"/>
        <v>0</v>
      </c>
      <c r="Y17" s="22">
        <f t="shared" si="82"/>
        <v>0</v>
      </c>
      <c r="Z17" s="22">
        <f t="shared" si="83"/>
        <v>8.2000000000000739E-2</v>
      </c>
      <c r="AA17" s="22">
        <f t="shared" si="84"/>
        <v>8.8000000000000078E-2</v>
      </c>
      <c r="AB17" s="22">
        <f t="shared" si="85"/>
        <v>8.9000000000000412E-2</v>
      </c>
      <c r="AC17" s="23">
        <f t="shared" si="86"/>
        <v>9.4000000000000306E-2</v>
      </c>
    </row>
    <row r="18" spans="1:29" x14ac:dyDescent="0.3">
      <c r="A18" s="133" t="s">
        <v>15</v>
      </c>
      <c r="B18" s="21">
        <v>639.96499543000004</v>
      </c>
      <c r="C18" s="22">
        <v>652.78</v>
      </c>
      <c r="D18" s="41">
        <v>664.63699999999994</v>
      </c>
      <c r="E18" s="22">
        <v>692.41600000000005</v>
      </c>
      <c r="F18" s="23">
        <v>697.72</v>
      </c>
      <c r="G18" s="22">
        <v>639.96499543000004</v>
      </c>
      <c r="H18" s="22">
        <v>664.90084132999993</v>
      </c>
      <c r="I18" s="22">
        <v>682.971</v>
      </c>
      <c r="J18" s="22">
        <v>708.88800000000003</v>
      </c>
      <c r="K18" s="22">
        <v>713.87599999999998</v>
      </c>
      <c r="L18" s="23">
        <v>719.89700000000005</v>
      </c>
      <c r="M18" s="22">
        <v>639.96499543000004</v>
      </c>
      <c r="N18" s="22">
        <v>664.90084132999993</v>
      </c>
      <c r="O18" s="22">
        <v>675.52599999999995</v>
      </c>
      <c r="P18" s="22">
        <v>732.51900000000001</v>
      </c>
      <c r="Q18" s="22">
        <v>739.995</v>
      </c>
      <c r="R18" s="23">
        <v>775.49099999999999</v>
      </c>
      <c r="S18" s="22">
        <f t="shared" si="76"/>
        <v>0</v>
      </c>
      <c r="T18" s="22">
        <f t="shared" si="77"/>
        <v>12.120841329999962</v>
      </c>
      <c r="U18" s="22">
        <f t="shared" si="78"/>
        <v>10.88900000000001</v>
      </c>
      <c r="V18" s="22">
        <f t="shared" si="79"/>
        <v>40.102999999999952</v>
      </c>
      <c r="W18" s="23">
        <f t="shared" si="80"/>
        <v>42.274999999999977</v>
      </c>
      <c r="X18" s="22">
        <f t="shared" si="81"/>
        <v>0</v>
      </c>
      <c r="Y18" s="22">
        <f t="shared" si="82"/>
        <v>0</v>
      </c>
      <c r="Z18" s="22">
        <f t="shared" si="83"/>
        <v>-7.44500000000005</v>
      </c>
      <c r="AA18" s="22">
        <f t="shared" si="84"/>
        <v>23.630999999999972</v>
      </c>
      <c r="AB18" s="22">
        <f t="shared" si="85"/>
        <v>26.119000000000028</v>
      </c>
      <c r="AC18" s="23">
        <f t="shared" si="86"/>
        <v>55.593999999999937</v>
      </c>
    </row>
    <row r="19" spans="1:29" x14ac:dyDescent="0.3">
      <c r="A19" s="133" t="s">
        <v>16</v>
      </c>
      <c r="B19" s="21">
        <v>13.942635179999996</v>
      </c>
      <c r="C19" s="22">
        <v>13.134</v>
      </c>
      <c r="D19" s="41">
        <v>13.14</v>
      </c>
      <c r="E19" s="22">
        <v>13.448</v>
      </c>
      <c r="F19" s="23">
        <v>13.778</v>
      </c>
      <c r="G19" s="22">
        <v>13.942635179999996</v>
      </c>
      <c r="H19" s="22">
        <v>13.34218634</v>
      </c>
      <c r="I19" s="22">
        <v>13.042999999999999</v>
      </c>
      <c r="J19" s="22">
        <v>13.31</v>
      </c>
      <c r="K19" s="22">
        <v>13.627000000000001</v>
      </c>
      <c r="L19" s="23">
        <v>13.972</v>
      </c>
      <c r="M19" s="22">
        <v>13.942635179999996</v>
      </c>
      <c r="N19" s="22">
        <v>13.34218634</v>
      </c>
      <c r="O19" s="22">
        <v>12.541</v>
      </c>
      <c r="P19" s="22">
        <v>12.808</v>
      </c>
      <c r="Q19" s="22">
        <v>13.116</v>
      </c>
      <c r="R19" s="23">
        <v>13.458</v>
      </c>
      <c r="S19" s="22">
        <f t="shared" si="76"/>
        <v>0</v>
      </c>
      <c r="T19" s="22">
        <f t="shared" si="77"/>
        <v>0.20818633999999925</v>
      </c>
      <c r="U19" s="22">
        <f t="shared" si="78"/>
        <v>-0.5990000000000002</v>
      </c>
      <c r="V19" s="22">
        <f t="shared" si="79"/>
        <v>-0.64000000000000057</v>
      </c>
      <c r="W19" s="23">
        <f t="shared" si="80"/>
        <v>-0.66200000000000081</v>
      </c>
      <c r="X19" s="22">
        <f t="shared" si="81"/>
        <v>0</v>
      </c>
      <c r="Y19" s="22">
        <f t="shared" si="82"/>
        <v>0</v>
      </c>
      <c r="Z19" s="22">
        <f t="shared" si="83"/>
        <v>-0.50199999999999889</v>
      </c>
      <c r="AA19" s="22">
        <f t="shared" si="84"/>
        <v>-0.50200000000000067</v>
      </c>
      <c r="AB19" s="22">
        <f t="shared" si="85"/>
        <v>-0.51100000000000101</v>
      </c>
      <c r="AC19" s="23">
        <f t="shared" si="86"/>
        <v>-0.51399999999999935</v>
      </c>
    </row>
    <row r="20" spans="1:29" x14ac:dyDescent="0.3">
      <c r="A20" s="133" t="s">
        <v>17</v>
      </c>
      <c r="B20" s="21">
        <v>22.333769540000002</v>
      </c>
      <c r="C20" s="22">
        <v>23.596</v>
      </c>
      <c r="D20" s="41">
        <v>23.777999999999999</v>
      </c>
      <c r="E20" s="22">
        <v>24.405000000000001</v>
      </c>
      <c r="F20" s="23">
        <v>25.071000000000002</v>
      </c>
      <c r="G20" s="22">
        <v>22.333769540000002</v>
      </c>
      <c r="H20" s="22">
        <v>23.171093500000001</v>
      </c>
      <c r="I20" s="22">
        <v>23.657</v>
      </c>
      <c r="J20" s="22">
        <v>24.21</v>
      </c>
      <c r="K20" s="22">
        <v>24.855</v>
      </c>
      <c r="L20" s="23">
        <v>25.553000000000001</v>
      </c>
      <c r="M20" s="22">
        <v>22.333769540000002</v>
      </c>
      <c r="N20" s="22">
        <v>23.171093500000001</v>
      </c>
      <c r="O20" s="22">
        <v>23.768000000000001</v>
      </c>
      <c r="P20" s="22">
        <v>24.344000000000001</v>
      </c>
      <c r="Q20" s="22">
        <v>24.997</v>
      </c>
      <c r="R20" s="23">
        <v>25.718</v>
      </c>
      <c r="S20" s="22">
        <f t="shared" si="76"/>
        <v>0</v>
      </c>
      <c r="T20" s="22">
        <f t="shared" si="77"/>
        <v>-0.42490649999999874</v>
      </c>
      <c r="U20" s="22">
        <f t="shared" si="78"/>
        <v>-9.9999999999980105E-3</v>
      </c>
      <c r="V20" s="22">
        <f t="shared" si="79"/>
        <v>-6.0999999999999943E-2</v>
      </c>
      <c r="W20" s="23">
        <f t="shared" si="80"/>
        <v>-7.400000000000162E-2</v>
      </c>
      <c r="X20" s="22">
        <f t="shared" si="81"/>
        <v>0</v>
      </c>
      <c r="Y20" s="22">
        <f t="shared" si="82"/>
        <v>0</v>
      </c>
      <c r="Z20" s="22">
        <f t="shared" si="83"/>
        <v>0.11100000000000065</v>
      </c>
      <c r="AA20" s="22">
        <f t="shared" si="84"/>
        <v>0.13400000000000034</v>
      </c>
      <c r="AB20" s="22">
        <f t="shared" si="85"/>
        <v>0.14199999999999946</v>
      </c>
      <c r="AC20" s="23">
        <f t="shared" si="86"/>
        <v>0.16499999999999915</v>
      </c>
    </row>
    <row r="21" spans="1:29" x14ac:dyDescent="0.3">
      <c r="A21" s="133" t="s">
        <v>18</v>
      </c>
      <c r="B21" s="21">
        <v>0.4032833400000001</v>
      </c>
      <c r="C21" s="22">
        <v>0.36899999999999999</v>
      </c>
      <c r="D21" s="41">
        <v>0.374</v>
      </c>
      <c r="E21" s="22">
        <v>0.38400000000000001</v>
      </c>
      <c r="F21" s="23">
        <v>0.39400000000000002</v>
      </c>
      <c r="G21" s="22">
        <v>0.4032833400000001</v>
      </c>
      <c r="H21" s="22">
        <v>0.40093092999999996</v>
      </c>
      <c r="I21" s="22">
        <v>0.40699999999999997</v>
      </c>
      <c r="J21" s="22">
        <v>0.41699999999999998</v>
      </c>
      <c r="K21" s="22">
        <v>0.42699999999999999</v>
      </c>
      <c r="L21" s="23">
        <v>0.438</v>
      </c>
      <c r="M21" s="22">
        <v>0.4032833400000001</v>
      </c>
      <c r="N21" s="22">
        <v>0.40093092999999996</v>
      </c>
      <c r="O21" s="22">
        <v>0.40799999999999997</v>
      </c>
      <c r="P21" s="22">
        <v>0.41799999999999998</v>
      </c>
      <c r="Q21" s="22">
        <v>0.42799999999999999</v>
      </c>
      <c r="R21" s="23">
        <v>0.44</v>
      </c>
      <c r="S21" s="22">
        <f t="shared" si="76"/>
        <v>0</v>
      </c>
      <c r="T21" s="22">
        <f t="shared" si="77"/>
        <v>3.1930929999999969E-2</v>
      </c>
      <c r="U21" s="22">
        <f t="shared" si="78"/>
        <v>3.3999999999999975E-2</v>
      </c>
      <c r="V21" s="22">
        <f t="shared" si="79"/>
        <v>3.3999999999999975E-2</v>
      </c>
      <c r="W21" s="23">
        <f t="shared" si="80"/>
        <v>3.3999999999999975E-2</v>
      </c>
      <c r="X21" s="22">
        <f t="shared" si="81"/>
        <v>0</v>
      </c>
      <c r="Y21" s="22">
        <f t="shared" si="82"/>
        <v>0</v>
      </c>
      <c r="Z21" s="22">
        <f t="shared" si="83"/>
        <v>1.0000000000000009E-3</v>
      </c>
      <c r="AA21" s="22">
        <f t="shared" si="84"/>
        <v>1.0000000000000009E-3</v>
      </c>
      <c r="AB21" s="22">
        <f t="shared" si="85"/>
        <v>1.0000000000000009E-3</v>
      </c>
      <c r="AC21" s="23">
        <f t="shared" si="86"/>
        <v>2.0000000000000018E-3</v>
      </c>
    </row>
    <row r="22" spans="1:29" x14ac:dyDescent="0.3">
      <c r="A22" s="127" t="s">
        <v>19</v>
      </c>
      <c r="B22" s="18">
        <v>31.51180445</v>
      </c>
      <c r="C22" s="15">
        <v>28.143999999999998</v>
      </c>
      <c r="D22" s="66">
        <v>23.43</v>
      </c>
      <c r="E22" s="15">
        <v>24.969000000000001</v>
      </c>
      <c r="F22" s="19">
        <v>26.631</v>
      </c>
      <c r="G22" s="15">
        <v>31.51180445</v>
      </c>
      <c r="H22" s="15">
        <v>28.893637419999997</v>
      </c>
      <c r="I22" s="15">
        <v>26.579000000000001</v>
      </c>
      <c r="J22" s="15">
        <v>24.585999999999999</v>
      </c>
      <c r="K22" s="15">
        <v>25.844999999999999</v>
      </c>
      <c r="L22" s="19">
        <v>26.81</v>
      </c>
      <c r="M22" s="15">
        <v>31.51180445</v>
      </c>
      <c r="N22" s="15">
        <v>28.893637419999997</v>
      </c>
      <c r="O22" s="15">
        <v>28.766999999999999</v>
      </c>
      <c r="P22" s="15">
        <v>24.486999999999998</v>
      </c>
      <c r="Q22" s="15">
        <v>25.530999999999999</v>
      </c>
      <c r="R22" s="19">
        <v>26.297999999999998</v>
      </c>
      <c r="S22" s="15">
        <f t="shared" si="76"/>
        <v>0</v>
      </c>
      <c r="T22" s="15">
        <f t="shared" si="77"/>
        <v>0.74963741999999911</v>
      </c>
      <c r="U22" s="15">
        <f t="shared" si="78"/>
        <v>5.3369999999999997</v>
      </c>
      <c r="V22" s="15">
        <f t="shared" si="79"/>
        <v>-0.48200000000000287</v>
      </c>
      <c r="W22" s="19">
        <f t="shared" si="80"/>
        <v>-1.1000000000000014</v>
      </c>
      <c r="X22" s="15">
        <f t="shared" si="81"/>
        <v>0</v>
      </c>
      <c r="Y22" s="15">
        <f t="shared" si="82"/>
        <v>0</v>
      </c>
      <c r="Z22" s="15">
        <f t="shared" si="83"/>
        <v>2.1879999999999988</v>
      </c>
      <c r="AA22" s="15">
        <f t="shared" si="84"/>
        <v>-9.9000000000000199E-2</v>
      </c>
      <c r="AB22" s="15">
        <f t="shared" si="85"/>
        <v>-0.31400000000000006</v>
      </c>
      <c r="AC22" s="19">
        <f t="shared" si="86"/>
        <v>-0.51200000000000045</v>
      </c>
    </row>
    <row r="23" spans="1:29" x14ac:dyDescent="0.3">
      <c r="A23" s="127" t="s">
        <v>31</v>
      </c>
      <c r="B23" s="28">
        <v>647.44519507999996</v>
      </c>
      <c r="C23" s="29">
        <v>514.49099999999999</v>
      </c>
      <c r="D23" s="67">
        <v>515.798</v>
      </c>
      <c r="E23" s="29">
        <v>536.82299999999998</v>
      </c>
      <c r="F23" s="30">
        <v>560.59799999999996</v>
      </c>
      <c r="G23" s="15">
        <v>647.44519507999996</v>
      </c>
      <c r="H23" s="29">
        <v>519.29851488000008</v>
      </c>
      <c r="I23" s="29">
        <v>515.90499999999997</v>
      </c>
      <c r="J23" s="29">
        <v>531.04300000000001</v>
      </c>
      <c r="K23" s="29">
        <v>548.41999999999996</v>
      </c>
      <c r="L23" s="30">
        <v>568.97199999999998</v>
      </c>
      <c r="M23" s="15">
        <v>647.44519507999996</v>
      </c>
      <c r="N23" s="15">
        <v>519.29851488000008</v>
      </c>
      <c r="O23" s="15">
        <v>519.15499999999997</v>
      </c>
      <c r="P23" s="15">
        <v>533.16099999999994</v>
      </c>
      <c r="Q23" s="15">
        <v>549.49400000000003</v>
      </c>
      <c r="R23" s="19">
        <v>569.28</v>
      </c>
      <c r="S23" s="15">
        <f t="shared" si="76"/>
        <v>0</v>
      </c>
      <c r="T23" s="15">
        <f t="shared" si="77"/>
        <v>4.8075148800000989</v>
      </c>
      <c r="U23" s="15">
        <f t="shared" si="78"/>
        <v>3.3569999999999709</v>
      </c>
      <c r="V23" s="15">
        <f t="shared" si="79"/>
        <v>-3.6620000000000346</v>
      </c>
      <c r="W23" s="19">
        <f t="shared" si="80"/>
        <v>-11.103999999999928</v>
      </c>
      <c r="X23" s="15">
        <f t="shared" si="81"/>
        <v>0</v>
      </c>
      <c r="Y23" s="15">
        <f t="shared" si="82"/>
        <v>0</v>
      </c>
      <c r="Z23" s="15">
        <f t="shared" si="83"/>
        <v>3.25</v>
      </c>
      <c r="AA23" s="15">
        <f t="shared" si="84"/>
        <v>2.1179999999999382</v>
      </c>
      <c r="AB23" s="15">
        <f t="shared" si="85"/>
        <v>1.0740000000000691</v>
      </c>
      <c r="AC23" s="19">
        <f t="shared" si="86"/>
        <v>0.30799999999999272</v>
      </c>
    </row>
    <row r="24" spans="1:29" ht="17.25" thickBot="1" x14ac:dyDescent="0.35">
      <c r="A24" s="128" t="s">
        <v>20</v>
      </c>
      <c r="B24" s="31">
        <v>297.25255347000007</v>
      </c>
      <c r="C24" s="32">
        <v>396.03699999999998</v>
      </c>
      <c r="D24" s="68">
        <v>408.34199999999998</v>
      </c>
      <c r="E24" s="32">
        <v>286.03500000000003</v>
      </c>
      <c r="F24" s="33">
        <v>297.77499999999998</v>
      </c>
      <c r="G24" s="32">
        <v>360.64873414000016</v>
      </c>
      <c r="H24" s="32">
        <v>407.67844924000008</v>
      </c>
      <c r="I24" s="32">
        <v>438.59</v>
      </c>
      <c r="J24" s="32">
        <v>389.76299999999998</v>
      </c>
      <c r="K24" s="32">
        <v>405.02699999999999</v>
      </c>
      <c r="L24" s="33">
        <v>423.32100000000003</v>
      </c>
      <c r="M24" s="32">
        <v>360.64873414000016</v>
      </c>
      <c r="N24" s="32">
        <v>405.78506503000011</v>
      </c>
      <c r="O24" s="32">
        <v>441.791</v>
      </c>
      <c r="P24" s="32">
        <v>570.90599999999995</v>
      </c>
      <c r="Q24" s="32">
        <v>590.11400000000003</v>
      </c>
      <c r="R24" s="33">
        <v>558.86300000000006</v>
      </c>
      <c r="S24" s="34">
        <f t="shared" si="76"/>
        <v>63.396180670000092</v>
      </c>
      <c r="T24" s="34">
        <f t="shared" si="77"/>
        <v>9.7480650300001344</v>
      </c>
      <c r="U24" s="34">
        <f t="shared" si="78"/>
        <v>33.449000000000012</v>
      </c>
      <c r="V24" s="34">
        <f t="shared" si="79"/>
        <v>284.87099999999992</v>
      </c>
      <c r="W24" s="35">
        <f t="shared" si="80"/>
        <v>292.33900000000006</v>
      </c>
      <c r="X24" s="34">
        <f t="shared" si="81"/>
        <v>0</v>
      </c>
      <c r="Y24" s="34">
        <f t="shared" si="82"/>
        <v>-1.8933842099999652</v>
      </c>
      <c r="Z24" s="34">
        <f t="shared" si="83"/>
        <v>3.2010000000000218</v>
      </c>
      <c r="AA24" s="34">
        <f t="shared" si="84"/>
        <v>181.14299999999997</v>
      </c>
      <c r="AB24" s="34">
        <f t="shared" si="85"/>
        <v>185.08700000000005</v>
      </c>
      <c r="AC24" s="35">
        <f t="shared" si="86"/>
        <v>135.54200000000003</v>
      </c>
    </row>
    <row r="25" spans="1:29" ht="17.25" thickBot="1" x14ac:dyDescent="0.35">
      <c r="A25" s="129" t="s">
        <v>102</v>
      </c>
      <c r="B25" s="31">
        <f>B26+B27</f>
        <v>8539.1879110000009</v>
      </c>
      <c r="C25" s="32">
        <f t="shared" ref="C25:AC25" si="87">C26+C27</f>
        <v>8946.2089999999989</v>
      </c>
      <c r="D25" s="68">
        <f t="shared" si="87"/>
        <v>9178.607</v>
      </c>
      <c r="E25" s="32">
        <f t="shared" si="87"/>
        <v>9652.9170000000013</v>
      </c>
      <c r="F25" s="33">
        <f t="shared" si="87"/>
        <v>10171.478999999999</v>
      </c>
      <c r="G25" s="32">
        <f t="shared" si="87"/>
        <v>8539.1879110000009</v>
      </c>
      <c r="H25" s="32">
        <f t="shared" si="87"/>
        <v>9054.8558298722637</v>
      </c>
      <c r="I25" s="32">
        <f t="shared" si="87"/>
        <v>9417.2559999999994</v>
      </c>
      <c r="J25" s="32">
        <f t="shared" si="87"/>
        <v>9900.7610000000004</v>
      </c>
      <c r="K25" s="32">
        <f t="shared" si="87"/>
        <v>10452.630000000001</v>
      </c>
      <c r="L25" s="33">
        <f t="shared" si="87"/>
        <v>11077.505000000001</v>
      </c>
      <c r="M25" s="32">
        <f t="shared" si="87"/>
        <v>8539.1879110000009</v>
      </c>
      <c r="N25" s="32">
        <f t="shared" si="87"/>
        <v>9055.8820658722652</v>
      </c>
      <c r="O25" s="32">
        <f t="shared" si="87"/>
        <v>9508.2010000000009</v>
      </c>
      <c r="P25" s="32">
        <f t="shared" si="87"/>
        <v>9975.94</v>
      </c>
      <c r="Q25" s="32">
        <f t="shared" si="87"/>
        <v>10494.929</v>
      </c>
      <c r="R25" s="33">
        <f t="shared" si="87"/>
        <v>11086.957</v>
      </c>
      <c r="S25" s="32">
        <f t="shared" si="87"/>
        <v>0</v>
      </c>
      <c r="T25" s="32">
        <f t="shared" si="87"/>
        <v>109.67306587226449</v>
      </c>
      <c r="U25" s="32">
        <f t="shared" si="87"/>
        <v>329.59400000000005</v>
      </c>
      <c r="V25" s="32">
        <f t="shared" si="87"/>
        <v>323.02299999999968</v>
      </c>
      <c r="W25" s="33">
        <f t="shared" si="87"/>
        <v>323.44999999999936</v>
      </c>
      <c r="X25" s="32">
        <f t="shared" si="87"/>
        <v>0</v>
      </c>
      <c r="Y25" s="32">
        <f t="shared" si="87"/>
        <v>1.0262359999996988</v>
      </c>
      <c r="Z25" s="32">
        <f t="shared" si="87"/>
        <v>90.945000000000164</v>
      </c>
      <c r="AA25" s="32">
        <f t="shared" si="87"/>
        <v>75.179000000000087</v>
      </c>
      <c r="AB25" s="32">
        <f t="shared" si="87"/>
        <v>42.298999999999523</v>
      </c>
      <c r="AC25" s="33">
        <f t="shared" si="87"/>
        <v>9.4520000000002256</v>
      </c>
    </row>
    <row r="26" spans="1:29" x14ac:dyDescent="0.3">
      <c r="A26" s="127" t="s">
        <v>32</v>
      </c>
      <c r="B26" s="18">
        <v>5760.634</v>
      </c>
      <c r="C26" s="15">
        <v>6072.049</v>
      </c>
      <c r="D26" s="66">
        <v>6323.5360000000001</v>
      </c>
      <c r="E26" s="36">
        <v>6625.2960000000003</v>
      </c>
      <c r="F26" s="37">
        <v>6956.3040000000001</v>
      </c>
      <c r="G26" s="15">
        <v>5760.634</v>
      </c>
      <c r="H26" s="15">
        <v>6166.6095567822649</v>
      </c>
      <c r="I26" s="15">
        <v>6498.4229999999998</v>
      </c>
      <c r="J26" s="15">
        <v>6804.8029999999999</v>
      </c>
      <c r="K26" s="15">
        <v>7152.6120000000001</v>
      </c>
      <c r="L26" s="19">
        <v>7548.37</v>
      </c>
      <c r="M26" s="15">
        <v>5760.634</v>
      </c>
      <c r="N26" s="15">
        <v>6167.6357927822646</v>
      </c>
      <c r="O26" s="36">
        <v>6561.5169999999998</v>
      </c>
      <c r="P26" s="36">
        <v>6862.2449999999999</v>
      </c>
      <c r="Q26" s="15">
        <v>7194.5169999999998</v>
      </c>
      <c r="R26" s="19">
        <v>7570.7780000000002</v>
      </c>
      <c r="S26" s="15">
        <f t="shared" ref="S26:S27" si="88">+M26-B26</f>
        <v>0</v>
      </c>
      <c r="T26" s="15">
        <f t="shared" ref="T26:T27" si="89">+N26-C26</f>
        <v>95.586792782264638</v>
      </c>
      <c r="U26" s="15">
        <f t="shared" ref="U26:U27" si="90">+O26-D26</f>
        <v>237.98099999999977</v>
      </c>
      <c r="V26" s="15">
        <f t="shared" ref="V26:V27" si="91">+P26-E26</f>
        <v>236.94899999999961</v>
      </c>
      <c r="W26" s="19">
        <f t="shared" ref="W26:W27" si="92">+Q26-F26</f>
        <v>238.21299999999974</v>
      </c>
      <c r="X26" s="15">
        <f t="shared" ref="X26:X27" si="93">+M26-G26</f>
        <v>0</v>
      </c>
      <c r="Y26" s="15">
        <f t="shared" ref="Y26:Y27" si="94">+N26-H26</f>
        <v>1.0262359999996988</v>
      </c>
      <c r="Z26" s="15">
        <f t="shared" ref="Z26:Z27" si="95">+O26-I26</f>
        <v>63.094000000000051</v>
      </c>
      <c r="AA26" s="15">
        <f t="shared" ref="AA26:AA27" si="96">+P26-J26</f>
        <v>57.442000000000007</v>
      </c>
      <c r="AB26" s="15">
        <f t="shared" ref="AB26:AB27" si="97">+Q26-K26</f>
        <v>41.904999999999745</v>
      </c>
      <c r="AC26" s="19">
        <f t="shared" ref="AC26:AC27" si="98">+R26-L26</f>
        <v>22.408000000000357</v>
      </c>
    </row>
    <row r="27" spans="1:29" ht="17.25" thickBot="1" x14ac:dyDescent="0.35">
      <c r="A27" s="128" t="s">
        <v>33</v>
      </c>
      <c r="B27" s="31">
        <v>2778.553911</v>
      </c>
      <c r="C27" s="32">
        <v>2874.16</v>
      </c>
      <c r="D27" s="68">
        <v>2855.0709999999999</v>
      </c>
      <c r="E27" s="32">
        <v>3027.6210000000001</v>
      </c>
      <c r="F27" s="33">
        <v>3215.1750000000002</v>
      </c>
      <c r="G27" s="32">
        <v>2778.553911</v>
      </c>
      <c r="H27" s="32">
        <v>2888.2462730899997</v>
      </c>
      <c r="I27" s="32">
        <v>2918.8330000000001</v>
      </c>
      <c r="J27" s="32">
        <v>3095.9580000000001</v>
      </c>
      <c r="K27" s="32">
        <v>3300.018</v>
      </c>
      <c r="L27" s="33">
        <v>3529.1350000000002</v>
      </c>
      <c r="M27" s="32">
        <v>2778.553911</v>
      </c>
      <c r="N27" s="32">
        <v>2888.2462730899997</v>
      </c>
      <c r="O27" s="32">
        <v>2946.6840000000002</v>
      </c>
      <c r="P27" s="32">
        <v>3113.6950000000002</v>
      </c>
      <c r="Q27" s="32">
        <v>3300.4119999999998</v>
      </c>
      <c r="R27" s="33">
        <v>3516.1790000000001</v>
      </c>
      <c r="S27" s="32">
        <f t="shared" si="88"/>
        <v>0</v>
      </c>
      <c r="T27" s="32">
        <f t="shared" si="89"/>
        <v>14.08627308999985</v>
      </c>
      <c r="U27" s="32">
        <f t="shared" si="90"/>
        <v>91.613000000000284</v>
      </c>
      <c r="V27" s="32">
        <f t="shared" si="91"/>
        <v>86.074000000000069</v>
      </c>
      <c r="W27" s="33">
        <f t="shared" si="92"/>
        <v>85.236999999999625</v>
      </c>
      <c r="X27" s="32">
        <f t="shared" si="93"/>
        <v>0</v>
      </c>
      <c r="Y27" s="32">
        <f t="shared" si="94"/>
        <v>0</v>
      </c>
      <c r="Z27" s="32">
        <f t="shared" si="95"/>
        <v>27.851000000000113</v>
      </c>
      <c r="AA27" s="32">
        <f t="shared" si="96"/>
        <v>17.73700000000008</v>
      </c>
      <c r="AB27" s="32">
        <f t="shared" si="97"/>
        <v>0.39399999999977808</v>
      </c>
      <c r="AC27" s="33">
        <f t="shared" si="98"/>
        <v>-12.956000000000131</v>
      </c>
    </row>
    <row r="28" spans="1:29" ht="17.25" thickBot="1" x14ac:dyDescent="0.35">
      <c r="A28" s="130" t="s">
        <v>21</v>
      </c>
      <c r="B28" s="38">
        <f>B25+B4</f>
        <v>21347.134109292041</v>
      </c>
      <c r="C28" s="39">
        <f t="shared" ref="C28:AC28" si="99">C25+C4</f>
        <v>22359.906000000003</v>
      </c>
      <c r="D28" s="69">
        <f t="shared" si="99"/>
        <v>22995.236000000001</v>
      </c>
      <c r="E28" s="39">
        <f t="shared" si="99"/>
        <v>23983.371999999999</v>
      </c>
      <c r="F28" s="40">
        <f t="shared" si="99"/>
        <v>25189.710999999996</v>
      </c>
      <c r="G28" s="39">
        <f t="shared" si="99"/>
        <v>21433.726549447842</v>
      </c>
      <c r="H28" s="39">
        <f t="shared" si="99"/>
        <v>22906.375041732688</v>
      </c>
      <c r="I28" s="39">
        <f t="shared" si="99"/>
        <v>23682.536999999997</v>
      </c>
      <c r="J28" s="39">
        <f t="shared" si="99"/>
        <v>24576.358</v>
      </c>
      <c r="K28" s="39">
        <f t="shared" si="99"/>
        <v>25761.659</v>
      </c>
      <c r="L28" s="40">
        <f t="shared" si="99"/>
        <v>27269.978999999999</v>
      </c>
      <c r="M28" s="39">
        <f t="shared" si="99"/>
        <v>21433.726549447842</v>
      </c>
      <c r="N28" s="39">
        <f t="shared" si="99"/>
        <v>23024.666893522692</v>
      </c>
      <c r="O28" s="39">
        <f t="shared" si="99"/>
        <v>24079.251</v>
      </c>
      <c r="P28" s="39">
        <f t="shared" si="99"/>
        <v>25134.162000000004</v>
      </c>
      <c r="Q28" s="39">
        <f t="shared" si="99"/>
        <v>26410.925000000003</v>
      </c>
      <c r="R28" s="40">
        <f t="shared" si="99"/>
        <v>27865.069000000003</v>
      </c>
      <c r="S28" s="39">
        <f t="shared" si="99"/>
        <v>86.5924401558037</v>
      </c>
      <c r="T28" s="39">
        <f t="shared" si="99"/>
        <v>664.76089352269105</v>
      </c>
      <c r="U28" s="39">
        <f t="shared" si="99"/>
        <v>1084.0149999999996</v>
      </c>
      <c r="V28" s="39">
        <f t="shared" si="99"/>
        <v>1150.79</v>
      </c>
      <c r="W28" s="40">
        <f t="shared" si="99"/>
        <v>1221.2139999999995</v>
      </c>
      <c r="X28" s="39">
        <f t="shared" si="99"/>
        <v>0</v>
      </c>
      <c r="Y28" s="39">
        <f t="shared" si="99"/>
        <v>118.2918517899999</v>
      </c>
      <c r="Z28" s="39">
        <f t="shared" si="99"/>
        <v>396.714</v>
      </c>
      <c r="AA28" s="39">
        <f t="shared" si="99"/>
        <v>557.80399999999963</v>
      </c>
      <c r="AB28" s="39">
        <f t="shared" si="99"/>
        <v>649.26599999999905</v>
      </c>
      <c r="AC28" s="40">
        <f t="shared" si="99"/>
        <v>595.0899999999998</v>
      </c>
    </row>
    <row r="29" spans="1:29" x14ac:dyDescent="0.3">
      <c r="A29" s="131" t="s">
        <v>22</v>
      </c>
      <c r="B29" s="21">
        <v>49.077589809999999</v>
      </c>
      <c r="C29" s="22">
        <v>35.119</v>
      </c>
      <c r="D29" s="41">
        <v>35.031999999999996</v>
      </c>
      <c r="E29" s="22">
        <v>35.031999999999996</v>
      </c>
      <c r="F29" s="23">
        <v>35.031999999999996</v>
      </c>
      <c r="G29" s="22">
        <v>49.077878199999873</v>
      </c>
      <c r="H29" s="22">
        <v>38.578598879999774</v>
      </c>
      <c r="I29" s="22">
        <v>36.551000000000002</v>
      </c>
      <c r="J29" s="22">
        <v>36.508000000000003</v>
      </c>
      <c r="K29" s="22">
        <v>36.508000000000003</v>
      </c>
      <c r="L29" s="23">
        <v>36.508000000000003</v>
      </c>
      <c r="M29" s="22">
        <v>49.077878199999873</v>
      </c>
      <c r="N29" s="22">
        <v>38.578598879999774</v>
      </c>
      <c r="O29" s="22">
        <v>33.042999999999999</v>
      </c>
      <c r="P29" s="22">
        <v>32.96</v>
      </c>
      <c r="Q29" s="22">
        <v>32.96</v>
      </c>
      <c r="R29" s="23">
        <v>32.96</v>
      </c>
      <c r="S29" s="22">
        <f>+M29-B29</f>
        <v>2.8838999987357283E-4</v>
      </c>
      <c r="T29" s="22">
        <f t="shared" ref="T29" si="100">+N29-C29</f>
        <v>3.4595988799997741</v>
      </c>
      <c r="U29" s="22">
        <f t="shared" ref="U29" si="101">+O29-D29</f>
        <v>-1.9889999999999972</v>
      </c>
      <c r="V29" s="22">
        <f t="shared" ref="V29" si="102">+P29-E29</f>
        <v>-2.0719999999999956</v>
      </c>
      <c r="W29" s="23">
        <f t="shared" ref="W29" si="103">+Q29-F29</f>
        <v>-2.0719999999999956</v>
      </c>
      <c r="X29" s="22">
        <f>+M29-G29</f>
        <v>0</v>
      </c>
      <c r="Y29" s="22">
        <f t="shared" ref="Y29" si="104">+N29-H29</f>
        <v>0</v>
      </c>
      <c r="Z29" s="22">
        <f t="shared" ref="Z29" si="105">+O29-I29</f>
        <v>-3.5080000000000027</v>
      </c>
      <c r="AA29" s="22">
        <f t="shared" ref="AA29" si="106">+P29-J29</f>
        <v>-3.5480000000000018</v>
      </c>
      <c r="AB29" s="22">
        <f t="shared" ref="AB29" si="107">+Q29-K29</f>
        <v>-3.5480000000000018</v>
      </c>
      <c r="AC29" s="23">
        <f t="shared" ref="AC29" si="108">+R29-L29</f>
        <v>-3.5480000000000018</v>
      </c>
    </row>
    <row r="30" spans="1:29" x14ac:dyDescent="0.3">
      <c r="A30" s="127" t="s">
        <v>23</v>
      </c>
      <c r="B30" s="18">
        <f>B28+B29</f>
        <v>21396.211699102041</v>
      </c>
      <c r="C30" s="15">
        <f t="shared" ref="C30:AC30" si="109">C28+C29</f>
        <v>22395.025000000001</v>
      </c>
      <c r="D30" s="66">
        <f t="shared" si="109"/>
        <v>23030.268</v>
      </c>
      <c r="E30" s="15">
        <f t="shared" si="109"/>
        <v>24018.403999999999</v>
      </c>
      <c r="F30" s="19">
        <f t="shared" si="109"/>
        <v>25224.742999999995</v>
      </c>
      <c r="G30" s="15">
        <f t="shared" si="109"/>
        <v>21482.804427647843</v>
      </c>
      <c r="H30" s="15">
        <f t="shared" si="109"/>
        <v>22944.953640612686</v>
      </c>
      <c r="I30" s="15">
        <f t="shared" si="109"/>
        <v>23719.087999999996</v>
      </c>
      <c r="J30" s="15">
        <f t="shared" si="109"/>
        <v>24612.866000000002</v>
      </c>
      <c r="K30" s="15">
        <f t="shared" si="109"/>
        <v>25798.167000000001</v>
      </c>
      <c r="L30" s="19">
        <f t="shared" si="109"/>
        <v>27306.487000000001</v>
      </c>
      <c r="M30" s="15">
        <f t="shared" si="109"/>
        <v>21482.804427647843</v>
      </c>
      <c r="N30" s="15">
        <f t="shared" si="109"/>
        <v>23063.24549240269</v>
      </c>
      <c r="O30" s="15">
        <f t="shared" si="109"/>
        <v>24112.294000000002</v>
      </c>
      <c r="P30" s="15">
        <f t="shared" si="109"/>
        <v>25167.122000000003</v>
      </c>
      <c r="Q30" s="15">
        <f t="shared" si="109"/>
        <v>26443.885000000002</v>
      </c>
      <c r="R30" s="19">
        <f t="shared" si="109"/>
        <v>27898.029000000002</v>
      </c>
      <c r="S30" s="15">
        <f t="shared" si="109"/>
        <v>86.592728545803567</v>
      </c>
      <c r="T30" s="15">
        <f t="shared" si="109"/>
        <v>668.22049240269087</v>
      </c>
      <c r="U30" s="15">
        <f t="shared" si="109"/>
        <v>1082.0259999999996</v>
      </c>
      <c r="V30" s="15">
        <f t="shared" si="109"/>
        <v>1148.7180000000001</v>
      </c>
      <c r="W30" s="19">
        <f t="shared" si="109"/>
        <v>1219.1419999999996</v>
      </c>
      <c r="X30" s="15">
        <f t="shared" si="109"/>
        <v>0</v>
      </c>
      <c r="Y30" s="15">
        <f t="shared" si="109"/>
        <v>118.2918517899999</v>
      </c>
      <c r="Z30" s="15">
        <f t="shared" si="109"/>
        <v>393.20600000000002</v>
      </c>
      <c r="AA30" s="15">
        <f t="shared" si="109"/>
        <v>554.25599999999963</v>
      </c>
      <c r="AB30" s="15">
        <f t="shared" si="109"/>
        <v>645.71799999999905</v>
      </c>
      <c r="AC30" s="19">
        <f t="shared" si="109"/>
        <v>591.5419999999998</v>
      </c>
    </row>
    <row r="31" spans="1:29" ht="17.25" thickBot="1" x14ac:dyDescent="0.35">
      <c r="A31" s="128" t="s">
        <v>24</v>
      </c>
      <c r="B31" s="42">
        <f>B30/B43*100</f>
        <v>28.446779586920101</v>
      </c>
      <c r="C31" s="43">
        <f t="shared" ref="C31:R31" si="110">C30/C43*100</f>
        <v>28.888142696593654</v>
      </c>
      <c r="D31" s="68">
        <f t="shared" si="110"/>
        <v>28.418750189357034</v>
      </c>
      <c r="E31" s="43">
        <f t="shared" si="110"/>
        <v>28.010520970353898</v>
      </c>
      <c r="F31" s="44">
        <f t="shared" si="110"/>
        <v>27.778558232908157</v>
      </c>
      <c r="G31" s="43">
        <f t="shared" si="110"/>
        <v>28.431279111570017</v>
      </c>
      <c r="H31" s="43">
        <f t="shared" si="110"/>
        <v>29.389925324093507</v>
      </c>
      <c r="I31" s="43">
        <f t="shared" si="110"/>
        <v>29.491924225935207</v>
      </c>
      <c r="J31" s="43">
        <f t="shared" si="110"/>
        <v>29.167622019661771</v>
      </c>
      <c r="K31" s="43">
        <f t="shared" si="110"/>
        <v>28.859404747706201</v>
      </c>
      <c r="L31" s="44">
        <f t="shared" si="110"/>
        <v>28.60803018044016</v>
      </c>
      <c r="M31" s="43">
        <f t="shared" si="110"/>
        <v>28.431279111570017</v>
      </c>
      <c r="N31" s="43">
        <f t="shared" si="110"/>
        <v>29.541443986759418</v>
      </c>
      <c r="O31" s="43">
        <f t="shared" si="110"/>
        <v>29.935383510766457</v>
      </c>
      <c r="P31" s="43">
        <f t="shared" si="110"/>
        <v>29.963932425129297</v>
      </c>
      <c r="Q31" s="43">
        <f t="shared" si="110"/>
        <v>29.872910760111278</v>
      </c>
      <c r="R31" s="44">
        <f t="shared" si="110"/>
        <v>29.611147265689009</v>
      </c>
      <c r="S31" s="45">
        <f>S30/M43*100</f>
        <v>0.11460058869919695</v>
      </c>
      <c r="T31" s="45">
        <f t="shared" ref="T31:W31" si="111">T30/N43*100</f>
        <v>0.85591588805753949</v>
      </c>
      <c r="U31" s="43">
        <f t="shared" si="111"/>
        <v>1.3433339556419051</v>
      </c>
      <c r="V31" s="45">
        <f t="shared" si="111"/>
        <v>1.367661686844037</v>
      </c>
      <c r="W31" s="46">
        <f t="shared" si="111"/>
        <v>1.377230318839443</v>
      </c>
      <c r="X31" s="45">
        <f>X30/M43*100</f>
        <v>0</v>
      </c>
      <c r="Y31" s="45">
        <f t="shared" ref="Y31:AC31" si="112">Y30/N43*100</f>
        <v>0.15151866266590552</v>
      </c>
      <c r="Z31" s="43">
        <f t="shared" si="112"/>
        <v>0.48816476809441839</v>
      </c>
      <c r="AA31" s="45">
        <f t="shared" si="112"/>
        <v>0.65989624599199115</v>
      </c>
      <c r="AB31" s="45">
        <f t="shared" si="112"/>
        <v>0.72944940541820924</v>
      </c>
      <c r="AC31" s="46">
        <f t="shared" si="112"/>
        <v>0.62786648031085635</v>
      </c>
    </row>
    <row r="32" spans="1:29" ht="17.25" thickBot="1" x14ac:dyDescent="0.35">
      <c r="A32" s="47"/>
      <c r="B32" s="48"/>
      <c r="C32" s="48"/>
      <c r="D32" s="70"/>
      <c r="E32" s="48"/>
      <c r="F32" s="48"/>
      <c r="G32" s="49"/>
      <c r="H32" s="49"/>
      <c r="I32" s="49"/>
      <c r="J32" s="49"/>
      <c r="K32" s="49"/>
      <c r="L32" s="50"/>
      <c r="M32" s="51"/>
      <c r="N32" s="51"/>
      <c r="O32" s="51"/>
      <c r="P32" s="51"/>
      <c r="Q32" s="51"/>
      <c r="R32" s="52"/>
      <c r="S32" s="53"/>
      <c r="T32" s="54"/>
      <c r="U32" s="53"/>
      <c r="V32" s="51"/>
      <c r="W32" s="55"/>
      <c r="X32" s="53"/>
      <c r="Y32" s="54"/>
      <c r="Z32" s="56"/>
      <c r="AA32" s="51"/>
      <c r="AB32" s="51"/>
      <c r="AC32" s="55"/>
    </row>
    <row r="33" spans="1:29" x14ac:dyDescent="0.3">
      <c r="A33" s="57" t="s">
        <v>97</v>
      </c>
      <c r="B33" s="58">
        <v>10137.098750502037</v>
      </c>
      <c r="C33" s="59">
        <v>10562.665999999999</v>
      </c>
      <c r="D33" s="71">
        <v>10789.19</v>
      </c>
      <c r="E33" s="59">
        <v>11240.456</v>
      </c>
      <c r="F33" s="60">
        <v>11739.361999999999</v>
      </c>
      <c r="G33" s="59">
        <v>10166.278893267841</v>
      </c>
      <c r="H33" s="59">
        <v>10964.272128399187</v>
      </c>
      <c r="I33" s="59">
        <v>11063.146000000001</v>
      </c>
      <c r="J33" s="59">
        <v>11367.373</v>
      </c>
      <c r="K33" s="59">
        <v>11779.112999999999</v>
      </c>
      <c r="L33" s="60">
        <v>12428.779672025654</v>
      </c>
      <c r="M33" s="59">
        <v>10166.278893267841</v>
      </c>
      <c r="N33" s="59">
        <v>11086.835744189188</v>
      </c>
      <c r="O33" s="59">
        <v>11382.073</v>
      </c>
      <c r="P33" s="59">
        <v>11680.088</v>
      </c>
      <c r="Q33" s="59">
        <v>12253.165999999999</v>
      </c>
      <c r="R33" s="60">
        <v>12930.544</v>
      </c>
      <c r="S33" s="59">
        <f t="shared" ref="S33:S38" si="113">+M33-B33</f>
        <v>29.180142765804703</v>
      </c>
      <c r="T33" s="59">
        <f t="shared" ref="T33:T38" si="114">+N33-C33</f>
        <v>524.16974418918835</v>
      </c>
      <c r="U33" s="59">
        <f t="shared" ref="U33:U38" si="115">+O33-D33</f>
        <v>592.88299999999981</v>
      </c>
      <c r="V33" s="59">
        <f t="shared" ref="V33:V38" si="116">+P33-E33</f>
        <v>439.63199999999961</v>
      </c>
      <c r="W33" s="60">
        <f t="shared" ref="W33:W38" si="117">+Q33-F33</f>
        <v>513.80400000000009</v>
      </c>
      <c r="X33" s="59">
        <f t="shared" ref="X33:X38" si="118">+M33-G33</f>
        <v>0</v>
      </c>
      <c r="Y33" s="59">
        <f t="shared" ref="Y33:Y38" si="119">+N33-H33</f>
        <v>122.56361579000077</v>
      </c>
      <c r="Z33" s="59">
        <f t="shared" ref="Z33:Z38" si="120">+O33-I33</f>
        <v>318.92699999999968</v>
      </c>
      <c r="AA33" s="59">
        <f t="shared" ref="AA33:AA38" si="121">+P33-J33</f>
        <v>312.71500000000015</v>
      </c>
      <c r="AB33" s="59">
        <f t="shared" ref="AB33:AB38" si="122">+Q33-K33</f>
        <v>474.05299999999988</v>
      </c>
      <c r="AC33" s="60">
        <f t="shared" ref="AC33:AC38" si="123">+R33-L33</f>
        <v>501.76432797434609</v>
      </c>
    </row>
    <row r="34" spans="1:29" x14ac:dyDescent="0.3">
      <c r="A34" s="20" t="s">
        <v>25</v>
      </c>
      <c r="B34" s="21">
        <v>224.61</v>
      </c>
      <c r="C34" s="22">
        <v>182.22399999999999</v>
      </c>
      <c r="D34" s="41">
        <v>190.25299999999999</v>
      </c>
      <c r="E34" s="22">
        <v>59.893999999999998</v>
      </c>
      <c r="F34" s="23">
        <v>62.918999999999997</v>
      </c>
      <c r="G34" s="22">
        <v>282.02229739000001</v>
      </c>
      <c r="H34" s="22">
        <v>196.54811450000003</v>
      </c>
      <c r="I34" s="22">
        <v>215.75700000000001</v>
      </c>
      <c r="J34" s="22">
        <v>161.292</v>
      </c>
      <c r="K34" s="22">
        <v>167.524</v>
      </c>
      <c r="L34" s="23">
        <v>174.892</v>
      </c>
      <c r="M34" s="22">
        <v>282.02229739000001</v>
      </c>
      <c r="N34" s="22">
        <v>191.25011450000002</v>
      </c>
      <c r="O34" s="22">
        <v>215.1</v>
      </c>
      <c r="P34" s="22">
        <v>338.29199999999997</v>
      </c>
      <c r="Q34" s="22">
        <v>349.17500000000001</v>
      </c>
      <c r="R34" s="23">
        <v>307.46199999999999</v>
      </c>
      <c r="S34" s="22">
        <f t="shared" si="113"/>
        <v>57.412297389999992</v>
      </c>
      <c r="T34" s="22">
        <f t="shared" si="114"/>
        <v>9.026114500000034</v>
      </c>
      <c r="U34" s="22">
        <f t="shared" si="115"/>
        <v>24.847000000000008</v>
      </c>
      <c r="V34" s="22">
        <f t="shared" si="116"/>
        <v>278.39799999999997</v>
      </c>
      <c r="W34" s="23">
        <f t="shared" si="117"/>
        <v>286.25600000000003</v>
      </c>
      <c r="X34" s="22">
        <f t="shared" si="118"/>
        <v>0</v>
      </c>
      <c r="Y34" s="22">
        <f t="shared" si="119"/>
        <v>-5.2980000000000018</v>
      </c>
      <c r="Z34" s="22">
        <f t="shared" si="120"/>
        <v>-0.65700000000001069</v>
      </c>
      <c r="AA34" s="22">
        <f t="shared" si="121"/>
        <v>176.99999999999997</v>
      </c>
      <c r="AB34" s="22">
        <f t="shared" si="122"/>
        <v>181.65100000000001</v>
      </c>
      <c r="AC34" s="23">
        <f t="shared" si="123"/>
        <v>132.57</v>
      </c>
    </row>
    <row r="35" spans="1:29" x14ac:dyDescent="0.3">
      <c r="A35" s="20" t="s">
        <v>26</v>
      </c>
      <c r="B35" s="21">
        <v>1798.2087087299999</v>
      </c>
      <c r="C35" s="22">
        <v>1958.85</v>
      </c>
      <c r="D35" s="41">
        <v>2088.0259999999998</v>
      </c>
      <c r="E35" s="22">
        <v>2229.3420000000001</v>
      </c>
      <c r="F35" s="23">
        <v>2366.5369999999998</v>
      </c>
      <c r="G35" s="22">
        <v>1798.2087087299999</v>
      </c>
      <c r="H35" s="22">
        <v>1975.3563082698881</v>
      </c>
      <c r="I35" s="22">
        <v>2190.2710000000002</v>
      </c>
      <c r="J35" s="22">
        <v>2308.1619999999998</v>
      </c>
      <c r="K35" s="22">
        <v>2464.16</v>
      </c>
      <c r="L35" s="23">
        <v>2628.7679295820417</v>
      </c>
      <c r="M35" s="22">
        <v>1798.2087087299999</v>
      </c>
      <c r="N35" s="22">
        <v>1975.3563082698881</v>
      </c>
      <c r="O35" s="22">
        <v>2181.9110000000001</v>
      </c>
      <c r="P35" s="22">
        <v>2302.4560000000001</v>
      </c>
      <c r="Q35" s="22">
        <v>2428.9499999999998</v>
      </c>
      <c r="R35" s="23">
        <v>2593.38</v>
      </c>
      <c r="S35" s="22">
        <f t="shared" si="113"/>
        <v>0</v>
      </c>
      <c r="T35" s="22">
        <f t="shared" si="114"/>
        <v>16.506308269888223</v>
      </c>
      <c r="U35" s="22">
        <f t="shared" si="115"/>
        <v>93.885000000000218</v>
      </c>
      <c r="V35" s="22">
        <f t="shared" si="116"/>
        <v>73.114000000000033</v>
      </c>
      <c r="W35" s="23">
        <f t="shared" si="117"/>
        <v>62.413000000000011</v>
      </c>
      <c r="X35" s="22">
        <f t="shared" si="118"/>
        <v>0</v>
      </c>
      <c r="Y35" s="22">
        <f t="shared" si="119"/>
        <v>0</v>
      </c>
      <c r="Z35" s="22">
        <f t="shared" si="120"/>
        <v>-8.3600000000001273</v>
      </c>
      <c r="AA35" s="22">
        <f t="shared" si="121"/>
        <v>-5.7059999999996762</v>
      </c>
      <c r="AB35" s="22">
        <f t="shared" si="122"/>
        <v>-35.210000000000036</v>
      </c>
      <c r="AC35" s="23">
        <f t="shared" si="123"/>
        <v>-35.387929582041579</v>
      </c>
    </row>
    <row r="36" spans="1:29" x14ac:dyDescent="0.3">
      <c r="A36" s="20" t="s">
        <v>27</v>
      </c>
      <c r="B36" s="21">
        <v>576.05920961999993</v>
      </c>
      <c r="C36" s="22">
        <v>634.20299999999997</v>
      </c>
      <c r="D36" s="41">
        <v>673.59299999999996</v>
      </c>
      <c r="E36" s="22">
        <v>725.14700000000005</v>
      </c>
      <c r="F36" s="23">
        <v>773.74300000000005</v>
      </c>
      <c r="G36" s="22">
        <v>576.05920961999993</v>
      </c>
      <c r="H36" s="22">
        <v>639.14173203135022</v>
      </c>
      <c r="I36" s="22">
        <v>717.33699999999999</v>
      </c>
      <c r="J36" s="22">
        <v>761.40499999999997</v>
      </c>
      <c r="K36" s="22">
        <v>820.80200000000002</v>
      </c>
      <c r="L36" s="23">
        <v>882.5253983923036</v>
      </c>
      <c r="M36" s="22">
        <v>576.05920961999993</v>
      </c>
      <c r="N36" s="22">
        <v>639.14173203135022</v>
      </c>
      <c r="O36" s="22">
        <v>712.33600000000001</v>
      </c>
      <c r="P36" s="22">
        <v>758.05200000000002</v>
      </c>
      <c r="Q36" s="22">
        <v>805.31200000000001</v>
      </c>
      <c r="R36" s="23">
        <v>867.25900000000001</v>
      </c>
      <c r="S36" s="22">
        <f t="shared" si="113"/>
        <v>0</v>
      </c>
      <c r="T36" s="22">
        <f t="shared" si="114"/>
        <v>4.9387320313502414</v>
      </c>
      <c r="U36" s="22">
        <f t="shared" si="115"/>
        <v>38.743000000000052</v>
      </c>
      <c r="V36" s="22">
        <f t="shared" si="116"/>
        <v>32.904999999999973</v>
      </c>
      <c r="W36" s="23">
        <f t="shared" si="117"/>
        <v>31.56899999999996</v>
      </c>
      <c r="X36" s="22">
        <f t="shared" si="118"/>
        <v>0</v>
      </c>
      <c r="Y36" s="22">
        <f t="shared" si="119"/>
        <v>0</v>
      </c>
      <c r="Z36" s="22">
        <f t="shared" si="120"/>
        <v>-5.0009999999999764</v>
      </c>
      <c r="AA36" s="22">
        <f t="shared" si="121"/>
        <v>-3.3529999999999518</v>
      </c>
      <c r="AB36" s="22">
        <f t="shared" si="122"/>
        <v>-15.490000000000009</v>
      </c>
      <c r="AC36" s="23">
        <f t="shared" si="123"/>
        <v>-15.266398392303586</v>
      </c>
    </row>
    <row r="37" spans="1:29" x14ac:dyDescent="0.3">
      <c r="A37" s="20" t="s">
        <v>28</v>
      </c>
      <c r="B37" s="21">
        <v>71.127803999999998</v>
      </c>
      <c r="C37" s="22">
        <v>74.887</v>
      </c>
      <c r="D37" s="41">
        <v>74.664000000000001</v>
      </c>
      <c r="E37" s="22">
        <v>74.664000000000001</v>
      </c>
      <c r="F37" s="23">
        <v>74.664000000000001</v>
      </c>
      <c r="G37" s="22">
        <v>71.127803999999998</v>
      </c>
      <c r="H37" s="22">
        <v>75.183153500000003</v>
      </c>
      <c r="I37" s="22">
        <v>77.721999999999994</v>
      </c>
      <c r="J37" s="22">
        <v>76.265000000000001</v>
      </c>
      <c r="K37" s="22">
        <v>76.265000000000001</v>
      </c>
      <c r="L37" s="23">
        <v>76.265000000000001</v>
      </c>
      <c r="M37" s="22">
        <v>71.127803999999998</v>
      </c>
      <c r="N37" s="22">
        <v>75.183153500000003</v>
      </c>
      <c r="O37" s="22">
        <v>78.58</v>
      </c>
      <c r="P37" s="22">
        <v>78.239000000000004</v>
      </c>
      <c r="Q37" s="22">
        <v>78.239000000000004</v>
      </c>
      <c r="R37" s="23">
        <v>78.239000000000004</v>
      </c>
      <c r="S37" s="22">
        <f t="shared" si="113"/>
        <v>0</v>
      </c>
      <c r="T37" s="22">
        <f t="shared" si="114"/>
        <v>0.29615350000000262</v>
      </c>
      <c r="U37" s="22">
        <f t="shared" si="115"/>
        <v>3.9159999999999968</v>
      </c>
      <c r="V37" s="22">
        <f t="shared" si="116"/>
        <v>3.5750000000000028</v>
      </c>
      <c r="W37" s="23">
        <f t="shared" si="117"/>
        <v>3.5750000000000028</v>
      </c>
      <c r="X37" s="22">
        <f t="shared" si="118"/>
        <v>0</v>
      </c>
      <c r="Y37" s="22">
        <f t="shared" si="119"/>
        <v>0</v>
      </c>
      <c r="Z37" s="22">
        <f t="shared" si="120"/>
        <v>0.85800000000000409</v>
      </c>
      <c r="AA37" s="22">
        <f t="shared" si="121"/>
        <v>1.9740000000000038</v>
      </c>
      <c r="AB37" s="22">
        <f t="shared" si="122"/>
        <v>1.9740000000000038</v>
      </c>
      <c r="AC37" s="23">
        <f t="shared" si="123"/>
        <v>1.9740000000000038</v>
      </c>
    </row>
    <row r="38" spans="1:29" ht="17.25" thickBot="1" x14ac:dyDescent="0.35">
      <c r="A38" s="61" t="s">
        <v>29</v>
      </c>
      <c r="B38" s="62">
        <v>0.84172544000000005</v>
      </c>
      <c r="C38" s="63">
        <v>0.86699999999999999</v>
      </c>
      <c r="D38" s="72">
        <v>0.90300000000000002</v>
      </c>
      <c r="E38" s="63">
        <v>0.95199999999999996</v>
      </c>
      <c r="F38" s="64">
        <v>1.0069999999999999</v>
      </c>
      <c r="G38" s="63">
        <v>0.84172544000000005</v>
      </c>
      <c r="H38" s="63">
        <v>1.01777516</v>
      </c>
      <c r="I38" s="63">
        <v>1.048</v>
      </c>
      <c r="J38" s="63">
        <v>1.1000000000000001</v>
      </c>
      <c r="K38" s="63">
        <v>1.165</v>
      </c>
      <c r="L38" s="64">
        <v>1.244</v>
      </c>
      <c r="M38" s="63">
        <v>0.84172544000000005</v>
      </c>
      <c r="N38" s="63">
        <v>1.01777516</v>
      </c>
      <c r="O38" s="63">
        <v>1.05</v>
      </c>
      <c r="P38" s="63">
        <v>1.095</v>
      </c>
      <c r="Q38" s="63">
        <v>1.1539999999999999</v>
      </c>
      <c r="R38" s="64">
        <v>1.228</v>
      </c>
      <c r="S38" s="63">
        <f t="shared" si="113"/>
        <v>0</v>
      </c>
      <c r="T38" s="63">
        <f t="shared" si="114"/>
        <v>0.15077516000000002</v>
      </c>
      <c r="U38" s="63">
        <f t="shared" si="115"/>
        <v>0.14700000000000002</v>
      </c>
      <c r="V38" s="63">
        <f t="shared" si="116"/>
        <v>0.14300000000000002</v>
      </c>
      <c r="W38" s="64">
        <f t="shared" si="117"/>
        <v>0.14700000000000002</v>
      </c>
      <c r="X38" s="63">
        <f t="shared" si="118"/>
        <v>0</v>
      </c>
      <c r="Y38" s="63">
        <f t="shared" si="119"/>
        <v>0</v>
      </c>
      <c r="Z38" s="63">
        <f t="shared" si="120"/>
        <v>2.0000000000000018E-3</v>
      </c>
      <c r="AA38" s="63">
        <f t="shared" si="121"/>
        <v>-5.0000000000001155E-3</v>
      </c>
      <c r="AB38" s="63">
        <f t="shared" si="122"/>
        <v>-1.1000000000000121E-2</v>
      </c>
      <c r="AC38" s="64">
        <f t="shared" si="123"/>
        <v>-1.6000000000000014E-2</v>
      </c>
    </row>
    <row r="39" spans="1:29" x14ac:dyDescent="0.3">
      <c r="A39" s="25" t="s">
        <v>30</v>
      </c>
      <c r="B39" s="18">
        <v>52.205276189999992</v>
      </c>
      <c r="C39" s="15">
        <v>60.048999999999999</v>
      </c>
      <c r="D39" s="66">
        <v>56.04</v>
      </c>
      <c r="E39" s="15">
        <v>59.420999999999999</v>
      </c>
      <c r="F39" s="19">
        <v>63.754999999999995</v>
      </c>
      <c r="G39" s="15">
        <v>52.205276189999992</v>
      </c>
      <c r="H39" s="15">
        <v>56.949523200000002</v>
      </c>
      <c r="I39" s="15">
        <v>55.382000000000005</v>
      </c>
      <c r="J39" s="15">
        <v>59.582999999999998</v>
      </c>
      <c r="K39" s="15">
        <v>62.29</v>
      </c>
      <c r="L39" s="19">
        <v>66.425000000000011</v>
      </c>
      <c r="M39" s="15">
        <v>52.205276189999992</v>
      </c>
      <c r="N39" s="15">
        <v>56.949039739999996</v>
      </c>
      <c r="O39" s="15">
        <v>59.431000000000004</v>
      </c>
      <c r="P39" s="15">
        <v>64.906999999999996</v>
      </c>
      <c r="Q39" s="15">
        <v>67.26400000000001</v>
      </c>
      <c r="R39" s="19">
        <v>71.463999999999999</v>
      </c>
      <c r="S39" s="59">
        <f>SUM(S40:S41)</f>
        <v>0</v>
      </c>
      <c r="T39" s="59">
        <f t="shared" ref="T39:AC39" si="124">SUM(T40:T41)</f>
        <v>-3.0999602600000031</v>
      </c>
      <c r="U39" s="59">
        <f t="shared" si="124"/>
        <v>3.3910000000000053</v>
      </c>
      <c r="V39" s="59">
        <f t="shared" si="124"/>
        <v>5.4859999999999971</v>
      </c>
      <c r="W39" s="60">
        <f t="shared" si="124"/>
        <v>3.5090000000000074</v>
      </c>
      <c r="X39" s="59">
        <f t="shared" si="124"/>
        <v>0</v>
      </c>
      <c r="Y39" s="59">
        <f t="shared" si="124"/>
        <v>-4.8346000000520917E-4</v>
      </c>
      <c r="Z39" s="59">
        <f t="shared" si="124"/>
        <v>4.049000000000003</v>
      </c>
      <c r="AA39" s="59">
        <f t="shared" si="124"/>
        <v>5.3239999999999981</v>
      </c>
      <c r="AB39" s="59">
        <f t="shared" si="124"/>
        <v>4.9740000000000038</v>
      </c>
      <c r="AC39" s="60">
        <f t="shared" si="124"/>
        <v>5.0389999999999944</v>
      </c>
    </row>
    <row r="40" spans="1:29" x14ac:dyDescent="0.3">
      <c r="A40" s="24" t="s">
        <v>95</v>
      </c>
      <c r="B40" s="21">
        <v>21.73962487</v>
      </c>
      <c r="C40" s="22">
        <v>24.213000000000001</v>
      </c>
      <c r="D40" s="41">
        <v>26.427</v>
      </c>
      <c r="E40" s="22">
        <v>28.582999999999998</v>
      </c>
      <c r="F40" s="23">
        <v>30.966999999999999</v>
      </c>
      <c r="G40" s="22">
        <v>21.73962487</v>
      </c>
      <c r="H40" s="22">
        <v>24.231000000000002</v>
      </c>
      <c r="I40" s="22">
        <v>26.905000000000001</v>
      </c>
      <c r="J40" s="22">
        <v>30.035</v>
      </c>
      <c r="K40" s="22">
        <v>32.808</v>
      </c>
      <c r="L40" s="23">
        <v>35.773000000000003</v>
      </c>
      <c r="M40" s="22">
        <v>21.73962487</v>
      </c>
      <c r="N40" s="22">
        <v>24.230516539999996</v>
      </c>
      <c r="O40" s="22">
        <v>26.905000000000001</v>
      </c>
      <c r="P40" s="22">
        <v>29.920999999999999</v>
      </c>
      <c r="Q40" s="22">
        <v>32.703000000000003</v>
      </c>
      <c r="R40" s="23">
        <v>35.539000000000001</v>
      </c>
      <c r="S40" s="22">
        <f t="shared" ref="S40:S41" si="125">+M40-B40</f>
        <v>0</v>
      </c>
      <c r="T40" s="22">
        <f t="shared" ref="T40:T41" si="126">+N40-C40</f>
        <v>1.7516539999995473E-2</v>
      </c>
      <c r="U40" s="22">
        <f t="shared" ref="U40:U41" si="127">+O40-D40</f>
        <v>0.47800000000000153</v>
      </c>
      <c r="V40" s="22">
        <f t="shared" ref="V40:V41" si="128">+P40-E40</f>
        <v>1.338000000000001</v>
      </c>
      <c r="W40" s="23">
        <f t="shared" ref="W40:W41" si="129">+Q40-F40</f>
        <v>1.7360000000000042</v>
      </c>
      <c r="X40" s="22">
        <f t="shared" ref="X40:X41" si="130">+M40-G40</f>
        <v>0</v>
      </c>
      <c r="Y40" s="22">
        <f t="shared" ref="Y40:Y41" si="131">+N40-H40</f>
        <v>-4.8346000000520917E-4</v>
      </c>
      <c r="Z40" s="22">
        <f t="shared" ref="Z40:Z41" si="132">+O40-I40</f>
        <v>0</v>
      </c>
      <c r="AA40" s="22">
        <f t="shared" ref="AA40:AA41" si="133">+P40-J40</f>
        <v>-0.11400000000000077</v>
      </c>
      <c r="AB40" s="22">
        <f t="shared" ref="AB40:AB41" si="134">+Q40-K40</f>
        <v>-0.10499999999999687</v>
      </c>
      <c r="AC40" s="23">
        <f t="shared" ref="AC40:AC41" si="135">+R40-L40</f>
        <v>-0.23400000000000176</v>
      </c>
    </row>
    <row r="41" spans="1:29" ht="17.25" thickBot="1" x14ac:dyDescent="0.35">
      <c r="A41" s="65" t="s">
        <v>96</v>
      </c>
      <c r="B41" s="62">
        <v>30.465651319999996</v>
      </c>
      <c r="C41" s="63">
        <v>35.835999999999999</v>
      </c>
      <c r="D41" s="72">
        <v>29.613</v>
      </c>
      <c r="E41" s="63">
        <v>30.838000000000001</v>
      </c>
      <c r="F41" s="64">
        <v>32.787999999999997</v>
      </c>
      <c r="G41" s="63">
        <v>30.465651319999996</v>
      </c>
      <c r="H41" s="63">
        <v>32.7185232</v>
      </c>
      <c r="I41" s="63">
        <v>28.477</v>
      </c>
      <c r="J41" s="63">
        <v>29.547999999999998</v>
      </c>
      <c r="K41" s="63">
        <v>29.481999999999999</v>
      </c>
      <c r="L41" s="64">
        <v>30.652000000000001</v>
      </c>
      <c r="M41" s="63">
        <v>30.465651319999996</v>
      </c>
      <c r="N41" s="63">
        <v>32.7185232</v>
      </c>
      <c r="O41" s="63">
        <v>32.526000000000003</v>
      </c>
      <c r="P41" s="63">
        <v>34.985999999999997</v>
      </c>
      <c r="Q41" s="63">
        <v>34.561</v>
      </c>
      <c r="R41" s="64">
        <v>35.924999999999997</v>
      </c>
      <c r="S41" s="63">
        <f t="shared" si="125"/>
        <v>0</v>
      </c>
      <c r="T41" s="63">
        <f t="shared" si="126"/>
        <v>-3.1174767999999986</v>
      </c>
      <c r="U41" s="63">
        <f t="shared" si="127"/>
        <v>2.9130000000000038</v>
      </c>
      <c r="V41" s="63">
        <f t="shared" si="128"/>
        <v>4.1479999999999961</v>
      </c>
      <c r="W41" s="64">
        <f t="shared" si="129"/>
        <v>1.7730000000000032</v>
      </c>
      <c r="X41" s="63">
        <f t="shared" si="130"/>
        <v>0</v>
      </c>
      <c r="Y41" s="63">
        <f t="shared" si="131"/>
        <v>0</v>
      </c>
      <c r="Z41" s="63">
        <f t="shared" si="132"/>
        <v>4.049000000000003</v>
      </c>
      <c r="AA41" s="63">
        <f t="shared" si="133"/>
        <v>5.4379999999999988</v>
      </c>
      <c r="AB41" s="63">
        <f t="shared" si="134"/>
        <v>5.0790000000000006</v>
      </c>
      <c r="AC41" s="64">
        <f t="shared" si="135"/>
        <v>5.2729999999999961</v>
      </c>
    </row>
    <row r="42" spans="1:29" ht="17.25" thickBot="1" x14ac:dyDescent="0.35"/>
    <row r="43" spans="1:29" ht="17.25" thickBot="1" x14ac:dyDescent="0.35">
      <c r="A43" s="1" t="s">
        <v>52</v>
      </c>
      <c r="B43" s="121">
        <v>75214.881999999998</v>
      </c>
      <c r="C43" s="122">
        <v>77523.242789300915</v>
      </c>
      <c r="D43" s="123">
        <v>81038.989563393785</v>
      </c>
      <c r="E43" s="122">
        <v>85747.794642666151</v>
      </c>
      <c r="F43" s="124">
        <v>90806.523464984013</v>
      </c>
      <c r="G43" s="121">
        <v>75560.456999999995</v>
      </c>
      <c r="H43" s="122">
        <v>78070.812999999995</v>
      </c>
      <c r="I43" s="122">
        <v>80425.705078753133</v>
      </c>
      <c r="J43" s="122">
        <v>84384.205141607265</v>
      </c>
      <c r="K43" s="122">
        <v>89392.58181356109</v>
      </c>
      <c r="L43" s="124">
        <v>95450.427127520132</v>
      </c>
      <c r="M43" s="122">
        <v>75560.456999999995</v>
      </c>
      <c r="N43" s="122">
        <v>78070.812999999995</v>
      </c>
      <c r="O43" s="122">
        <v>80547.803876732884</v>
      </c>
      <c r="P43" s="122">
        <v>83991.385519523988</v>
      </c>
      <c r="Q43" s="122">
        <v>88521.286768311897</v>
      </c>
      <c r="R43" s="124">
        <v>94214.617048377491</v>
      </c>
    </row>
    <row r="44" spans="1:29" x14ac:dyDescent="0.3">
      <c r="B44" s="22"/>
      <c r="C44" s="22"/>
      <c r="D44" s="41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</row>
    <row r="45" spans="1:29" ht="60" customHeight="1" x14ac:dyDescent="0.3">
      <c r="A45" s="184" t="s">
        <v>104</v>
      </c>
      <c r="B45" s="184"/>
      <c r="C45" s="184"/>
      <c r="D45" s="184"/>
      <c r="E45" s="184"/>
      <c r="F45" s="184"/>
      <c r="G45" s="184"/>
      <c r="H45" s="184"/>
      <c r="I45" s="184"/>
      <c r="J45" s="184"/>
    </row>
    <row r="46" spans="1:29" x14ac:dyDescent="0.3">
      <c r="A46" s="103" t="s">
        <v>103</v>
      </c>
    </row>
  </sheetData>
  <mergeCells count="7">
    <mergeCell ref="A45:J45"/>
    <mergeCell ref="X2:AC2"/>
    <mergeCell ref="A2:A3"/>
    <mergeCell ref="B2:F2"/>
    <mergeCell ref="G2:L2"/>
    <mergeCell ref="M2:R2"/>
    <mergeCell ref="S2:W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E17"/>
  <sheetViews>
    <sheetView showGridLines="0" zoomScale="90" zoomScaleNormal="90" workbookViewId="0">
      <selection activeCell="U20" sqref="U20"/>
    </sheetView>
  </sheetViews>
  <sheetFormatPr defaultRowHeight="16.5" x14ac:dyDescent="0.3"/>
  <cols>
    <col min="1" max="1" width="31.5703125" style="2" customWidth="1"/>
    <col min="2" max="31" width="6.7109375" style="2" customWidth="1"/>
    <col min="32" max="16384" width="9.140625" style="2"/>
  </cols>
  <sheetData>
    <row r="1" spans="1:31" x14ac:dyDescent="0.3">
      <c r="A1" s="120" t="s">
        <v>144</v>
      </c>
    </row>
    <row r="2" spans="1:31" x14ac:dyDescent="0.3">
      <c r="A2" s="3"/>
      <c r="B2" s="116">
        <v>2015</v>
      </c>
      <c r="C2" s="117">
        <v>2016</v>
      </c>
      <c r="D2" s="117">
        <v>2017</v>
      </c>
      <c r="E2" s="117">
        <v>2018</v>
      </c>
      <c r="F2" s="117">
        <v>2019</v>
      </c>
      <c r="G2" s="118">
        <v>2015</v>
      </c>
      <c r="H2" s="117">
        <v>2016</v>
      </c>
      <c r="I2" s="117">
        <v>2017</v>
      </c>
      <c r="J2" s="117">
        <v>2018</v>
      </c>
      <c r="K2" s="117">
        <v>2019</v>
      </c>
      <c r="L2" s="118">
        <v>2015</v>
      </c>
      <c r="M2" s="117">
        <v>2016</v>
      </c>
      <c r="N2" s="117">
        <v>2017</v>
      </c>
      <c r="O2" s="117">
        <v>2018</v>
      </c>
      <c r="P2" s="119">
        <v>2019</v>
      </c>
      <c r="Q2" s="118">
        <v>2015</v>
      </c>
      <c r="R2" s="117">
        <v>2016</v>
      </c>
      <c r="S2" s="117">
        <v>2017</v>
      </c>
      <c r="T2" s="117">
        <v>2018</v>
      </c>
      <c r="U2" s="119">
        <v>2019</v>
      </c>
      <c r="V2" s="118">
        <v>2015</v>
      </c>
      <c r="W2" s="117">
        <v>2016</v>
      </c>
      <c r="X2" s="117">
        <v>2017</v>
      </c>
      <c r="Y2" s="117">
        <v>2018</v>
      </c>
      <c r="Z2" s="119">
        <v>2019</v>
      </c>
      <c r="AA2" s="118">
        <v>2015</v>
      </c>
      <c r="AB2" s="117">
        <v>2016</v>
      </c>
      <c r="AC2" s="117">
        <v>2017</v>
      </c>
      <c r="AD2" s="117">
        <v>2018</v>
      </c>
      <c r="AE2" s="119">
        <v>2019</v>
      </c>
    </row>
    <row r="3" spans="1:31" x14ac:dyDescent="0.3">
      <c r="A3" s="4"/>
      <c r="B3" s="190" t="s">
        <v>34</v>
      </c>
      <c r="C3" s="191"/>
      <c r="D3" s="191"/>
      <c r="E3" s="191"/>
      <c r="F3" s="191"/>
      <c r="G3" s="190" t="s">
        <v>35</v>
      </c>
      <c r="H3" s="191"/>
      <c r="I3" s="191"/>
      <c r="J3" s="191"/>
      <c r="K3" s="192"/>
      <c r="L3" s="190" t="s">
        <v>92</v>
      </c>
      <c r="M3" s="191"/>
      <c r="N3" s="191"/>
      <c r="O3" s="191"/>
      <c r="P3" s="192"/>
      <c r="Q3" s="190" t="s">
        <v>36</v>
      </c>
      <c r="R3" s="191"/>
      <c r="S3" s="191"/>
      <c r="T3" s="191"/>
      <c r="U3" s="192"/>
      <c r="V3" s="190" t="s">
        <v>93</v>
      </c>
      <c r="W3" s="191"/>
      <c r="X3" s="191"/>
      <c r="Y3" s="191"/>
      <c r="Z3" s="192"/>
      <c r="AA3" s="190" t="s">
        <v>94</v>
      </c>
      <c r="AB3" s="191"/>
      <c r="AC3" s="191"/>
      <c r="AD3" s="191"/>
      <c r="AE3" s="192"/>
    </row>
    <row r="4" spans="1:31" x14ac:dyDescent="0.3">
      <c r="A4" s="99" t="s">
        <v>3</v>
      </c>
      <c r="B4" s="104">
        <v>-4.1139999999999954</v>
      </c>
      <c r="C4" s="105">
        <v>-6.0592895133463953</v>
      </c>
      <c r="D4" s="105">
        <v>-5.405522629173114</v>
      </c>
      <c r="E4" s="105">
        <v>-4.0347502330864691</v>
      </c>
      <c r="F4" s="106">
        <v>-4.8274420324064877</v>
      </c>
      <c r="G4" s="104">
        <v>0</v>
      </c>
      <c r="H4" s="105">
        <v>2.0452895133465474</v>
      </c>
      <c r="I4" s="105">
        <v>-4.8355850812073209</v>
      </c>
      <c r="J4" s="105">
        <v>-16.033663123171095</v>
      </c>
      <c r="K4" s="105">
        <v>-27.007166374796558</v>
      </c>
      <c r="L4" s="104">
        <v>0</v>
      </c>
      <c r="M4" s="105">
        <v>0</v>
      </c>
      <c r="N4" s="105">
        <v>0</v>
      </c>
      <c r="O4" s="105">
        <v>0</v>
      </c>
      <c r="P4" s="107">
        <v>0</v>
      </c>
      <c r="Q4" s="108">
        <v>0</v>
      </c>
      <c r="R4" s="109">
        <v>0</v>
      </c>
      <c r="S4" s="109">
        <v>-13.4</v>
      </c>
      <c r="T4" s="109">
        <v>-13.4</v>
      </c>
      <c r="U4" s="110">
        <v>-13.4</v>
      </c>
      <c r="V4" s="108">
        <v>0</v>
      </c>
      <c r="W4" s="109">
        <v>0</v>
      </c>
      <c r="X4" s="109">
        <v>-7.7892289619499927E-2</v>
      </c>
      <c r="Y4" s="109">
        <v>-0.20058664374306681</v>
      </c>
      <c r="Z4" s="110">
        <v>-0.34739159279692833</v>
      </c>
      <c r="AA4" s="108">
        <f>+B4+G4+L4+Q4+V4</f>
        <v>-4.1139999999999954</v>
      </c>
      <c r="AB4" s="109">
        <f t="shared" ref="AB4:AE4" si="0">+C4+H4+M4+R4+W4</f>
        <v>-4.0139999999998484</v>
      </c>
      <c r="AC4" s="109">
        <f t="shared" si="0"/>
        <v>-23.718999999999934</v>
      </c>
      <c r="AD4" s="109">
        <f t="shared" si="0"/>
        <v>-33.669000000000629</v>
      </c>
      <c r="AE4" s="110">
        <f t="shared" si="0"/>
        <v>-45.581999999999979</v>
      </c>
    </row>
    <row r="5" spans="1:31" x14ac:dyDescent="0.3">
      <c r="A5" s="99" t="s">
        <v>6</v>
      </c>
      <c r="B5" s="104">
        <v>123.27300000000032</v>
      </c>
      <c r="C5" s="105">
        <v>225.20095366908282</v>
      </c>
      <c r="D5" s="105">
        <v>240.56318634282022</v>
      </c>
      <c r="E5" s="105">
        <v>263.86453706075929</v>
      </c>
      <c r="F5" s="105">
        <v>296.13948449431717</v>
      </c>
      <c r="G5" s="104">
        <v>0</v>
      </c>
      <c r="H5" s="111">
        <v>11.055046330917275</v>
      </c>
      <c r="I5" s="105">
        <v>-13.158247630045294</v>
      </c>
      <c r="J5" s="105">
        <v>-36.022841181473467</v>
      </c>
      <c r="K5" s="105">
        <v>-48.6167894147396</v>
      </c>
      <c r="L5" s="104">
        <v>0</v>
      </c>
      <c r="M5" s="105">
        <v>0</v>
      </c>
      <c r="N5" s="105">
        <v>0</v>
      </c>
      <c r="O5" s="105">
        <v>0</v>
      </c>
      <c r="P5" s="112">
        <v>0</v>
      </c>
      <c r="Q5" s="108">
        <v>0</v>
      </c>
      <c r="R5" s="109">
        <v>0</v>
      </c>
      <c r="S5" s="109">
        <v>-50.671361433938991</v>
      </c>
      <c r="T5" s="109">
        <v>22.952074305541306</v>
      </c>
      <c r="U5" s="110">
        <v>29.857803846389398</v>
      </c>
      <c r="V5" s="108">
        <v>0</v>
      </c>
      <c r="W5" s="109">
        <v>0</v>
      </c>
      <c r="X5" s="109">
        <v>0</v>
      </c>
      <c r="Y5" s="109">
        <v>0</v>
      </c>
      <c r="Z5" s="110">
        <v>0</v>
      </c>
      <c r="AA5" s="108">
        <f t="shared" ref="AA5:AA11" si="1">+B5+G5+L5+Q5+V5</f>
        <v>123.27300000000032</v>
      </c>
      <c r="AB5" s="109">
        <f t="shared" ref="AB5:AB11" si="2">+C5+H5+M5+R5+W5</f>
        <v>236.25600000000009</v>
      </c>
      <c r="AC5" s="109">
        <f t="shared" ref="AC5:AC11" si="3">+D5+I5+N5+S5+X5</f>
        <v>176.73357727883595</v>
      </c>
      <c r="AD5" s="109">
        <f t="shared" ref="AD5:AD11" si="4">+E5+J5+O5+T5+Y5</f>
        <v>250.79377018482714</v>
      </c>
      <c r="AE5" s="110">
        <f t="shared" ref="AE5:AE11" si="5">+F5+K5+P5+U5+Z5</f>
        <v>277.38049892596695</v>
      </c>
    </row>
    <row r="6" spans="1:31" x14ac:dyDescent="0.3">
      <c r="A6" s="99" t="s">
        <v>7</v>
      </c>
      <c r="B6" s="104">
        <v>0</v>
      </c>
      <c r="C6" s="105">
        <v>3.0786586305161805</v>
      </c>
      <c r="D6" s="105">
        <v>4.0157086867236522</v>
      </c>
      <c r="E6" s="105">
        <v>5.2631261414666346</v>
      </c>
      <c r="F6" s="105">
        <v>7.492417251349333</v>
      </c>
      <c r="G6" s="104">
        <v>0</v>
      </c>
      <c r="H6" s="105">
        <v>-4.6896586305161705</v>
      </c>
      <c r="I6" s="105">
        <v>-8.1917086867236453</v>
      </c>
      <c r="J6" s="105">
        <v>-9.991126141466653</v>
      </c>
      <c r="K6" s="105">
        <v>-10.542417251349365</v>
      </c>
      <c r="L6" s="104">
        <v>0</v>
      </c>
      <c r="M6" s="105">
        <v>3.0739999999999998</v>
      </c>
      <c r="N6" s="105">
        <v>18</v>
      </c>
      <c r="O6" s="105">
        <v>26.1</v>
      </c>
      <c r="P6" s="112">
        <v>19.3</v>
      </c>
      <c r="Q6" s="108">
        <v>0</v>
      </c>
      <c r="R6" s="109">
        <v>0.72599999999999998</v>
      </c>
      <c r="S6" s="109">
        <v>0.90300000000000002</v>
      </c>
      <c r="T6" s="109">
        <v>56.863999999999997</v>
      </c>
      <c r="U6" s="110">
        <v>59.74</v>
      </c>
      <c r="V6" s="108">
        <v>0</v>
      </c>
      <c r="W6" s="109">
        <v>0</v>
      </c>
      <c r="X6" s="109">
        <v>0</v>
      </c>
      <c r="Y6" s="109">
        <v>0</v>
      </c>
      <c r="Z6" s="110">
        <v>0</v>
      </c>
      <c r="AA6" s="108">
        <f t="shared" si="1"/>
        <v>0</v>
      </c>
      <c r="AB6" s="109">
        <f t="shared" si="2"/>
        <v>2.1890000000000098</v>
      </c>
      <c r="AC6" s="109">
        <f t="shared" si="3"/>
        <v>14.727000000000007</v>
      </c>
      <c r="AD6" s="109">
        <f t="shared" si="4"/>
        <v>78.235999999999976</v>
      </c>
      <c r="AE6" s="110">
        <f t="shared" si="5"/>
        <v>75.989999999999966</v>
      </c>
    </row>
    <row r="7" spans="1:31" x14ac:dyDescent="0.3">
      <c r="A7" s="99" t="s">
        <v>9</v>
      </c>
      <c r="B7" s="104">
        <v>0</v>
      </c>
      <c r="C7" s="105">
        <v>121.34811880249256</v>
      </c>
      <c r="D7" s="105">
        <v>124.67920779927113</v>
      </c>
      <c r="E7" s="105">
        <v>129.36685511014065</v>
      </c>
      <c r="F7" s="105">
        <v>135.37468663537408</v>
      </c>
      <c r="G7" s="104">
        <v>0</v>
      </c>
      <c r="H7" s="105">
        <v>12.509840317507983</v>
      </c>
      <c r="I7" s="105">
        <v>-18.383207799271105</v>
      </c>
      <c r="J7" s="105">
        <v>-29.198855110140968</v>
      </c>
      <c r="K7" s="105">
        <v>-52.016686635373361</v>
      </c>
      <c r="L7" s="104">
        <v>0</v>
      </c>
      <c r="M7" s="105">
        <v>-66.696959120000173</v>
      </c>
      <c r="N7" s="105">
        <v>0</v>
      </c>
      <c r="O7" s="105">
        <v>0</v>
      </c>
      <c r="P7" s="112">
        <v>0</v>
      </c>
      <c r="Q7" s="108">
        <v>0</v>
      </c>
      <c r="R7" s="109">
        <v>0</v>
      </c>
      <c r="S7" s="109">
        <v>1.466</v>
      </c>
      <c r="T7" s="109">
        <v>2.0310000000000001</v>
      </c>
      <c r="U7" s="110">
        <v>8.9179999999999993</v>
      </c>
      <c r="V7" s="108">
        <v>0</v>
      </c>
      <c r="W7" s="109">
        <v>0</v>
      </c>
      <c r="X7" s="109">
        <v>0</v>
      </c>
      <c r="Y7" s="109">
        <v>0</v>
      </c>
      <c r="Z7" s="110">
        <v>0</v>
      </c>
      <c r="AA7" s="108">
        <f t="shared" si="1"/>
        <v>0</v>
      </c>
      <c r="AB7" s="109">
        <f t="shared" si="2"/>
        <v>67.161000000000371</v>
      </c>
      <c r="AC7" s="109">
        <f t="shared" si="3"/>
        <v>107.76200000000001</v>
      </c>
      <c r="AD7" s="109">
        <f t="shared" si="4"/>
        <v>102.19899999999969</v>
      </c>
      <c r="AE7" s="110">
        <f t="shared" si="5"/>
        <v>92.276000000000721</v>
      </c>
    </row>
    <row r="8" spans="1:31" x14ac:dyDescent="0.3">
      <c r="A8" s="102" t="s">
        <v>10</v>
      </c>
      <c r="B8" s="104">
        <v>0</v>
      </c>
      <c r="C8" s="105">
        <v>-1.2770239703285633</v>
      </c>
      <c r="D8" s="105">
        <v>-2.108163360588184</v>
      </c>
      <c r="E8" s="105">
        <v>-2.1403509707892234</v>
      </c>
      <c r="F8" s="105">
        <v>-2.1721259266196911</v>
      </c>
      <c r="G8" s="104">
        <v>0</v>
      </c>
      <c r="H8" s="105">
        <v>3.5105828539262176</v>
      </c>
      <c r="I8" s="105">
        <v>2.2421633605881461</v>
      </c>
      <c r="J8" s="105">
        <v>-0.4686490292109779</v>
      </c>
      <c r="K8" s="105">
        <v>-2.744554073380324</v>
      </c>
      <c r="L8" s="104">
        <v>0</v>
      </c>
      <c r="M8" s="105">
        <v>-6.6955588835975508</v>
      </c>
      <c r="N8" s="105">
        <v>0</v>
      </c>
      <c r="O8" s="105">
        <v>0</v>
      </c>
      <c r="P8" s="112">
        <v>0</v>
      </c>
      <c r="Q8" s="108">
        <v>0</v>
      </c>
      <c r="R8" s="109">
        <v>0</v>
      </c>
      <c r="S8" s="109">
        <v>23.824999999999999</v>
      </c>
      <c r="T8" s="109">
        <v>26.169</v>
      </c>
      <c r="U8" s="110">
        <v>55.151679999999992</v>
      </c>
      <c r="V8" s="108">
        <v>0</v>
      </c>
      <c r="W8" s="109">
        <v>0</v>
      </c>
      <c r="X8" s="109">
        <v>0</v>
      </c>
      <c r="Y8" s="109">
        <v>0</v>
      </c>
      <c r="Z8" s="110">
        <v>0</v>
      </c>
      <c r="AA8" s="108">
        <f t="shared" si="1"/>
        <v>0</v>
      </c>
      <c r="AB8" s="109">
        <f t="shared" si="2"/>
        <v>-4.4619999999998967</v>
      </c>
      <c r="AC8" s="109">
        <f t="shared" si="3"/>
        <v>23.958999999999961</v>
      </c>
      <c r="AD8" s="109">
        <f t="shared" si="4"/>
        <v>23.5599999999998</v>
      </c>
      <c r="AE8" s="110">
        <f t="shared" si="5"/>
        <v>50.234999999999978</v>
      </c>
    </row>
    <row r="9" spans="1:31" x14ac:dyDescent="0.3">
      <c r="A9" s="102" t="s">
        <v>11</v>
      </c>
      <c r="B9" s="104">
        <v>0</v>
      </c>
      <c r="C9" s="105">
        <v>1.2093251240004426</v>
      </c>
      <c r="D9" s="105">
        <v>0.41717453131601406</v>
      </c>
      <c r="E9" s="105">
        <v>0.43297636662211875</v>
      </c>
      <c r="F9" s="105">
        <v>0.45219890458190043</v>
      </c>
      <c r="G9" s="104">
        <v>0</v>
      </c>
      <c r="H9" s="105">
        <v>4.6016748759996347</v>
      </c>
      <c r="I9" s="105">
        <v>2.5258254686839559</v>
      </c>
      <c r="J9" s="105">
        <v>-0.39497636662231111</v>
      </c>
      <c r="K9" s="105">
        <v>-3.3951989045819051</v>
      </c>
      <c r="L9" s="104">
        <v>0</v>
      </c>
      <c r="M9" s="105">
        <v>0</v>
      </c>
      <c r="N9" s="105">
        <v>0</v>
      </c>
      <c r="O9" s="105">
        <v>0</v>
      </c>
      <c r="P9" s="112">
        <v>0</v>
      </c>
      <c r="Q9" s="108">
        <v>0</v>
      </c>
      <c r="R9" s="109">
        <v>0</v>
      </c>
      <c r="S9" s="109">
        <v>0</v>
      </c>
      <c r="T9" s="109">
        <v>0</v>
      </c>
      <c r="U9" s="110">
        <v>0</v>
      </c>
      <c r="V9" s="108">
        <v>0</v>
      </c>
      <c r="W9" s="109">
        <v>0</v>
      </c>
      <c r="X9" s="109">
        <v>0</v>
      </c>
      <c r="Y9" s="109">
        <v>0</v>
      </c>
      <c r="Z9" s="110">
        <v>0</v>
      </c>
      <c r="AA9" s="108">
        <f t="shared" si="1"/>
        <v>0</v>
      </c>
      <c r="AB9" s="109">
        <f t="shared" si="2"/>
        <v>5.8110000000000772</v>
      </c>
      <c r="AC9" s="109">
        <f t="shared" si="3"/>
        <v>2.9429999999999699</v>
      </c>
      <c r="AD9" s="109">
        <f t="shared" si="4"/>
        <v>3.7999999999807632E-2</v>
      </c>
      <c r="AE9" s="110">
        <f t="shared" si="5"/>
        <v>-2.9430000000000045</v>
      </c>
    </row>
    <row r="10" spans="1:31" x14ac:dyDescent="0.3">
      <c r="A10" s="100" t="s">
        <v>15</v>
      </c>
      <c r="B10" s="104">
        <v>0</v>
      </c>
      <c r="C10" s="105">
        <v>-2.61804843024514E-4</v>
      </c>
      <c r="D10" s="105">
        <v>5.6331968456950776E-5</v>
      </c>
      <c r="E10" s="105">
        <v>2.213736342573953E-4</v>
      </c>
      <c r="F10" s="105">
        <v>3.7376180206461385E-4</v>
      </c>
      <c r="G10" s="104">
        <v>0</v>
      </c>
      <c r="H10" s="105">
        <v>-0.74917931155942441</v>
      </c>
      <c r="I10" s="105">
        <v>-0.19405633196849317</v>
      </c>
      <c r="J10" s="105">
        <v>-5.022137363426863E-2</v>
      </c>
      <c r="K10" s="105">
        <v>0.44194623819791945</v>
      </c>
      <c r="L10" s="104">
        <v>0</v>
      </c>
      <c r="M10" s="105">
        <v>-6.6955588835975508</v>
      </c>
      <c r="N10" s="105">
        <v>0</v>
      </c>
      <c r="O10" s="105">
        <v>0</v>
      </c>
      <c r="P10" s="112">
        <v>0</v>
      </c>
      <c r="Q10" s="108">
        <v>0</v>
      </c>
      <c r="R10" s="109">
        <v>0</v>
      </c>
      <c r="S10" s="109">
        <v>23.824999999999999</v>
      </c>
      <c r="T10" s="109">
        <v>26.169</v>
      </c>
      <c r="U10" s="110">
        <v>55.151679999999992</v>
      </c>
      <c r="V10" s="108">
        <v>0</v>
      </c>
      <c r="W10" s="109">
        <v>0</v>
      </c>
      <c r="X10" s="109">
        <v>0</v>
      </c>
      <c r="Y10" s="109">
        <v>0</v>
      </c>
      <c r="Z10" s="110">
        <v>0</v>
      </c>
      <c r="AA10" s="108">
        <f t="shared" si="1"/>
        <v>0</v>
      </c>
      <c r="AB10" s="109">
        <f t="shared" si="2"/>
        <v>-7.4449999999999994</v>
      </c>
      <c r="AC10" s="109">
        <f t="shared" si="3"/>
        <v>23.630999999999965</v>
      </c>
      <c r="AD10" s="109">
        <f t="shared" si="4"/>
        <v>26.118999999999989</v>
      </c>
      <c r="AE10" s="110">
        <f t="shared" si="5"/>
        <v>55.593999999999973</v>
      </c>
    </row>
    <row r="11" spans="1:31" x14ac:dyDescent="0.3">
      <c r="A11" s="99" t="s">
        <v>20</v>
      </c>
      <c r="B11" s="104">
        <v>-1.8933842099999816</v>
      </c>
      <c r="C11" s="105">
        <v>5.561914517714408</v>
      </c>
      <c r="D11" s="105">
        <v>7.655318357033484</v>
      </c>
      <c r="E11" s="105">
        <v>6.5415278086821491</v>
      </c>
      <c r="F11" s="105">
        <v>7.4088839640715962</v>
      </c>
      <c r="G11" s="104">
        <v>0</v>
      </c>
      <c r="H11" s="105">
        <v>1.5110854822856463</v>
      </c>
      <c r="I11" s="105">
        <v>-1.4344006372028253</v>
      </c>
      <c r="J11" s="105">
        <v>-3.0714642116484621</v>
      </c>
      <c r="K11" s="105">
        <v>-5.4959986340490241</v>
      </c>
      <c r="L11" s="104">
        <v>0</v>
      </c>
      <c r="M11" s="105">
        <v>1.5660000000000001</v>
      </c>
      <c r="N11" s="105">
        <v>0</v>
      </c>
      <c r="O11" s="105">
        <v>0</v>
      </c>
      <c r="P11" s="112">
        <v>0</v>
      </c>
      <c r="Q11" s="108">
        <v>0</v>
      </c>
      <c r="R11" s="109">
        <v>0</v>
      </c>
      <c r="S11" s="109">
        <v>176.941</v>
      </c>
      <c r="T11" s="109">
        <v>182.37649999999999</v>
      </c>
      <c r="U11" s="110">
        <v>133.42500000000001</v>
      </c>
      <c r="V11" s="108">
        <v>0</v>
      </c>
      <c r="W11" s="109">
        <v>0</v>
      </c>
      <c r="X11" s="109">
        <v>0</v>
      </c>
      <c r="Y11" s="109">
        <v>0</v>
      </c>
      <c r="Z11" s="110">
        <v>0</v>
      </c>
      <c r="AA11" s="108">
        <f t="shared" si="1"/>
        <v>-1.8933842099999816</v>
      </c>
      <c r="AB11" s="109">
        <f t="shared" si="2"/>
        <v>8.6390000000000544</v>
      </c>
      <c r="AC11" s="109">
        <f t="shared" si="3"/>
        <v>183.16191771983065</v>
      </c>
      <c r="AD11" s="109">
        <f t="shared" si="4"/>
        <v>185.84656359703368</v>
      </c>
      <c r="AE11" s="110">
        <f t="shared" si="5"/>
        <v>135.33788533002257</v>
      </c>
    </row>
    <row r="12" spans="1:31" x14ac:dyDescent="0.3">
      <c r="A12" s="101" t="s">
        <v>37</v>
      </c>
      <c r="B12" s="113">
        <f>SUM(B4:B8,B11)</f>
        <v>117.26561579000035</v>
      </c>
      <c r="C12" s="114">
        <f t="shared" ref="C12:AE12" si="6">SUM(C4:C8,C11)</f>
        <v>347.85333213613097</v>
      </c>
      <c r="D12" s="114">
        <f t="shared" si="6"/>
        <v>369.39973519608719</v>
      </c>
      <c r="E12" s="114">
        <f t="shared" si="6"/>
        <v>398.86094491717301</v>
      </c>
      <c r="F12" s="114">
        <f t="shared" si="6"/>
        <v>439.41590438608597</v>
      </c>
      <c r="G12" s="113">
        <f t="shared" si="6"/>
        <v>0</v>
      </c>
      <c r="H12" s="114">
        <f t="shared" si="6"/>
        <v>25.942185867467497</v>
      </c>
      <c r="I12" s="114">
        <f t="shared" si="6"/>
        <v>-43.760986473862047</v>
      </c>
      <c r="J12" s="114">
        <f t="shared" si="6"/>
        <v>-94.786598797111623</v>
      </c>
      <c r="K12" s="114">
        <f t="shared" si="6"/>
        <v>-146.42361238368824</v>
      </c>
      <c r="L12" s="113">
        <f t="shared" si="6"/>
        <v>0</v>
      </c>
      <c r="M12" s="114">
        <f t="shared" si="6"/>
        <v>-68.752518003597729</v>
      </c>
      <c r="N12" s="114">
        <f t="shared" si="6"/>
        <v>18</v>
      </c>
      <c r="O12" s="114">
        <f t="shared" si="6"/>
        <v>26.1</v>
      </c>
      <c r="P12" s="115">
        <f t="shared" si="6"/>
        <v>19.3</v>
      </c>
      <c r="Q12" s="113">
        <f t="shared" si="6"/>
        <v>0</v>
      </c>
      <c r="R12" s="114">
        <f t="shared" si="6"/>
        <v>0.72599999999999998</v>
      </c>
      <c r="S12" s="114">
        <f t="shared" si="6"/>
        <v>139.063638566061</v>
      </c>
      <c r="T12" s="114">
        <f t="shared" si="6"/>
        <v>276.99257430554132</v>
      </c>
      <c r="U12" s="115">
        <f t="shared" si="6"/>
        <v>273.69248384638945</v>
      </c>
      <c r="V12" s="113">
        <f t="shared" si="6"/>
        <v>0</v>
      </c>
      <c r="W12" s="114">
        <f t="shared" si="6"/>
        <v>0</v>
      </c>
      <c r="X12" s="114">
        <f t="shared" si="6"/>
        <v>-7.7892289619499927E-2</v>
      </c>
      <c r="Y12" s="114">
        <f t="shared" si="6"/>
        <v>-0.20058664374306681</v>
      </c>
      <c r="Z12" s="115">
        <f t="shared" si="6"/>
        <v>-0.34739159279692833</v>
      </c>
      <c r="AA12" s="113">
        <f t="shared" si="6"/>
        <v>117.26561579000035</v>
      </c>
      <c r="AB12" s="114">
        <f t="shared" si="6"/>
        <v>305.76900000000086</v>
      </c>
      <c r="AC12" s="114">
        <f t="shared" si="6"/>
        <v>482.62449499866659</v>
      </c>
      <c r="AD12" s="114">
        <f t="shared" si="6"/>
        <v>606.96633378185959</v>
      </c>
      <c r="AE12" s="115">
        <f t="shared" si="6"/>
        <v>585.63738425599013</v>
      </c>
    </row>
    <row r="13" spans="1:31" x14ac:dyDescent="0.3">
      <c r="A13" s="99" t="s">
        <v>32</v>
      </c>
      <c r="B13" s="104">
        <v>1.0262360000007733</v>
      </c>
      <c r="C13" s="105">
        <v>-4.407218126964918</v>
      </c>
      <c r="D13" s="105">
        <v>2.0980811989151</v>
      </c>
      <c r="E13" s="105">
        <v>10.479031777188837</v>
      </c>
      <c r="F13" s="105">
        <v>19.078892467926213</v>
      </c>
      <c r="G13" s="104">
        <v>0</v>
      </c>
      <c r="H13" s="105">
        <v>4.7532933442882932</v>
      </c>
      <c r="I13" s="105">
        <v>-10.476698823523334</v>
      </c>
      <c r="J13" s="105">
        <v>-34.176589311942728</v>
      </c>
      <c r="K13" s="105">
        <v>-62.083069053051211</v>
      </c>
      <c r="L13" s="104">
        <v>0</v>
      </c>
      <c r="M13" s="105">
        <v>0</v>
      </c>
      <c r="N13" s="105">
        <v>0</v>
      </c>
      <c r="O13" s="105">
        <v>0</v>
      </c>
      <c r="P13" s="112">
        <v>0</v>
      </c>
      <c r="Q13" s="104">
        <v>0</v>
      </c>
      <c r="R13" s="109">
        <v>0</v>
      </c>
      <c r="S13" s="109">
        <v>0</v>
      </c>
      <c r="T13" s="109">
        <v>-3.6</v>
      </c>
      <c r="U13" s="110">
        <v>-7.6</v>
      </c>
      <c r="V13" s="104">
        <v>0</v>
      </c>
      <c r="W13" s="109">
        <v>62.747924782675923</v>
      </c>
      <c r="X13" s="109">
        <v>65.820617624609028</v>
      </c>
      <c r="Y13" s="109">
        <v>69.202557534754661</v>
      </c>
      <c r="Z13" s="110">
        <v>73.012176585125502</v>
      </c>
      <c r="AA13" s="104">
        <f t="shared" ref="AA13:AA14" si="7">+B13+G13+L13+Q13+V13</f>
        <v>1.0262360000007733</v>
      </c>
      <c r="AB13" s="109">
        <f t="shared" ref="AB13:AB14" si="8">+C13+H13+M13+R13+W13</f>
        <v>63.093999999999298</v>
      </c>
      <c r="AC13" s="109">
        <f t="shared" ref="AC13:AC14" si="9">+D13+I13+N13+S13+X13</f>
        <v>57.442000000000796</v>
      </c>
      <c r="AD13" s="109">
        <f t="shared" ref="AD13:AD14" si="10">+E13+J13+O13+T13+Y13</f>
        <v>41.905000000000769</v>
      </c>
      <c r="AE13" s="110">
        <f t="shared" ref="AE13:AE14" si="11">+F13+K13+P13+U13+Z13</f>
        <v>22.408000000000506</v>
      </c>
    </row>
    <row r="14" spans="1:31" x14ac:dyDescent="0.3">
      <c r="A14" s="99" t="s">
        <v>33</v>
      </c>
      <c r="B14" s="104">
        <v>0</v>
      </c>
      <c r="C14" s="105">
        <v>10.756120467938842</v>
      </c>
      <c r="D14" s="105">
        <v>17.750927486558389</v>
      </c>
      <c r="E14" s="105">
        <v>20.381390596187128</v>
      </c>
      <c r="F14" s="105">
        <v>23.326290179079628</v>
      </c>
      <c r="G14" s="104">
        <v>0</v>
      </c>
      <c r="H14" s="105">
        <v>2.2632281880021425</v>
      </c>
      <c r="I14" s="105">
        <v>-5.0319422195351775</v>
      </c>
      <c r="J14" s="105">
        <v>-16.565308955622633</v>
      </c>
      <c r="K14" s="105">
        <v>-30.361144189648765</v>
      </c>
      <c r="L14" s="104">
        <v>0</v>
      </c>
      <c r="M14" s="105">
        <v>0</v>
      </c>
      <c r="N14" s="105">
        <v>0</v>
      </c>
      <c r="O14" s="105">
        <v>0</v>
      </c>
      <c r="P14" s="112">
        <v>0</v>
      </c>
      <c r="Q14" s="104">
        <v>0</v>
      </c>
      <c r="R14" s="109">
        <v>-22.787743238981317</v>
      </c>
      <c r="S14" s="109">
        <v>-24.804114219844166</v>
      </c>
      <c r="T14" s="109">
        <v>-34.793374260283571</v>
      </c>
      <c r="U14" s="110">
        <v>-39.038730503838629</v>
      </c>
      <c r="V14" s="104">
        <v>0</v>
      </c>
      <c r="W14" s="109">
        <v>37.619394583040304</v>
      </c>
      <c r="X14" s="109">
        <v>29.822128952820819</v>
      </c>
      <c r="Y14" s="109">
        <v>31.371292619719338</v>
      </c>
      <c r="Z14" s="110">
        <v>33.117584514408051</v>
      </c>
      <c r="AA14" s="104">
        <f t="shared" si="7"/>
        <v>0</v>
      </c>
      <c r="AB14" s="109">
        <f t="shared" si="8"/>
        <v>27.850999999999971</v>
      </c>
      <c r="AC14" s="109">
        <f t="shared" si="9"/>
        <v>17.736999999999863</v>
      </c>
      <c r="AD14" s="109">
        <f t="shared" si="10"/>
        <v>0.39400000000026125</v>
      </c>
      <c r="AE14" s="110">
        <f t="shared" si="11"/>
        <v>-12.955999999999719</v>
      </c>
    </row>
    <row r="15" spans="1:31" x14ac:dyDescent="0.3">
      <c r="A15" s="101" t="s">
        <v>91</v>
      </c>
      <c r="B15" s="113">
        <f>B13+B14</f>
        <v>1.0262360000007733</v>
      </c>
      <c r="C15" s="114">
        <f t="shared" ref="C15:AE15" si="12">C13+C14</f>
        <v>6.3489023409739245</v>
      </c>
      <c r="D15" s="114">
        <f t="shared" si="12"/>
        <v>19.849008685473489</v>
      </c>
      <c r="E15" s="114">
        <f t="shared" si="12"/>
        <v>30.860422373375965</v>
      </c>
      <c r="F15" s="114">
        <f t="shared" si="12"/>
        <v>42.405182647005844</v>
      </c>
      <c r="G15" s="113">
        <f t="shared" si="12"/>
        <v>0</v>
      </c>
      <c r="H15" s="114">
        <f t="shared" si="12"/>
        <v>7.0165215322904357</v>
      </c>
      <c r="I15" s="114">
        <f t="shared" si="12"/>
        <v>-15.50864104305851</v>
      </c>
      <c r="J15" s="114">
        <f t="shared" si="12"/>
        <v>-50.741898267565361</v>
      </c>
      <c r="K15" s="114">
        <f t="shared" si="12"/>
        <v>-92.444213242699973</v>
      </c>
      <c r="L15" s="113">
        <f t="shared" si="12"/>
        <v>0</v>
      </c>
      <c r="M15" s="114">
        <f t="shared" si="12"/>
        <v>0</v>
      </c>
      <c r="N15" s="114">
        <f t="shared" si="12"/>
        <v>0</v>
      </c>
      <c r="O15" s="114">
        <f t="shared" si="12"/>
        <v>0</v>
      </c>
      <c r="P15" s="115">
        <f t="shared" si="12"/>
        <v>0</v>
      </c>
      <c r="Q15" s="113">
        <f t="shared" si="12"/>
        <v>0</v>
      </c>
      <c r="R15" s="114">
        <f t="shared" si="12"/>
        <v>-22.787743238981317</v>
      </c>
      <c r="S15" s="114">
        <f t="shared" si="12"/>
        <v>-24.804114219844166</v>
      </c>
      <c r="T15" s="114">
        <f t="shared" si="12"/>
        <v>-38.393374260283572</v>
      </c>
      <c r="U15" s="115">
        <f t="shared" si="12"/>
        <v>-46.63873050383863</v>
      </c>
      <c r="V15" s="113">
        <f t="shared" si="12"/>
        <v>0</v>
      </c>
      <c r="W15" s="114">
        <f t="shared" si="12"/>
        <v>100.36731936571623</v>
      </c>
      <c r="X15" s="114">
        <f t="shared" si="12"/>
        <v>95.642746577429847</v>
      </c>
      <c r="Y15" s="114">
        <f t="shared" si="12"/>
        <v>100.573850154474</v>
      </c>
      <c r="Z15" s="115">
        <f t="shared" si="12"/>
        <v>106.12976109953355</v>
      </c>
      <c r="AA15" s="113">
        <f t="shared" si="12"/>
        <v>1.0262360000007733</v>
      </c>
      <c r="AB15" s="114">
        <f t="shared" si="12"/>
        <v>90.944999999999268</v>
      </c>
      <c r="AC15" s="114">
        <f t="shared" si="12"/>
        <v>75.179000000000656</v>
      </c>
      <c r="AD15" s="114">
        <f t="shared" si="12"/>
        <v>42.29900000000103</v>
      </c>
      <c r="AE15" s="115">
        <f t="shared" si="12"/>
        <v>9.4520000000007869</v>
      </c>
    </row>
    <row r="16" spans="1:31" x14ac:dyDescent="0.3">
      <c r="A16" s="5" t="s">
        <v>21</v>
      </c>
      <c r="B16" s="113">
        <f>B15+B12</f>
        <v>118.29185179000113</v>
      </c>
      <c r="C16" s="114">
        <f t="shared" ref="C16:AE16" si="13">C15+C12</f>
        <v>354.20223447710492</v>
      </c>
      <c r="D16" s="114">
        <f t="shared" si="13"/>
        <v>389.2487438815607</v>
      </c>
      <c r="E16" s="114">
        <f t="shared" si="13"/>
        <v>429.72136729054898</v>
      </c>
      <c r="F16" s="115">
        <f t="shared" si="13"/>
        <v>481.82108703309183</v>
      </c>
      <c r="G16" s="113">
        <f t="shared" si="13"/>
        <v>0</v>
      </c>
      <c r="H16" s="114">
        <f t="shared" si="13"/>
        <v>32.958707399757934</v>
      </c>
      <c r="I16" s="114">
        <f t="shared" si="13"/>
        <v>-59.269627516920558</v>
      </c>
      <c r="J16" s="114">
        <f t="shared" si="13"/>
        <v>-145.52849706467697</v>
      </c>
      <c r="K16" s="115">
        <f t="shared" si="13"/>
        <v>-238.8678256263882</v>
      </c>
      <c r="L16" s="113">
        <f t="shared" si="13"/>
        <v>0</v>
      </c>
      <c r="M16" s="114">
        <f t="shared" si="13"/>
        <v>-68.752518003597729</v>
      </c>
      <c r="N16" s="114">
        <f t="shared" si="13"/>
        <v>18</v>
      </c>
      <c r="O16" s="114">
        <f t="shared" si="13"/>
        <v>26.1</v>
      </c>
      <c r="P16" s="115">
        <f t="shared" si="13"/>
        <v>19.3</v>
      </c>
      <c r="Q16" s="113">
        <f t="shared" si="13"/>
        <v>0</v>
      </c>
      <c r="R16" s="114">
        <f t="shared" si="13"/>
        <v>-22.061743238981318</v>
      </c>
      <c r="S16" s="114">
        <f t="shared" si="13"/>
        <v>114.25952434621684</v>
      </c>
      <c r="T16" s="114">
        <f t="shared" si="13"/>
        <v>238.59920004525776</v>
      </c>
      <c r="U16" s="115">
        <f t="shared" si="13"/>
        <v>227.05375334255081</v>
      </c>
      <c r="V16" s="113">
        <f t="shared" si="13"/>
        <v>0</v>
      </c>
      <c r="W16" s="114">
        <f t="shared" si="13"/>
        <v>100.36731936571623</v>
      </c>
      <c r="X16" s="114">
        <f t="shared" si="13"/>
        <v>95.564854287810348</v>
      </c>
      <c r="Y16" s="114">
        <f t="shared" si="13"/>
        <v>100.37326351073094</v>
      </c>
      <c r="Z16" s="115">
        <f t="shared" si="13"/>
        <v>105.78236950673663</v>
      </c>
      <c r="AA16" s="113">
        <f t="shared" si="13"/>
        <v>118.29185179000113</v>
      </c>
      <c r="AB16" s="114">
        <f t="shared" si="13"/>
        <v>396.71400000000011</v>
      </c>
      <c r="AC16" s="114">
        <f t="shared" si="13"/>
        <v>557.80349499866725</v>
      </c>
      <c r="AD16" s="114">
        <f t="shared" si="13"/>
        <v>649.26533378186059</v>
      </c>
      <c r="AE16" s="115">
        <f t="shared" si="13"/>
        <v>595.08938425599092</v>
      </c>
    </row>
    <row r="17" spans="1:1" x14ac:dyDescent="0.3">
      <c r="A17" s="103" t="s">
        <v>99</v>
      </c>
    </row>
  </sheetData>
  <mergeCells count="6">
    <mergeCell ref="AA3:AE3"/>
    <mergeCell ref="B3:F3"/>
    <mergeCell ref="G3:K3"/>
    <mergeCell ref="L3:P3"/>
    <mergeCell ref="Q3:U3"/>
    <mergeCell ref="V3:Z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9</vt:i4>
      </vt:variant>
      <vt:variant>
        <vt:lpstr>Pomenované rozsahy</vt:lpstr>
      </vt:variant>
      <vt:variant>
        <vt:i4>2</vt:i4>
      </vt:variant>
    </vt:vector>
  </HeadingPairs>
  <TitlesOfParts>
    <vt:vector size="11" baseType="lpstr">
      <vt:lpstr>Graf_1</vt:lpstr>
      <vt:lpstr>Graf_2</vt:lpstr>
      <vt:lpstr>Graf_3</vt:lpstr>
      <vt:lpstr>Graf_4</vt:lpstr>
      <vt:lpstr>Graf_5</vt:lpstr>
      <vt:lpstr>Graf_6</vt:lpstr>
      <vt:lpstr>Tab_1</vt:lpstr>
      <vt:lpstr>Tab_2</vt:lpstr>
      <vt:lpstr>Tab_3</vt:lpstr>
      <vt:lpstr>Graf_2!_ftn1</vt:lpstr>
      <vt:lpstr>Graf_2!_ftnref1</vt:lpstr>
    </vt:vector>
  </TitlesOfParts>
  <Company>Ministerstvo financií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Paur Dusan</dc:creator>
  <cp:lastModifiedBy>Palkovicova Jana</cp:lastModifiedBy>
  <dcterms:created xsi:type="dcterms:W3CDTF">2015-11-02T12:32:05Z</dcterms:created>
  <dcterms:modified xsi:type="dcterms:W3CDTF">2016-09-29T13:16:44Z</dcterms:modified>
</cp:coreProperties>
</file>