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theme/themeOverride4.xml" ContentType="application/vnd.openxmlformats-officedocument.themeOverrid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theme/themeOverride5.xml" ContentType="application/vnd.openxmlformats-officedocument.themeOverrid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/>
  <mc:AlternateContent xmlns:mc="http://schemas.openxmlformats.org/markup-compatibility/2006">
    <mc:Choice Requires="x15">
      <x15ac:absPath xmlns:x15ac="http://schemas.microsoft.com/office/spreadsheetml/2010/11/ac" url="U:\IFP_NEW\1_DANE\1_5_Vybor\EDV\2018_zasadnutia\jun\komentar\"/>
    </mc:Choice>
  </mc:AlternateContent>
  <bookViews>
    <workbookView xWindow="0" yWindow="0" windowWidth="24000" windowHeight="8610" tabRatio="836" activeTab="10"/>
  </bookViews>
  <sheets>
    <sheet name="Obsah" sheetId="26" r:id="rId1"/>
    <sheet name="Graf_1" sheetId="6" r:id="rId2"/>
    <sheet name="Graf_2" sheetId="4" r:id="rId3"/>
    <sheet name="Graf_3" sheetId="3" r:id="rId4"/>
    <sheet name="Graf_4 a Graf_5" sheetId="36" r:id="rId5"/>
    <sheet name="Graf_6" sheetId="33" r:id="rId6"/>
    <sheet name="Graf_7" sheetId="37" r:id="rId7"/>
    <sheet name="Graf_8" sheetId="38" r:id="rId8"/>
    <sheet name="Graf_9" sheetId="10" r:id="rId9"/>
    <sheet name="Graf_5" sheetId="19" state="hidden" r:id="rId10"/>
    <sheet name="Graf_10" sheetId="39" r:id="rId11"/>
    <sheet name="Graf_11" sheetId="31" r:id="rId12"/>
    <sheet name="DANE_ESA2010" sheetId="27" r:id="rId13"/>
    <sheet name="DANE_CASH" sheetId="28" r:id="rId14"/>
    <sheet name="DANE_FAKTORY" sheetId="2" r:id="rId15"/>
    <sheet name="Tab_1" sheetId="5" r:id="rId16"/>
  </sheets>
  <definedNames>
    <definedName name="_ftn1" localSheetId="2">Graf_2!$B$5</definedName>
    <definedName name="_ftnref1" localSheetId="2">Graf_2!$B$2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2" i="28" l="1"/>
  <c r="AC32" i="28"/>
  <c r="AB32" i="28"/>
  <c r="AA32" i="28"/>
  <c r="Z32" i="28"/>
  <c r="Y32" i="28"/>
  <c r="X32" i="28"/>
  <c r="W32" i="28"/>
  <c r="V32" i="28"/>
  <c r="U32" i="28"/>
  <c r="T32" i="28"/>
  <c r="S32" i="28"/>
  <c r="R32" i="28"/>
  <c r="Q32" i="28"/>
  <c r="P32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C32" i="28"/>
  <c r="AD32" i="27"/>
  <c r="AC32" i="27"/>
  <c r="AB32" i="27"/>
  <c r="AA32" i="27"/>
  <c r="Z32" i="27"/>
  <c r="Y32" i="27"/>
  <c r="X32" i="27"/>
  <c r="W32" i="27"/>
  <c r="V32" i="27"/>
  <c r="U32" i="27"/>
  <c r="T32" i="27"/>
  <c r="C32" i="27"/>
  <c r="D32" i="27"/>
  <c r="E32" i="27"/>
  <c r="F32" i="27"/>
  <c r="G32" i="27"/>
  <c r="H32" i="27"/>
  <c r="I32" i="27"/>
  <c r="J32" i="27"/>
  <c r="K32" i="27"/>
  <c r="L32" i="27"/>
  <c r="M32" i="27"/>
  <c r="D8" i="31" l="1"/>
  <c r="E8" i="31"/>
  <c r="F8" i="31"/>
  <c r="G8" i="31"/>
  <c r="C8" i="31"/>
  <c r="D7" i="31"/>
  <c r="E7" i="31"/>
  <c r="F7" i="31"/>
  <c r="G7" i="31"/>
  <c r="C7" i="31"/>
  <c r="D6" i="31"/>
  <c r="E6" i="31"/>
  <c r="F6" i="31"/>
  <c r="G6" i="31"/>
  <c r="C6" i="31"/>
  <c r="D5" i="31"/>
  <c r="E5" i="31"/>
  <c r="F5" i="31"/>
  <c r="G5" i="31"/>
  <c r="C5" i="31"/>
  <c r="D4" i="31"/>
  <c r="E4" i="31"/>
  <c r="F4" i="31"/>
  <c r="G4" i="31"/>
  <c r="C4" i="31"/>
  <c r="D4" i="37" l="1"/>
  <c r="D5" i="37"/>
  <c r="D3" i="37"/>
  <c r="D4" i="36" l="1"/>
  <c r="E4" i="36" s="1"/>
  <c r="F4" i="36" s="1"/>
  <c r="G4" i="36" s="1"/>
  <c r="D16" i="33" l="1"/>
  <c r="E16" i="33"/>
  <c r="F16" i="33"/>
  <c r="D17" i="33"/>
  <c r="E17" i="33"/>
  <c r="F17" i="33"/>
  <c r="C17" i="33"/>
  <c r="C16" i="33"/>
  <c r="D14" i="33"/>
  <c r="E14" i="33"/>
  <c r="F14" i="33"/>
  <c r="C14" i="33"/>
  <c r="E13" i="33"/>
  <c r="F13" i="33"/>
  <c r="D13" i="33"/>
  <c r="C13" i="33"/>
  <c r="F9" i="31" l="1"/>
  <c r="C9" i="31" l="1"/>
  <c r="G9" i="31"/>
  <c r="D9" i="31"/>
  <c r="E9" i="31"/>
  <c r="D12" i="5" l="1"/>
  <c r="D21" i="5" s="1"/>
  <c r="E12" i="5"/>
  <c r="F12" i="5"/>
  <c r="G12" i="5"/>
  <c r="C12" i="5"/>
  <c r="C21" i="5" s="1"/>
  <c r="C22" i="5" s="1"/>
  <c r="E5" i="5"/>
  <c r="F5" i="5"/>
  <c r="G5" i="5"/>
  <c r="D5" i="5"/>
  <c r="E21" i="5" l="1"/>
  <c r="G21" i="5"/>
  <c r="F21" i="5"/>
  <c r="D22" i="5"/>
  <c r="D10" i="3"/>
  <c r="E10" i="3"/>
  <c r="F10" i="3"/>
  <c r="G10" i="3"/>
  <c r="C10" i="3"/>
  <c r="AB6" i="2" l="1"/>
  <c r="AC6" i="2"/>
  <c r="AD6" i="2"/>
  <c r="AE6" i="2"/>
  <c r="AF6" i="2"/>
  <c r="AB7" i="2"/>
  <c r="AC7" i="2"/>
  <c r="AD7" i="2"/>
  <c r="AE7" i="2"/>
  <c r="AF7" i="2"/>
  <c r="AB8" i="2"/>
  <c r="AC8" i="2"/>
  <c r="AD8" i="2"/>
  <c r="AE8" i="2"/>
  <c r="AF8" i="2"/>
  <c r="AB9" i="2"/>
  <c r="AC9" i="2"/>
  <c r="AD9" i="2"/>
  <c r="AE9" i="2"/>
  <c r="AF9" i="2"/>
  <c r="AB10" i="2"/>
  <c r="AC10" i="2"/>
  <c r="AD10" i="2"/>
  <c r="AE10" i="2"/>
  <c r="AF10" i="2"/>
  <c r="AB11" i="2"/>
  <c r="AC11" i="2"/>
  <c r="AD11" i="2"/>
  <c r="AE11" i="2"/>
  <c r="AF11" i="2"/>
  <c r="AB12" i="2"/>
  <c r="AC12" i="2"/>
  <c r="AD12" i="2"/>
  <c r="AE12" i="2"/>
  <c r="AF12" i="2"/>
  <c r="AB13" i="2"/>
  <c r="AC13" i="2"/>
  <c r="AD13" i="2"/>
  <c r="AE13" i="2"/>
  <c r="AF13" i="2"/>
  <c r="AB14" i="2"/>
  <c r="AC14" i="2"/>
  <c r="AD14" i="2"/>
  <c r="AE14" i="2"/>
  <c r="AF14" i="2"/>
  <c r="AB15" i="2"/>
  <c r="AC15" i="2"/>
  <c r="AD15" i="2"/>
  <c r="AE15" i="2"/>
  <c r="AF15" i="2"/>
  <c r="AB16" i="2"/>
  <c r="AC16" i="2"/>
  <c r="AD16" i="2"/>
  <c r="AE16" i="2"/>
  <c r="AF16" i="2"/>
  <c r="AB17" i="2"/>
  <c r="AC17" i="2"/>
  <c r="AD17" i="2"/>
  <c r="AE17" i="2"/>
  <c r="AF17" i="2"/>
  <c r="AC5" i="2"/>
  <c r="AD5" i="2"/>
  <c r="AE5" i="2"/>
  <c r="AF5" i="2"/>
  <c r="AB5" i="2"/>
  <c r="D10" i="4"/>
  <c r="E10" i="4"/>
  <c r="F10" i="4"/>
  <c r="G10" i="4"/>
  <c r="C10" i="4"/>
  <c r="AD40" i="28" l="1"/>
  <c r="AC40" i="28"/>
  <c r="AB40" i="28"/>
  <c r="AA40" i="28"/>
  <c r="Z40" i="28"/>
  <c r="Y40" i="28"/>
  <c r="AD39" i="28"/>
  <c r="AC39" i="28"/>
  <c r="AB39" i="28"/>
  <c r="AA39" i="28"/>
  <c r="Z39" i="28"/>
  <c r="Y39" i="28"/>
  <c r="AD38" i="28"/>
  <c r="AC38" i="28"/>
  <c r="AB38" i="28"/>
  <c r="AA38" i="28"/>
  <c r="Z38" i="28"/>
  <c r="Y38" i="28"/>
  <c r="AD37" i="28"/>
  <c r="AC37" i="28"/>
  <c r="AB37" i="28"/>
  <c r="AA37" i="28"/>
  <c r="Z37" i="28"/>
  <c r="Y37" i="28"/>
  <c r="AD36" i="28"/>
  <c r="AC36" i="28"/>
  <c r="AB36" i="28"/>
  <c r="AA36" i="28"/>
  <c r="Z36" i="28"/>
  <c r="Y36" i="28"/>
  <c r="AD35" i="28"/>
  <c r="AC35" i="28"/>
  <c r="AB35" i="28"/>
  <c r="AA35" i="28"/>
  <c r="Z35" i="28"/>
  <c r="Y35" i="28"/>
  <c r="AD34" i="28"/>
  <c r="AC34" i="28"/>
  <c r="AB34" i="28"/>
  <c r="AA34" i="28"/>
  <c r="Z34" i="28"/>
  <c r="Y34" i="28"/>
  <c r="AD30" i="28"/>
  <c r="AC30" i="28"/>
  <c r="AB30" i="28"/>
  <c r="AA30" i="28"/>
  <c r="Z30" i="28"/>
  <c r="Y30" i="28"/>
  <c r="AD28" i="28"/>
  <c r="AC28" i="28"/>
  <c r="AB28" i="28"/>
  <c r="AA28" i="28"/>
  <c r="Z28" i="28"/>
  <c r="Z26" i="28" s="1"/>
  <c r="Y28" i="28"/>
  <c r="Y26" i="28" s="1"/>
  <c r="AD27" i="28"/>
  <c r="AC27" i="28"/>
  <c r="AB27" i="28"/>
  <c r="AB26" i="28" s="1"/>
  <c r="AA27" i="28"/>
  <c r="AA26" i="28" s="1"/>
  <c r="Z27" i="28"/>
  <c r="Y27" i="28"/>
  <c r="AD26" i="28"/>
  <c r="AC26" i="28"/>
  <c r="AD25" i="28"/>
  <c r="AC25" i="28"/>
  <c r="AB25" i="28"/>
  <c r="AA25" i="28"/>
  <c r="Z25" i="28"/>
  <c r="Y25" i="28"/>
  <c r="AD24" i="28"/>
  <c r="AC24" i="28"/>
  <c r="AB24" i="28"/>
  <c r="AA24" i="28"/>
  <c r="Z24" i="28"/>
  <c r="Y24" i="28"/>
  <c r="AD23" i="28"/>
  <c r="AC23" i="28"/>
  <c r="AB23" i="28"/>
  <c r="AA23" i="28"/>
  <c r="Z23" i="28"/>
  <c r="Y23" i="28"/>
  <c r="AD22" i="28"/>
  <c r="AC22" i="28"/>
  <c r="AB22" i="28"/>
  <c r="AA22" i="28"/>
  <c r="Z22" i="28"/>
  <c r="Y22" i="28"/>
  <c r="AD21" i="28"/>
  <c r="AC21" i="28"/>
  <c r="AB21" i="28"/>
  <c r="AA21" i="28"/>
  <c r="Z21" i="28"/>
  <c r="Y21" i="28"/>
  <c r="AD20" i="28"/>
  <c r="AC20" i="28"/>
  <c r="AB20" i="28"/>
  <c r="AA20" i="28"/>
  <c r="Z20" i="28"/>
  <c r="Y20" i="28"/>
  <c r="AD19" i="28"/>
  <c r="AC19" i="28"/>
  <c r="AB19" i="28"/>
  <c r="AA19" i="28"/>
  <c r="Z19" i="28"/>
  <c r="Y19" i="28"/>
  <c r="AD18" i="28"/>
  <c r="AC18" i="28"/>
  <c r="AB18" i="28"/>
  <c r="AA18" i="28"/>
  <c r="Z18" i="28"/>
  <c r="Y18" i="28"/>
  <c r="AD17" i="28"/>
  <c r="AC17" i="28"/>
  <c r="AB17" i="28"/>
  <c r="AA17" i="28"/>
  <c r="Z17" i="28"/>
  <c r="Y17" i="28"/>
  <c r="AD16" i="28"/>
  <c r="AC16" i="28"/>
  <c r="AB16" i="28"/>
  <c r="AA16" i="28"/>
  <c r="Z16" i="28"/>
  <c r="Y16" i="28"/>
  <c r="AD15" i="28"/>
  <c r="AC15" i="28"/>
  <c r="AB15" i="28"/>
  <c r="AA15" i="28"/>
  <c r="Z15" i="28"/>
  <c r="Y15" i="28"/>
  <c r="AD14" i="28"/>
  <c r="AC14" i="28"/>
  <c r="AB14" i="28"/>
  <c r="AA14" i="28"/>
  <c r="Z14" i="28"/>
  <c r="Y14" i="28"/>
  <c r="AD13" i="28"/>
  <c r="AC13" i="28"/>
  <c r="AB13" i="28"/>
  <c r="AA13" i="28"/>
  <c r="Z13" i="28"/>
  <c r="Y13" i="28"/>
  <c r="Z12" i="28"/>
  <c r="Y12" i="28"/>
  <c r="AD11" i="28"/>
  <c r="AC11" i="28"/>
  <c r="AB11" i="28"/>
  <c r="AA11" i="28"/>
  <c r="Z11" i="28"/>
  <c r="Y11" i="28"/>
  <c r="AD10" i="28"/>
  <c r="AC10" i="28"/>
  <c r="AB10" i="28"/>
  <c r="AA10" i="28"/>
  <c r="Z10" i="28"/>
  <c r="Y10" i="28"/>
  <c r="AD9" i="28"/>
  <c r="AC9" i="28"/>
  <c r="AB9" i="28"/>
  <c r="AB6" i="28" s="1"/>
  <c r="AA9" i="28"/>
  <c r="AA6" i="28" s="1"/>
  <c r="Z9" i="28"/>
  <c r="Y9" i="28"/>
  <c r="AD8" i="28"/>
  <c r="AC8" i="28"/>
  <c r="AB8" i="28"/>
  <c r="AA8" i="28"/>
  <c r="Z8" i="28"/>
  <c r="Z6" i="28" s="1"/>
  <c r="Z5" i="28" s="1"/>
  <c r="Y8" i="28"/>
  <c r="Y6" i="28" s="1"/>
  <c r="Y5" i="28" s="1"/>
  <c r="AD7" i="28"/>
  <c r="AC7" i="28"/>
  <c r="AB7" i="28"/>
  <c r="AA7" i="28"/>
  <c r="Z7" i="28"/>
  <c r="Y7" i="28"/>
  <c r="AD6" i="28"/>
  <c r="AC6" i="28"/>
  <c r="X40" i="28"/>
  <c r="W40" i="28"/>
  <c r="V40" i="28"/>
  <c r="U40" i="28"/>
  <c r="T40" i="28"/>
  <c r="X39" i="28"/>
  <c r="W39" i="28"/>
  <c r="V39" i="28"/>
  <c r="U39" i="28"/>
  <c r="T39" i="28"/>
  <c r="X38" i="28"/>
  <c r="W38" i="28"/>
  <c r="V38" i="28"/>
  <c r="U38" i="28"/>
  <c r="T38" i="28"/>
  <c r="X37" i="28"/>
  <c r="W37" i="28"/>
  <c r="V37" i="28"/>
  <c r="U37" i="28"/>
  <c r="T37" i="28"/>
  <c r="X36" i="28"/>
  <c r="W36" i="28"/>
  <c r="V36" i="28"/>
  <c r="U36" i="28"/>
  <c r="T36" i="28"/>
  <c r="X35" i="28"/>
  <c r="W35" i="28"/>
  <c r="V35" i="28"/>
  <c r="U35" i="28"/>
  <c r="T35" i="28"/>
  <c r="X34" i="28"/>
  <c r="W34" i="28"/>
  <c r="V34" i="28"/>
  <c r="U34" i="28"/>
  <c r="T34" i="28"/>
  <c r="X30" i="28"/>
  <c r="W30" i="28"/>
  <c r="V30" i="28"/>
  <c r="U30" i="28"/>
  <c r="T30" i="28"/>
  <c r="X28" i="28"/>
  <c r="W28" i="28"/>
  <c r="V28" i="28"/>
  <c r="V26" i="28" s="1"/>
  <c r="U28" i="28"/>
  <c r="T28" i="28"/>
  <c r="X27" i="28"/>
  <c r="W27" i="28"/>
  <c r="V27" i="28"/>
  <c r="U27" i="28"/>
  <c r="U26" i="28" s="1"/>
  <c r="T27" i="28"/>
  <c r="W26" i="28"/>
  <c r="X25" i="28"/>
  <c r="W25" i="28"/>
  <c r="V25" i="28"/>
  <c r="U25" i="28"/>
  <c r="T25" i="28"/>
  <c r="X24" i="28"/>
  <c r="W24" i="28"/>
  <c r="V24" i="28"/>
  <c r="U24" i="28"/>
  <c r="T24" i="28"/>
  <c r="X23" i="28"/>
  <c r="W23" i="28"/>
  <c r="V23" i="28"/>
  <c r="U23" i="28"/>
  <c r="T23" i="28"/>
  <c r="X22" i="28"/>
  <c r="W22" i="28"/>
  <c r="V22" i="28"/>
  <c r="U22" i="28"/>
  <c r="T22" i="28"/>
  <c r="X21" i="28"/>
  <c r="W21" i="28"/>
  <c r="V21" i="28"/>
  <c r="U21" i="28"/>
  <c r="T21" i="28"/>
  <c r="X20" i="28"/>
  <c r="W20" i="28"/>
  <c r="V20" i="28"/>
  <c r="U20" i="28"/>
  <c r="T20" i="28"/>
  <c r="X19" i="28"/>
  <c r="W19" i="28"/>
  <c r="V19" i="28"/>
  <c r="U19" i="28"/>
  <c r="T19" i="28"/>
  <c r="X18" i="28"/>
  <c r="W18" i="28"/>
  <c r="V18" i="28"/>
  <c r="U18" i="28"/>
  <c r="T18" i="28"/>
  <c r="X17" i="28"/>
  <c r="W17" i="28"/>
  <c r="V17" i="28"/>
  <c r="U17" i="28"/>
  <c r="T17" i="28"/>
  <c r="X16" i="28"/>
  <c r="W16" i="28"/>
  <c r="V16" i="28"/>
  <c r="U16" i="28"/>
  <c r="T16" i="28"/>
  <c r="X15" i="28"/>
  <c r="W15" i="28"/>
  <c r="V15" i="28"/>
  <c r="U15" i="28"/>
  <c r="T15" i="28"/>
  <c r="X14" i="28"/>
  <c r="W14" i="28"/>
  <c r="V14" i="28"/>
  <c r="U14" i="28"/>
  <c r="T14" i="28"/>
  <c r="X13" i="28"/>
  <c r="X12" i="28" s="1"/>
  <c r="W13" i="28"/>
  <c r="V13" i="28"/>
  <c r="U13" i="28"/>
  <c r="T13" i="28"/>
  <c r="T12" i="28" s="1"/>
  <c r="X11" i="28"/>
  <c r="W11" i="28"/>
  <c r="V11" i="28"/>
  <c r="U11" i="28"/>
  <c r="T11" i="28"/>
  <c r="X10" i="28"/>
  <c r="W10" i="28"/>
  <c r="V10" i="28"/>
  <c r="U10" i="28"/>
  <c r="T10" i="28"/>
  <c r="X9" i="28"/>
  <c r="W9" i="28"/>
  <c r="V9" i="28"/>
  <c r="U9" i="28"/>
  <c r="T9" i="28"/>
  <c r="X8" i="28"/>
  <c r="W8" i="28"/>
  <c r="V8" i="28"/>
  <c r="U8" i="28"/>
  <c r="T8" i="28"/>
  <c r="X7" i="28"/>
  <c r="W7" i="28"/>
  <c r="V7" i="28"/>
  <c r="U7" i="28"/>
  <c r="T7" i="28"/>
  <c r="AD43" i="27"/>
  <c r="AC43" i="27"/>
  <c r="AB43" i="27"/>
  <c r="AA43" i="27"/>
  <c r="Z43" i="27"/>
  <c r="Y43" i="27"/>
  <c r="AD42" i="27"/>
  <c r="AD41" i="27" s="1"/>
  <c r="AC42" i="27"/>
  <c r="AB42" i="27"/>
  <c r="AA42" i="27"/>
  <c r="Z42" i="27"/>
  <c r="Y42" i="27"/>
  <c r="AD40" i="27"/>
  <c r="AC40" i="27"/>
  <c r="AB40" i="27"/>
  <c r="AA40" i="27"/>
  <c r="Z40" i="27"/>
  <c r="Y40" i="27"/>
  <c r="AD39" i="27"/>
  <c r="AC39" i="27"/>
  <c r="AB39" i="27"/>
  <c r="AA39" i="27"/>
  <c r="Z39" i="27"/>
  <c r="Y39" i="27"/>
  <c r="AD38" i="27"/>
  <c r="AC38" i="27"/>
  <c r="AB38" i="27"/>
  <c r="AA38" i="27"/>
  <c r="Z38" i="27"/>
  <c r="Y38" i="27"/>
  <c r="AD37" i="27"/>
  <c r="AC37" i="27"/>
  <c r="AB37" i="27"/>
  <c r="AA37" i="27"/>
  <c r="Z37" i="27"/>
  <c r="Y37" i="27"/>
  <c r="AD36" i="27"/>
  <c r="AC36" i="27"/>
  <c r="AB36" i="27"/>
  <c r="AA36" i="27"/>
  <c r="Z36" i="27"/>
  <c r="Y36" i="27"/>
  <c r="AD35" i="27"/>
  <c r="AC35" i="27"/>
  <c r="AB35" i="27"/>
  <c r="AA35" i="27"/>
  <c r="Z35" i="27"/>
  <c r="Y35" i="27"/>
  <c r="AD34" i="27"/>
  <c r="AC34" i="27"/>
  <c r="AB34" i="27"/>
  <c r="AA34" i="27"/>
  <c r="Z34" i="27"/>
  <c r="Y34" i="27"/>
  <c r="AD30" i="27"/>
  <c r="AC30" i="27"/>
  <c r="AB30" i="27"/>
  <c r="AA30" i="27"/>
  <c r="Z30" i="27"/>
  <c r="Y30" i="27"/>
  <c r="AD28" i="27"/>
  <c r="AC28" i="27"/>
  <c r="AB28" i="27"/>
  <c r="AA28" i="27"/>
  <c r="Z28" i="27"/>
  <c r="Y28" i="27"/>
  <c r="AD27" i="27"/>
  <c r="AC27" i="27"/>
  <c r="AB27" i="27"/>
  <c r="AA27" i="27"/>
  <c r="Z27" i="27"/>
  <c r="Y27" i="27"/>
  <c r="AD26" i="27"/>
  <c r="AC26" i="27"/>
  <c r="AB26" i="27"/>
  <c r="AA26" i="27"/>
  <c r="Z26" i="27"/>
  <c r="Y26" i="27"/>
  <c r="AD25" i="27"/>
  <c r="AC25" i="27"/>
  <c r="AB25" i="27"/>
  <c r="AA25" i="27"/>
  <c r="Z25" i="27"/>
  <c r="Y25" i="27"/>
  <c r="AD24" i="27"/>
  <c r="AC24" i="27"/>
  <c r="AB24" i="27"/>
  <c r="AA24" i="27"/>
  <c r="Z24" i="27"/>
  <c r="Y24" i="27"/>
  <c r="AD23" i="27"/>
  <c r="AC23" i="27"/>
  <c r="AB23" i="27"/>
  <c r="AA23" i="27"/>
  <c r="Z23" i="27"/>
  <c r="Y23" i="27"/>
  <c r="AD22" i="27"/>
  <c r="AC22" i="27"/>
  <c r="AB22" i="27"/>
  <c r="AA22" i="27"/>
  <c r="Z22" i="27"/>
  <c r="Y22" i="27"/>
  <c r="AD21" i="27"/>
  <c r="AC21" i="27"/>
  <c r="AB21" i="27"/>
  <c r="AA21" i="27"/>
  <c r="Z21" i="27"/>
  <c r="Y21" i="27"/>
  <c r="AD20" i="27"/>
  <c r="AC20" i="27"/>
  <c r="AB20" i="27"/>
  <c r="AA20" i="27"/>
  <c r="Z20" i="27"/>
  <c r="Y20" i="27"/>
  <c r="AD19" i="27"/>
  <c r="AC19" i="27"/>
  <c r="AB19" i="27"/>
  <c r="AA19" i="27"/>
  <c r="Z19" i="27"/>
  <c r="Y19" i="27"/>
  <c r="AD18" i="27"/>
  <c r="AC18" i="27"/>
  <c r="AB18" i="27"/>
  <c r="AA18" i="27"/>
  <c r="Z18" i="27"/>
  <c r="Y18" i="27"/>
  <c r="AD17" i="27"/>
  <c r="AC17" i="27"/>
  <c r="AB17" i="27"/>
  <c r="AA17" i="27"/>
  <c r="Z17" i="27"/>
  <c r="Y17" i="27"/>
  <c r="AD16" i="27"/>
  <c r="AC16" i="27"/>
  <c r="AB16" i="27"/>
  <c r="AA16" i="27"/>
  <c r="Z16" i="27"/>
  <c r="Y16" i="27"/>
  <c r="AD15" i="27"/>
  <c r="AC15" i="27"/>
  <c r="AB15" i="27"/>
  <c r="AA15" i="27"/>
  <c r="Z15" i="27"/>
  <c r="Y15" i="27"/>
  <c r="AD14" i="27"/>
  <c r="AC14" i="27"/>
  <c r="AB14" i="27"/>
  <c r="AA14" i="27"/>
  <c r="Z14" i="27"/>
  <c r="Y14" i="27"/>
  <c r="AD13" i="27"/>
  <c r="AC13" i="27"/>
  <c r="AB13" i="27"/>
  <c r="AA13" i="27"/>
  <c r="Z13" i="27"/>
  <c r="Y13" i="27"/>
  <c r="Z12" i="27"/>
  <c r="AD11" i="27"/>
  <c r="AC11" i="27"/>
  <c r="AB11" i="27"/>
  <c r="AA11" i="27"/>
  <c r="Z11" i="27"/>
  <c r="Y11" i="27"/>
  <c r="AD10" i="27"/>
  <c r="AC10" i="27"/>
  <c r="AB10" i="27"/>
  <c r="AA10" i="27"/>
  <c r="Z10" i="27"/>
  <c r="Y10" i="27"/>
  <c r="AD9" i="27"/>
  <c r="AD6" i="27" s="1"/>
  <c r="AC9" i="27"/>
  <c r="AB9" i="27"/>
  <c r="AA9" i="27"/>
  <c r="AA6" i="27" s="1"/>
  <c r="Z9" i="27"/>
  <c r="Z6" i="27" s="1"/>
  <c r="Z5" i="27" s="1"/>
  <c r="Y9" i="27"/>
  <c r="AD8" i="27"/>
  <c r="AC8" i="27"/>
  <c r="AB8" i="27"/>
  <c r="AA8" i="27"/>
  <c r="Z8" i="27"/>
  <c r="Y8" i="27"/>
  <c r="AD7" i="27"/>
  <c r="AC7" i="27"/>
  <c r="AB7" i="27"/>
  <c r="AA7" i="27"/>
  <c r="Z7" i="27"/>
  <c r="Y7" i="27"/>
  <c r="X43" i="27"/>
  <c r="W43" i="27"/>
  <c r="V43" i="27"/>
  <c r="U43" i="27"/>
  <c r="T43" i="27"/>
  <c r="X42" i="27"/>
  <c r="W42" i="27"/>
  <c r="V42" i="27"/>
  <c r="U42" i="27"/>
  <c r="T42" i="27"/>
  <c r="X41" i="27"/>
  <c r="W41" i="27"/>
  <c r="V41" i="27"/>
  <c r="U41" i="27"/>
  <c r="T41" i="27"/>
  <c r="X40" i="27"/>
  <c r="W40" i="27"/>
  <c r="V40" i="27"/>
  <c r="U40" i="27"/>
  <c r="T40" i="27"/>
  <c r="X39" i="27"/>
  <c r="W39" i="27"/>
  <c r="V39" i="27"/>
  <c r="U39" i="27"/>
  <c r="T39" i="27"/>
  <c r="X38" i="27"/>
  <c r="W38" i="27"/>
  <c r="V38" i="27"/>
  <c r="U38" i="27"/>
  <c r="T38" i="27"/>
  <c r="X37" i="27"/>
  <c r="W37" i="27"/>
  <c r="V37" i="27"/>
  <c r="U37" i="27"/>
  <c r="T37" i="27"/>
  <c r="X36" i="27"/>
  <c r="W36" i="27"/>
  <c r="V36" i="27"/>
  <c r="U36" i="27"/>
  <c r="T36" i="27"/>
  <c r="X35" i="27"/>
  <c r="W35" i="27"/>
  <c r="V35" i="27"/>
  <c r="U35" i="27"/>
  <c r="T35" i="27"/>
  <c r="X34" i="27"/>
  <c r="W34" i="27"/>
  <c r="V34" i="27"/>
  <c r="U34" i="27"/>
  <c r="T34" i="27"/>
  <c r="X31" i="27"/>
  <c r="W31" i="27"/>
  <c r="V31" i="27"/>
  <c r="U31" i="27"/>
  <c r="T31" i="27"/>
  <c r="X30" i="27"/>
  <c r="W30" i="27"/>
  <c r="V30" i="27"/>
  <c r="U30" i="27"/>
  <c r="T30" i="27"/>
  <c r="X28" i="27"/>
  <c r="W28" i="27"/>
  <c r="V28" i="27"/>
  <c r="U28" i="27"/>
  <c r="T28" i="27"/>
  <c r="X27" i="27"/>
  <c r="W27" i="27"/>
  <c r="W26" i="27" s="1"/>
  <c r="V27" i="27"/>
  <c r="U27" i="27"/>
  <c r="T27" i="27"/>
  <c r="T26" i="27" s="1"/>
  <c r="X26" i="27"/>
  <c r="X25" i="27"/>
  <c r="W25" i="27"/>
  <c r="V25" i="27"/>
  <c r="U25" i="27"/>
  <c r="T25" i="27"/>
  <c r="X24" i="27"/>
  <c r="W24" i="27"/>
  <c r="V24" i="27"/>
  <c r="U24" i="27"/>
  <c r="T24" i="27"/>
  <c r="X23" i="27"/>
  <c r="W23" i="27"/>
  <c r="V23" i="27"/>
  <c r="U23" i="27"/>
  <c r="T23" i="27"/>
  <c r="X22" i="27"/>
  <c r="W22" i="27"/>
  <c r="V22" i="27"/>
  <c r="U22" i="27"/>
  <c r="T22" i="27"/>
  <c r="X21" i="27"/>
  <c r="W21" i="27"/>
  <c r="V21" i="27"/>
  <c r="U21" i="27"/>
  <c r="T21" i="27"/>
  <c r="X20" i="27"/>
  <c r="W20" i="27"/>
  <c r="V20" i="27"/>
  <c r="U20" i="27"/>
  <c r="T20" i="27"/>
  <c r="X19" i="27"/>
  <c r="W19" i="27"/>
  <c r="V19" i="27"/>
  <c r="U19" i="27"/>
  <c r="T19" i="27"/>
  <c r="X18" i="27"/>
  <c r="W18" i="27"/>
  <c r="V18" i="27"/>
  <c r="U18" i="27"/>
  <c r="T18" i="27"/>
  <c r="X17" i="27"/>
  <c r="W17" i="27"/>
  <c r="V17" i="27"/>
  <c r="U17" i="27"/>
  <c r="T17" i="27"/>
  <c r="X16" i="27"/>
  <c r="W16" i="27"/>
  <c r="V16" i="27"/>
  <c r="U16" i="27"/>
  <c r="T16" i="27"/>
  <c r="X15" i="27"/>
  <c r="W15" i="27"/>
  <c r="V15" i="27"/>
  <c r="U15" i="27"/>
  <c r="T15" i="27"/>
  <c r="X13" i="27"/>
  <c r="W13" i="27"/>
  <c r="V13" i="27"/>
  <c r="U13" i="27"/>
  <c r="T13" i="27"/>
  <c r="X11" i="27"/>
  <c r="W11" i="27"/>
  <c r="V11" i="27"/>
  <c r="U11" i="27"/>
  <c r="T11" i="27"/>
  <c r="X10" i="27"/>
  <c r="W10" i="27"/>
  <c r="V10" i="27"/>
  <c r="U10" i="27"/>
  <c r="T10" i="27"/>
  <c r="X9" i="27"/>
  <c r="W9" i="27"/>
  <c r="V9" i="27"/>
  <c r="U9" i="27"/>
  <c r="T9" i="27"/>
  <c r="X8" i="27"/>
  <c r="W8" i="27"/>
  <c r="V8" i="27"/>
  <c r="U8" i="27"/>
  <c r="T8" i="27"/>
  <c r="X7" i="27"/>
  <c r="W7" i="27"/>
  <c r="V7" i="27"/>
  <c r="U7" i="27"/>
  <c r="T7" i="27"/>
  <c r="V6" i="28" l="1"/>
  <c r="T26" i="28"/>
  <c r="X26" i="28"/>
  <c r="AC12" i="28"/>
  <c r="AC5" i="28" s="1"/>
  <c r="AC29" i="28" s="1"/>
  <c r="AC31" i="28" s="1"/>
  <c r="U12" i="28"/>
  <c r="AD12" i="28"/>
  <c r="T6" i="28"/>
  <c r="T5" i="28" s="1"/>
  <c r="T29" i="28" s="1"/>
  <c r="T31" i="28" s="1"/>
  <c r="X6" i="28"/>
  <c r="X5" i="28" s="1"/>
  <c r="W6" i="28"/>
  <c r="AD5" i="28"/>
  <c r="AD29" i="28" s="1"/>
  <c r="AD31" i="28" s="1"/>
  <c r="U6" i="28"/>
  <c r="U5" i="28" s="1"/>
  <c r="U29" i="28" s="1"/>
  <c r="U31" i="28" s="1"/>
  <c r="AA12" i="28"/>
  <c r="AA5" i="28" s="1"/>
  <c r="AA29" i="28" s="1"/>
  <c r="AA31" i="28" s="1"/>
  <c r="W12" i="28"/>
  <c r="V12" i="28"/>
  <c r="V5" i="28" s="1"/>
  <c r="V29" i="28" s="1"/>
  <c r="V31" i="28" s="1"/>
  <c r="AB12" i="28"/>
  <c r="AB5" i="28" s="1"/>
  <c r="AB29" i="28" s="1"/>
  <c r="AB31" i="28" s="1"/>
  <c r="T6" i="27"/>
  <c r="Y12" i="27"/>
  <c r="AC12" i="27"/>
  <c r="AA12" i="27"/>
  <c r="AB41" i="27"/>
  <c r="Z41" i="27"/>
  <c r="X6" i="27"/>
  <c r="X5" i="27" s="1"/>
  <c r="X29" i="27" s="1"/>
  <c r="V26" i="27"/>
  <c r="T14" i="27"/>
  <c r="T12" i="27" s="1"/>
  <c r="X14" i="27"/>
  <c r="X12" i="27" s="1"/>
  <c r="U26" i="27"/>
  <c r="AD12" i="27"/>
  <c r="Y41" i="27"/>
  <c r="AC41" i="27"/>
  <c r="AA41" i="27"/>
  <c r="Y29" i="28"/>
  <c r="Y31" i="28" s="1"/>
  <c r="Z29" i="28"/>
  <c r="Z31" i="28" s="1"/>
  <c r="X29" i="28"/>
  <c r="X31" i="28" s="1"/>
  <c r="AD5" i="27"/>
  <c r="AD29" i="27" s="1"/>
  <c r="AD31" i="27" s="1"/>
  <c r="T5" i="27"/>
  <c r="AA5" i="27"/>
  <c r="AA29" i="27" s="1"/>
  <c r="AA31" i="27" s="1"/>
  <c r="V6" i="27"/>
  <c r="U6" i="27"/>
  <c r="W14" i="27"/>
  <c r="W12" i="27" s="1"/>
  <c r="V14" i="27"/>
  <c r="V12" i="27" s="1"/>
  <c r="U14" i="27"/>
  <c r="U12" i="27" s="1"/>
  <c r="U5" i="27" s="1"/>
  <c r="AB6" i="27"/>
  <c r="W6" i="27"/>
  <c r="W5" i="27" s="1"/>
  <c r="W29" i="27" s="1"/>
  <c r="Y6" i="27"/>
  <c r="Y5" i="27" s="1"/>
  <c r="Y29" i="27" s="1"/>
  <c r="Y31" i="27" s="1"/>
  <c r="AC6" i="27"/>
  <c r="AC5" i="27" s="1"/>
  <c r="AC29" i="27" s="1"/>
  <c r="AC31" i="27" s="1"/>
  <c r="AB12" i="27"/>
  <c r="Z29" i="27"/>
  <c r="Z31" i="27" s="1"/>
  <c r="T29" i="27"/>
  <c r="W5" i="28" l="1"/>
  <c r="W29" i="28" s="1"/>
  <c r="W31" i="28" s="1"/>
  <c r="U29" i="27"/>
  <c r="V5" i="27"/>
  <c r="V29" i="27" s="1"/>
  <c r="AB5" i="27"/>
  <c r="AB29" i="27" s="1"/>
  <c r="AB31" i="27" s="1"/>
  <c r="F22" i="5" l="1"/>
  <c r="E22" i="5"/>
  <c r="G22" i="5"/>
</calcChain>
</file>

<file path=xl/sharedStrings.xml><?xml version="1.0" encoding="utf-8"?>
<sst xmlns="http://schemas.openxmlformats.org/spreadsheetml/2006/main" count="260" uniqueCount="200">
  <si>
    <t>Ukazovateľ</t>
  </si>
  <si>
    <t>Daňové príjmy VS spolu</t>
  </si>
  <si>
    <t>Dane z príjmov, ziskov a kapitálového majetku</t>
  </si>
  <si>
    <t>Daň z príjmov fyzických osôb</t>
  </si>
  <si>
    <t>DPFO zo závislej činnosti</t>
  </si>
  <si>
    <t xml:space="preserve">DPFO z  podnikania 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</si>
  <si>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</si>
  <si>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</si>
  <si>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</si>
  <si>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</si>
  <si>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</si>
  <si>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</si>
  <si>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</si>
  <si>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</si>
  <si>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</si>
  <si>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</si>
  <si>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</si>
  <si>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</si>
  <si>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</si>
  <si>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</si>
  <si>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Ostatné dane</t>
  </si>
  <si>
    <t>Daňové príjmy a príjmy FSZP spolu</t>
  </si>
  <si>
    <t>SANKCIE</t>
  </si>
  <si>
    <t>Daňové príjmy a príjmy FSZP vrátane sankcií</t>
  </si>
  <si>
    <t>% HDP</t>
  </si>
  <si>
    <t>Štátne finančné aktíva</t>
  </si>
  <si>
    <t xml:space="preserve">Daňové príjmy obcí </t>
  </si>
  <si>
    <t>Daňové príjmy VÚC</t>
  </si>
  <si>
    <t>Daňové príjmy Rozhlasu a televízie Slovenska (RTS)</t>
  </si>
  <si>
    <t>Environmentálny fond</t>
  </si>
  <si>
    <t>Výdavky na verejnoprospešný účel</t>
  </si>
  <si>
    <t>Miestne dane (vrátane dane z motorových vozidiel do r. 2015)</t>
  </si>
  <si>
    <t>Sociálna poisťovňa (EAO + dlžné)</t>
  </si>
  <si>
    <t>Zdravotné poisťovne (EAO + dlžné)</t>
  </si>
  <si>
    <t>z toho vplyv LEVEL/EDS</t>
  </si>
  <si>
    <t>z toho vplyv MAKRA</t>
  </si>
  <si>
    <t>z toho vplyv AKTUALIZÁCIE LEGISLATÍVY</t>
  </si>
  <si>
    <t>Daňové príjmy VS</t>
  </si>
  <si>
    <t>DPFOzč, SO, ZO (mzdová báza)</t>
  </si>
  <si>
    <t>DPPO, DPFOpod, SD MO, ZD licencie (nominálne a reálne HDP)</t>
  </si>
  <si>
    <t>DPH (nominálna spotreba domácností, medzispotreba a investície vlády)</t>
  </si>
  <si>
    <t>Ostatné SD (konečná spotreba domácností, s.c.)</t>
  </si>
  <si>
    <t>Dane z medzinárodného obchodu a transakcií (Import, b.c.)</t>
  </si>
  <si>
    <t>Zrážková daň a OO vybr.fin.inštitúcií (objem vkladov, PÚM)</t>
  </si>
  <si>
    <t>Vplyv zmeny makroekonomických údajov</t>
  </si>
  <si>
    <t>DPH</t>
  </si>
  <si>
    <t>Vplyv zmeny odhadu úspešnosti výberu daní (EDS/level)</t>
  </si>
  <si>
    <t>1 Q 2008</t>
  </si>
  <si>
    <t>2 Q 2008</t>
  </si>
  <si>
    <t>3 Q 2008</t>
  </si>
  <si>
    <t>4 Q 2008</t>
  </si>
  <si>
    <t>1 Q 2009</t>
  </si>
  <si>
    <t>2 Q 2009</t>
  </si>
  <si>
    <t>3 Q 2009</t>
  </si>
  <si>
    <t>4 Q 2009</t>
  </si>
  <si>
    <t>1 Q 2010</t>
  </si>
  <si>
    <t>2 Q 2010</t>
  </si>
  <si>
    <t>3 Q 2010</t>
  </si>
  <si>
    <t>4 Q 2010</t>
  </si>
  <si>
    <t>1 Q 2011</t>
  </si>
  <si>
    <t>2 Q 2011</t>
  </si>
  <si>
    <t>3 Q 2011</t>
  </si>
  <si>
    <t>4 Q 2011</t>
  </si>
  <si>
    <t>1 Q 2012</t>
  </si>
  <si>
    <t>2 Q 2012</t>
  </si>
  <si>
    <t>3 Q 2012</t>
  </si>
  <si>
    <t>4 Q 2012</t>
  </si>
  <si>
    <t>1 Q 2013</t>
  </si>
  <si>
    <t>2 Q 2013</t>
  </si>
  <si>
    <t>3 Q 2013</t>
  </si>
  <si>
    <t>4 Q 2013</t>
  </si>
  <si>
    <t>1 Q 2014</t>
  </si>
  <si>
    <t>2 Q 2014</t>
  </si>
  <si>
    <t>3 Q 2014</t>
  </si>
  <si>
    <t>4 Q 2014</t>
  </si>
  <si>
    <t>1 Q 2015</t>
  </si>
  <si>
    <t>2 Q 2015</t>
  </si>
  <si>
    <t>3 Q 2015</t>
  </si>
  <si>
    <t>4 Q 2015</t>
  </si>
  <si>
    <t>1 Q 2016</t>
  </si>
  <si>
    <t>Horny interval</t>
  </si>
  <si>
    <t>Dolny interval</t>
  </si>
  <si>
    <t>FSZP* spolu</t>
  </si>
  <si>
    <t>z toho JEDNORAZOVÉ VPLYVY</t>
  </si>
  <si>
    <t>z toho INÉ VPLYVY</t>
  </si>
  <si>
    <t>CELKOVÁ ZMENA</t>
  </si>
  <si>
    <t>* Fondy sociálneho a zdravotného poistenia</t>
  </si>
  <si>
    <t>2 Q 2016</t>
  </si>
  <si>
    <t>Graf 3: Vplyv zmeny odhadu úspešnosti výberu (EDS) na prognózu daní (v mil. eur)</t>
  </si>
  <si>
    <t>Graf 2: Vplyv makroekonomickej prognózy na odhad daní (mil. eur)</t>
  </si>
  <si>
    <r>
      <t>Sociálna poisťovňa</t>
    </r>
    <r>
      <rPr>
        <sz val="8"/>
        <rFont val="Arial Narrow"/>
        <family val="2"/>
        <charset val="238"/>
      </rPr>
      <t xml:space="preserve"> (EAO + dlžné)</t>
    </r>
  </si>
  <si>
    <r>
      <t>Zdravotné poisťovne</t>
    </r>
    <r>
      <rPr>
        <sz val="8"/>
        <rFont val="Arial Narrow"/>
        <family val="2"/>
        <charset val="238"/>
      </rPr>
      <t xml:space="preserve"> (EAO + dlžné)</t>
    </r>
  </si>
  <si>
    <t>Daňové príjmy ŠR</t>
  </si>
  <si>
    <t>z toho FO</t>
  </si>
  <si>
    <t xml:space="preserve">                         PO</t>
  </si>
  <si>
    <t>HDP, b.c.</t>
  </si>
  <si>
    <t>3 Q 2016</t>
  </si>
  <si>
    <t>4 Q 2016</t>
  </si>
  <si>
    <t>1 Q 2017</t>
  </si>
  <si>
    <t>Mimorozpočtový účet ŠR</t>
  </si>
  <si>
    <t xml:space="preserve">Obsah </t>
  </si>
  <si>
    <t>Vplyv makroekonomickej prognózy na odhad daní</t>
  </si>
  <si>
    <t>Vplyv zmeny odhadu úspešnosti výberu (EDS) na prognózu daní</t>
  </si>
  <si>
    <t>Efektívna daňová sadzba DPH</t>
  </si>
  <si>
    <t>Legislatíva zapracovaná v prognóze</t>
  </si>
  <si>
    <t>2 Q 2017</t>
  </si>
  <si>
    <t>September 2017</t>
  </si>
  <si>
    <t>Tabuľka : Legislatíva zapracovaná v prognóze (ESA2010, v mil. eur)</t>
  </si>
  <si>
    <r>
      <t xml:space="preserve">Miestne dane </t>
    </r>
    <r>
      <rPr>
        <sz val="8"/>
        <rFont val="Arial Narrow"/>
        <family val="2"/>
        <charset val="238"/>
      </rPr>
      <t>(vrátane dane z motorových vozidiel do r. 2015)</t>
    </r>
  </si>
  <si>
    <t>FSZP spolu</t>
  </si>
  <si>
    <t>Opatrenie (v mil. eur)</t>
  </si>
  <si>
    <t>ESA 2010</t>
  </si>
  <si>
    <t>FSZP spolu *</t>
  </si>
  <si>
    <t>HDP</t>
  </si>
  <si>
    <t>Graf 5: Spotrebná daň z minerálnych olejov, vývoj EDS (v %)</t>
  </si>
  <si>
    <t>Graf 4: Efektívna daňová sadzba DPH (%)</t>
  </si>
  <si>
    <t>3 Q 2017</t>
  </si>
  <si>
    <t>Február 2018</t>
  </si>
  <si>
    <t>Schválený RVS na roky 2018 - 2020</t>
  </si>
  <si>
    <t>1. Nová legislatíva</t>
  </si>
  <si>
    <t>Zavedenie 13. a 14. platu (1.5.2018)</t>
  </si>
  <si>
    <t>2. Aktualizácia platnej legislatívy</t>
  </si>
  <si>
    <t>VPLYV LEGISLATÍVY SPOLU</t>
  </si>
  <si>
    <t>VPLYV LEGISLATÍVY SPOLU (% HDP)</t>
  </si>
  <si>
    <t>Východiská RVS na 2019-2021 (feb18)</t>
  </si>
  <si>
    <t>Aktuálna prognóza (jún 2018)</t>
  </si>
  <si>
    <t>Rozdiel oproti RVS 18-20</t>
  </si>
  <si>
    <t>Rozdiel oproti VRVS 19-21</t>
  </si>
  <si>
    <t>Graf 1: Zmena prognózy daní oproti februáru 2018 (v mil. eur)</t>
  </si>
  <si>
    <t>Daň z poistného</t>
  </si>
  <si>
    <t>Zrušenie odvodu z poistného</t>
  </si>
  <si>
    <t>Odvod z PZP (preklasifikovanie z nedaňového na daňový príjem)</t>
  </si>
  <si>
    <t>Ročné zúčtovanie sociálnych odvodov</t>
  </si>
  <si>
    <t>Index daňovej spoľahlivosti</t>
  </si>
  <si>
    <t>Duálne vzdelávanie (DPPO)</t>
  </si>
  <si>
    <t xml:space="preserve"> - </t>
  </si>
  <si>
    <t>SO - zvyšenie stropov z 5 na 7 násobok PM</t>
  </si>
  <si>
    <t>ZO - zrušenie stropov</t>
  </si>
  <si>
    <t>ZO - OOP  a zmena výpočtu OOP</t>
  </si>
  <si>
    <t>Zrušenie OOP na ZO pre zamestnávateľa</t>
  </si>
  <si>
    <t>Odvod z poistného</t>
  </si>
  <si>
    <t>Paušálne výdavky</t>
  </si>
  <si>
    <t>Aktualizácia DPPO</t>
  </si>
  <si>
    <t>HDP (v mil. eur) - jún 2018</t>
  </si>
  <si>
    <t>Zamestnanec</t>
  </si>
  <si>
    <t>SZČO vyššie PV</t>
  </si>
  <si>
    <t>SZČO pôvodné PV</t>
  </si>
  <si>
    <t>Čistý príjem</t>
  </si>
  <si>
    <t>Odvody</t>
  </si>
  <si>
    <t>Dane</t>
  </si>
  <si>
    <t>Sociálna poisťovňa</t>
  </si>
  <si>
    <t>Štátny rozpočet</t>
  </si>
  <si>
    <t>Samosprávy</t>
  </si>
  <si>
    <t>Zdravotné poistenie</t>
  </si>
  <si>
    <t>Ostatné</t>
  </si>
  <si>
    <t>Spolu</t>
  </si>
  <si>
    <t>4 Q 2017</t>
  </si>
  <si>
    <t>1 Q 2018</t>
  </si>
  <si>
    <t>EDS február</t>
  </si>
  <si>
    <t>EDS jún</t>
  </si>
  <si>
    <t>Zamestnávateľ</t>
  </si>
  <si>
    <t>sociálne</t>
  </si>
  <si>
    <t>zdravotné</t>
  </si>
  <si>
    <t>Zamestnanec/subjekt</t>
  </si>
  <si>
    <t>Daň z príjmu</t>
  </si>
  <si>
    <t>Dividenda</t>
  </si>
  <si>
    <t>Náklady Práce/hrubý zisk/príjem</t>
  </si>
  <si>
    <t>s.r.o.</t>
  </si>
  <si>
    <t>Graf 6: Porovnanie daňovo-odvodového zaťaženia pri čistom mesačnom príjme 1 000 eur (2017)</t>
  </si>
  <si>
    <t>Výdavky (v tis. Eur)</t>
  </si>
  <si>
    <t>Príjmy (v tis. Eur)</t>
  </si>
  <si>
    <t>Graf 4: Distribúcia príjmov SZČO, odhad pravdepodobnostného rozdelenia (2013 – 2017)</t>
  </si>
  <si>
    <t>Graf 5:  Distribúcia výdavkov SZČO, odhad pravdepodobnostného rozdelenia (2013 – 2017)</t>
  </si>
  <si>
    <t>Graf 7: Dĺžka existencie SZČO pred ukončením živnosti k 2016</t>
  </si>
  <si>
    <t>1 rok</t>
  </si>
  <si>
    <t>2 roky</t>
  </si>
  <si>
    <t>Ukončili činnosť</t>
  </si>
  <si>
    <t>Graf 8:  Prírastky a úbytky počtu SZČO (tisíc)</t>
  </si>
  <si>
    <t>Skončili</t>
  </si>
  <si>
    <t>Začali</t>
  </si>
  <si>
    <t>Graf 10:  Porovnanie previsov skutočných príjmov zo ZO, SO a DPFO nad rastom mzdovej bázy (v p.b.)</t>
  </si>
  <si>
    <t>ZO</t>
  </si>
  <si>
    <t>SO</t>
  </si>
  <si>
    <t>DPFO</t>
  </si>
  <si>
    <t>Graf 11:  Vplyv zmeny prognózy na vybrané subjekty verejnej správy (v mil. eur)</t>
  </si>
  <si>
    <t>4 a 5</t>
  </si>
  <si>
    <t>Zmena prognózy daní oproti februáru 2018</t>
  </si>
  <si>
    <t>Distribúcia príjmov a výdavkov SZČO</t>
  </si>
  <si>
    <t>Porovnanie daňovo-odvodového zaťaženia pri čistom mesačnom príjme 1 000 eur (2017)</t>
  </si>
  <si>
    <t>Dĺžka existencie SZČO pred ukončením živnosti k 2016</t>
  </si>
  <si>
    <t>Prírastky a úbytky počtu SZČO (tisíc)</t>
  </si>
  <si>
    <t>Porovnanie previsov skutočných príjmov zo ZO, SO a DPFO nad rastom mzdovej bázy (v p.b.)</t>
  </si>
  <si>
    <t>Vplyv zmeny prognózy na vybrané subjekty verejnej správy (v mil. eur)</t>
  </si>
  <si>
    <t>Aktuálna prognóza IFP a porovnanie s rozpočtom VS na roky 2018 - 2020 a s prognózou VpDP z februára 2018 (mil. eur, ESA2010)</t>
  </si>
  <si>
    <t>Aktuálna prognóza IFP a porovnanie s prognózou VpDP z feburára 2018 a s rozpočtom VS na roky 2018 - 2020 (mil. eur, cash)</t>
  </si>
  <si>
    <t>Tabuľka: Rozdiel aktuálnej prognózy daňových príjmov oproti prognóze z februára 2018 (ESA2010, mil. Eur)</t>
  </si>
  <si>
    <t>Rozdiel aktuálnej prognózy daňových príjmov oproti prognóze z februára 2018</t>
  </si>
  <si>
    <t>3 roky</t>
  </si>
  <si>
    <t>Tabuľka: Aktuálna prognóza IFP a porovnanie s rozpočtom VS na roky 2018 - 2020, s prognózou VpDP z februárra 2018 (mil. eur, ESA2010)</t>
  </si>
  <si>
    <t>Tabuľka: Aktuálna prognóza IFP a porovnanie s rozpočtom VS na roky 2018 - 2020, s prognózou VpDP z februára 2018 (mil. eur, cash)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</si>
</sst>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.0"/>
    <numFmt numFmtId="165" formatCode="#,##0.000"/>
    <numFmt numFmtId="166" formatCode="_-* #,##0.00\ _S_k_-;\-* #,##0.00\ _S_k_-;_-* &quot;-&quot;??\ _S_k_-;_-@_-"/>
    <numFmt numFmtId="167" formatCode="0.000"/>
    <numFmt numFmtId="168" formatCode="0.0"/>
    <numFmt numFmtId="169" formatCode="0.0%"/>
    <numFmt numFmtId="170" formatCode="_-* #,##0\ _€_-;\-* #,##0\ _€_-;_-* &quot;-&quot;??\ _€_-;_-@_-"/>
  </numFmts>
  <fonts count="43">
    <font>
      <sz val="11"/>
      <color theme="1"/>
      <name val="Garamond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name val="Garamond"/>
      <family val="1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1"/>
      <color theme="1"/>
      <name val="Garamond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sz val="8"/>
      <color rgb="FFFF0000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u/>
      <sz val="11"/>
      <color theme="10"/>
      <name val="Calibri"/>
      <family val="2"/>
      <scheme val="minor"/>
    </font>
    <font>
      <u/>
      <sz val="11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sz val="8"/>
      <name val="Calibri"/>
      <family val="2"/>
      <charset val="238"/>
    </font>
    <font>
      <b/>
      <sz val="9"/>
      <color rgb="FF000000"/>
      <name val="Arial Narrow"/>
      <family val="2"/>
      <charset val="238"/>
    </font>
    <font>
      <b/>
      <i/>
      <sz val="9"/>
      <color rgb="FF000000"/>
      <name val="Arial Narrow"/>
      <family val="2"/>
      <charset val="238"/>
    </font>
    <font>
      <b/>
      <sz val="9"/>
      <color rgb="FF2C9ADC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sz val="10"/>
      <name val="Arial "/>
    </font>
    <font>
      <b/>
      <i/>
      <sz val="10"/>
      <name val="Arial "/>
    </font>
    <font>
      <b/>
      <sz val="10"/>
      <color theme="1"/>
      <name val="Arial Narrow"/>
      <family val="2"/>
      <charset val="238"/>
    </font>
    <font>
      <sz val="10"/>
      <name val="Arial CE"/>
      <charset val="238"/>
    </font>
    <font>
      <sz val="10"/>
      <color rgb="FF2C9ADC"/>
      <name val="NeueHaasGroteskDisp W02 Bd"/>
      <family val="2"/>
      <charset val="238"/>
    </font>
    <font>
      <u/>
      <sz val="10"/>
      <color rgb="FFFFFFFF"/>
      <name val="Arial Narrow"/>
      <family val="2"/>
      <charset val="238"/>
    </font>
    <font>
      <u/>
      <sz val="10"/>
      <color theme="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C9ADC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FFFFFF"/>
      </right>
      <top/>
      <bottom/>
      <diagonal/>
    </border>
  </borders>
  <cellStyleXfs count="17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11" fillId="0" borderId="0"/>
    <xf numFmtId="0" fontId="13" fillId="0" borderId="0"/>
    <xf numFmtId="9" fontId="19" fillId="0" borderId="0" applyFont="0" applyFill="0" applyBorder="0" applyAlignment="0" applyProtection="0"/>
    <xf numFmtId="0" fontId="25" fillId="0" borderId="0"/>
    <xf numFmtId="166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36" fillId="0" borderId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9" fillId="0" borderId="0"/>
    <xf numFmtId="43" fontId="19" fillId="0" borderId="0" applyFont="0" applyFill="0" applyBorder="0" applyAlignment="0" applyProtection="0"/>
    <xf numFmtId="0" fontId="1" fillId="0" borderId="0"/>
  </cellStyleXfs>
  <cellXfs count="231">
    <xf numFmtId="0" fontId="0" fillId="0" borderId="0" xfId="0"/>
    <xf numFmtId="0" fontId="10" fillId="2" borderId="0" xfId="0" applyFont="1" applyFill="1" applyBorder="1"/>
    <xf numFmtId="0" fontId="10" fillId="2" borderId="0" xfId="0" applyFont="1" applyFill="1"/>
    <xf numFmtId="0" fontId="14" fillId="0" borderId="21" xfId="0" applyFont="1" applyBorder="1"/>
    <xf numFmtId="0" fontId="14" fillId="0" borderId="25" xfId="0" applyFont="1" applyBorder="1"/>
    <xf numFmtId="0" fontId="14" fillId="4" borderId="25" xfId="0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/>
    <xf numFmtId="10" fontId="8" fillId="0" borderId="0" xfId="5" applyNumberFormat="1" applyFont="1"/>
    <xf numFmtId="0" fontId="11" fillId="0" borderId="0" xfId="0" applyFont="1"/>
    <xf numFmtId="0" fontId="15" fillId="5" borderId="19" xfId="4" applyFont="1" applyFill="1" applyBorder="1" applyAlignment="1">
      <alignment horizontal="left" vertical="center"/>
    </xf>
    <xf numFmtId="0" fontId="20" fillId="0" borderId="0" xfId="4" applyFont="1" applyAlignment="1">
      <alignment horizontal="left"/>
    </xf>
    <xf numFmtId="0" fontId="15" fillId="0" borderId="0" xfId="4" applyFont="1" applyAlignment="1">
      <alignment horizontal="left" vertical="center"/>
    </xf>
    <xf numFmtId="0" fontId="20" fillId="6" borderId="19" xfId="4" applyFont="1" applyFill="1" applyBorder="1"/>
    <xf numFmtId="0" fontId="20" fillId="0" borderId="0" xfId="4" applyFont="1" applyFill="1"/>
    <xf numFmtId="3" fontId="20" fillId="0" borderId="0" xfId="4" applyNumberFormat="1" applyFont="1"/>
    <xf numFmtId="3" fontId="20" fillId="0" borderId="0" xfId="4" applyNumberFormat="1" applyFont="1" applyAlignment="1">
      <alignment horizontal="right" vertical="center"/>
    </xf>
    <xf numFmtId="0" fontId="20" fillId="0" borderId="0" xfId="4" applyFont="1"/>
    <xf numFmtId="0" fontId="14" fillId="0" borderId="19" xfId="4" applyFont="1" applyBorder="1" applyAlignment="1">
      <alignment vertical="center"/>
    </xf>
    <xf numFmtId="3" fontId="21" fillId="0" borderId="19" xfId="4" applyNumberFormat="1" applyFont="1" applyBorder="1"/>
    <xf numFmtId="0" fontId="15" fillId="0" borderId="29" xfId="0" applyFont="1" applyBorder="1" applyAlignment="1">
      <alignment vertical="center"/>
    </xf>
    <xf numFmtId="0" fontId="15" fillId="0" borderId="29" xfId="0" applyFont="1" applyBorder="1" applyAlignment="1">
      <alignment horizontal="left" vertical="center"/>
    </xf>
    <xf numFmtId="0" fontId="14" fillId="4" borderId="32" xfId="0" applyFont="1" applyFill="1" applyBorder="1" applyAlignment="1">
      <alignment vertical="center"/>
    </xf>
    <xf numFmtId="0" fontId="15" fillId="0" borderId="29" xfId="0" applyFont="1" applyBorder="1" applyAlignment="1">
      <alignment horizontal="left" vertical="center" indent="2"/>
    </xf>
    <xf numFmtId="0" fontId="15" fillId="2" borderId="0" xfId="0" applyFont="1" applyFill="1"/>
    <xf numFmtId="3" fontId="16" fillId="0" borderId="0" xfId="0" applyNumberFormat="1" applyFont="1" applyBorder="1" applyAlignment="1">
      <alignment vertical="center"/>
    </xf>
    <xf numFmtId="3" fontId="16" fillId="0" borderId="31" xfId="0" applyNumberFormat="1" applyFont="1" applyBorder="1" applyAlignment="1">
      <alignment vertical="center"/>
    </xf>
    <xf numFmtId="3" fontId="14" fillId="4" borderId="19" xfId="0" applyNumberFormat="1" applyFont="1" applyFill="1" applyBorder="1" applyAlignment="1">
      <alignment vertical="center"/>
    </xf>
    <xf numFmtId="3" fontId="14" fillId="4" borderId="20" xfId="0" applyNumberFormat="1" applyFont="1" applyFill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5" borderId="19" xfId="4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/>
    </xf>
    <xf numFmtId="3" fontId="21" fillId="0" borderId="19" xfId="4" applyNumberFormat="1" applyFont="1" applyBorder="1" applyAlignment="1">
      <alignment horizontal="right" vertical="center"/>
    </xf>
    <xf numFmtId="0" fontId="20" fillId="0" borderId="0" xfId="4" applyFont="1" applyAlignment="1">
      <alignment horizontal="left" vertical="center"/>
    </xf>
    <xf numFmtId="0" fontId="21" fillId="0" borderId="19" xfId="4" applyFont="1" applyBorder="1" applyAlignment="1">
      <alignment horizontal="left" vertical="center"/>
    </xf>
    <xf numFmtId="0" fontId="17" fillId="0" borderId="0" xfId="3" applyFont="1" applyAlignment="1">
      <alignment vertical="center"/>
    </xf>
    <xf numFmtId="0" fontId="23" fillId="0" borderId="0" xfId="3" applyFont="1"/>
    <xf numFmtId="0" fontId="22" fillId="2" borderId="12" xfId="3" applyFont="1" applyFill="1" applyBorder="1"/>
    <xf numFmtId="3" fontId="22" fillId="0" borderId="0" xfId="3" applyNumberFormat="1" applyFont="1" applyFill="1" applyBorder="1" applyAlignment="1">
      <alignment horizontal="right" vertical="center"/>
    </xf>
    <xf numFmtId="0" fontId="22" fillId="2" borderId="3" xfId="3" applyFont="1" applyFill="1" applyBorder="1"/>
    <xf numFmtId="0" fontId="24" fillId="2" borderId="13" xfId="3" applyFont="1" applyFill="1" applyBorder="1" applyAlignment="1">
      <alignment horizontal="left" indent="2"/>
    </xf>
    <xf numFmtId="3" fontId="24" fillId="0" borderId="0" xfId="3" applyNumberFormat="1" applyFont="1" applyFill="1" applyBorder="1" applyAlignment="1">
      <alignment horizontal="right" vertical="center"/>
    </xf>
    <xf numFmtId="0" fontId="24" fillId="2" borderId="13" xfId="3" applyFont="1" applyFill="1" applyBorder="1" applyAlignment="1">
      <alignment horizontal="left" indent="4"/>
    </xf>
    <xf numFmtId="0" fontId="22" fillId="2" borderId="13" xfId="3" applyFont="1" applyFill="1" applyBorder="1"/>
    <xf numFmtId="3" fontId="24" fillId="0" borderId="8" xfId="3" applyNumberFormat="1" applyFont="1" applyFill="1" applyBorder="1" applyAlignment="1">
      <alignment horizontal="right" vertical="center"/>
    </xf>
    <xf numFmtId="3" fontId="24" fillId="0" borderId="9" xfId="3" applyNumberFormat="1" applyFont="1" applyFill="1" applyBorder="1" applyAlignment="1">
      <alignment horizontal="right" vertical="center"/>
    </xf>
    <xf numFmtId="3" fontId="22" fillId="0" borderId="9" xfId="3" applyNumberFormat="1" applyFont="1" applyFill="1" applyBorder="1" applyAlignment="1">
      <alignment horizontal="right" vertical="center"/>
    </xf>
    <xf numFmtId="3" fontId="22" fillId="0" borderId="1" xfId="3" applyNumberFormat="1" applyFont="1" applyFill="1" applyBorder="1" applyAlignment="1">
      <alignment horizontal="right" vertical="center"/>
    </xf>
    <xf numFmtId="3" fontId="22" fillId="0" borderId="2" xfId="3" applyNumberFormat="1" applyFont="1" applyFill="1" applyBorder="1" applyAlignment="1">
      <alignment horizontal="right" vertical="center"/>
    </xf>
    <xf numFmtId="3" fontId="22" fillId="0" borderId="15" xfId="3" applyNumberFormat="1" applyFont="1" applyFill="1" applyBorder="1" applyAlignment="1">
      <alignment horizontal="right" vertical="center"/>
    </xf>
    <xf numFmtId="0" fontId="23" fillId="2" borderId="0" xfId="3" applyFont="1" applyFill="1"/>
    <xf numFmtId="0" fontId="24" fillId="2" borderId="0" xfId="3" applyFont="1" applyFill="1"/>
    <xf numFmtId="0" fontId="24" fillId="0" borderId="0" xfId="3" applyFont="1" applyFill="1" applyBorder="1" applyAlignment="1">
      <alignment horizontal="right" vertical="center"/>
    </xf>
    <xf numFmtId="0" fontId="24" fillId="2" borderId="3" xfId="3" applyFont="1" applyFill="1" applyBorder="1" applyAlignment="1">
      <alignment horizontal="left" indent="2"/>
    </xf>
    <xf numFmtId="0" fontId="24" fillId="2" borderId="14" xfId="3" applyFont="1" applyFill="1" applyBorder="1" applyAlignment="1">
      <alignment horizontal="left" indent="2"/>
    </xf>
    <xf numFmtId="0" fontId="24" fillId="2" borderId="14" xfId="3" applyFont="1" applyFill="1" applyBorder="1" applyAlignment="1">
      <alignment horizontal="left"/>
    </xf>
    <xf numFmtId="165" fontId="23" fillId="0" borderId="0" xfId="3" applyNumberFormat="1" applyFont="1"/>
    <xf numFmtId="0" fontId="24" fillId="2" borderId="16" xfId="3" applyFont="1" applyFill="1" applyBorder="1" applyAlignment="1">
      <alignment horizontal="left" indent="2"/>
    </xf>
    <xf numFmtId="0" fontId="6" fillId="0" borderId="0" xfId="0" applyFont="1" applyBorder="1" applyAlignment="1">
      <alignment horizontal="center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right"/>
    </xf>
    <xf numFmtId="0" fontId="18" fillId="2" borderId="2" xfId="4" applyFont="1" applyFill="1" applyBorder="1"/>
    <xf numFmtId="0" fontId="27" fillId="0" borderId="27" xfId="0" applyFont="1" applyBorder="1"/>
    <xf numFmtId="0" fontId="11" fillId="0" borderId="27" xfId="0" applyFont="1" applyBorder="1"/>
    <xf numFmtId="0" fontId="20" fillId="0" borderId="0" xfId="0" applyFont="1"/>
    <xf numFmtId="0" fontId="0" fillId="0" borderId="0" xfId="0" applyFill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29" fillId="0" borderId="0" xfId="8" applyFont="1" applyFill="1"/>
    <xf numFmtId="0" fontId="20" fillId="0" borderId="0" xfId="0" applyFont="1" applyFill="1"/>
    <xf numFmtId="20" fontId="10" fillId="2" borderId="0" xfId="0" applyNumberFormat="1" applyFont="1" applyFill="1"/>
    <xf numFmtId="49" fontId="4" fillId="0" borderId="0" xfId="0" applyNumberFormat="1" applyFont="1" applyAlignment="1">
      <alignment horizontal="right"/>
    </xf>
    <xf numFmtId="2" fontId="6" fillId="0" borderId="0" xfId="0" applyNumberFormat="1" applyFont="1"/>
    <xf numFmtId="3" fontId="24" fillId="0" borderId="10" xfId="3" applyNumberFormat="1" applyFont="1" applyFill="1" applyBorder="1" applyAlignment="1">
      <alignment horizontal="right" vertical="center"/>
    </xf>
    <xf numFmtId="3" fontId="24" fillId="0" borderId="11" xfId="3" applyNumberFormat="1" applyFont="1" applyFill="1" applyBorder="1" applyAlignment="1">
      <alignment horizontal="right" vertical="center"/>
    </xf>
    <xf numFmtId="0" fontId="15" fillId="2" borderId="0" xfId="6" applyFont="1" applyFill="1"/>
    <xf numFmtId="0" fontId="23" fillId="0" borderId="0" xfId="3" quotePrefix="1" applyFont="1"/>
    <xf numFmtId="0" fontId="31" fillId="2" borderId="0" xfId="3" applyFont="1" applyFill="1"/>
    <xf numFmtId="3" fontId="22" fillId="0" borderId="5" xfId="3" applyNumberFormat="1" applyFont="1" applyFill="1" applyBorder="1" applyAlignment="1">
      <alignment horizontal="right" vertical="center"/>
    </xf>
    <xf numFmtId="3" fontId="22" fillId="0" borderId="6" xfId="3" applyNumberFormat="1" applyFont="1" applyFill="1" applyBorder="1" applyAlignment="1">
      <alignment horizontal="right" vertical="center"/>
    </xf>
    <xf numFmtId="3" fontId="22" fillId="0" borderId="4" xfId="3" applyNumberFormat="1" applyFont="1" applyFill="1" applyBorder="1" applyAlignment="1">
      <alignment horizontal="right" vertical="center"/>
    </xf>
    <xf numFmtId="3" fontId="22" fillId="0" borderId="8" xfId="3" applyNumberFormat="1" applyFont="1" applyFill="1" applyBorder="1" applyAlignment="1">
      <alignment horizontal="right" vertical="center"/>
    </xf>
    <xf numFmtId="3" fontId="22" fillId="0" borderId="11" xfId="3" applyNumberFormat="1" applyFont="1" applyFill="1" applyBorder="1" applyAlignment="1">
      <alignment horizontal="right" vertical="center"/>
    </xf>
    <xf numFmtId="3" fontId="22" fillId="0" borderId="10" xfId="3" applyNumberFormat="1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right" vertical="center"/>
    </xf>
    <xf numFmtId="0" fontId="26" fillId="0" borderId="9" xfId="3" applyFont="1" applyFill="1" applyBorder="1" applyAlignment="1">
      <alignment horizontal="right" vertical="center"/>
    </xf>
    <xf numFmtId="0" fontId="24" fillId="0" borderId="8" xfId="3" applyFont="1" applyFill="1" applyBorder="1" applyAlignment="1">
      <alignment horizontal="right" vertical="center"/>
    </xf>
    <xf numFmtId="0" fontId="24" fillId="0" borderId="6" xfId="3" applyFont="1" applyFill="1" applyBorder="1" applyAlignment="1">
      <alignment horizontal="right" vertical="center"/>
    </xf>
    <xf numFmtId="3" fontId="24" fillId="0" borderId="17" xfId="3" applyNumberFormat="1" applyFont="1" applyFill="1" applyBorder="1" applyAlignment="1">
      <alignment horizontal="right" vertical="center"/>
    </xf>
    <xf numFmtId="3" fontId="24" fillId="0" borderId="2" xfId="3" applyNumberFormat="1" applyFont="1" applyFill="1" applyBorder="1" applyAlignment="1">
      <alignment horizontal="right" vertical="center"/>
    </xf>
    <xf numFmtId="3" fontId="24" fillId="0" borderId="15" xfId="3" applyNumberFormat="1" applyFont="1" applyFill="1" applyBorder="1" applyAlignment="1">
      <alignment horizontal="right" vertical="center"/>
    </xf>
    <xf numFmtId="3" fontId="24" fillId="0" borderId="1" xfId="3" applyNumberFormat="1" applyFont="1" applyFill="1" applyBorder="1" applyAlignment="1">
      <alignment horizontal="right" vertical="center"/>
    </xf>
    <xf numFmtId="0" fontId="18" fillId="0" borderId="2" xfId="4" applyFont="1" applyFill="1" applyBorder="1"/>
    <xf numFmtId="0" fontId="12" fillId="0" borderId="2" xfId="3" applyFont="1" applyFill="1" applyBorder="1" applyAlignment="1">
      <alignment vertical="center"/>
    </xf>
    <xf numFmtId="165" fontId="12" fillId="0" borderId="0" xfId="3" applyNumberFormat="1" applyFont="1" applyFill="1" applyBorder="1" applyAlignment="1">
      <alignment vertical="center"/>
    </xf>
    <xf numFmtId="0" fontId="15" fillId="2" borderId="0" xfId="6" applyFont="1" applyFill="1" applyAlignment="1">
      <alignment horizontal="left" vertical="top" wrapText="1"/>
    </xf>
    <xf numFmtId="0" fontId="11" fillId="0" borderId="0" xfId="0" applyFont="1" applyFill="1"/>
    <xf numFmtId="0" fontId="30" fillId="0" borderId="2" xfId="3" applyFont="1" applyFill="1" applyBorder="1" applyAlignment="1">
      <alignment vertical="center"/>
    </xf>
    <xf numFmtId="0" fontId="17" fillId="0" borderId="0" xfId="3" applyFont="1" applyBorder="1" applyAlignment="1">
      <alignment vertical="center"/>
    </xf>
    <xf numFmtId="0" fontId="18" fillId="0" borderId="27" xfId="4" applyFont="1" applyBorder="1" applyAlignment="1">
      <alignment vertical="center"/>
    </xf>
    <xf numFmtId="0" fontId="22" fillId="2" borderId="13" xfId="3" applyFont="1" applyFill="1" applyBorder="1" applyAlignment="1">
      <alignment vertical="center"/>
    </xf>
    <xf numFmtId="0" fontId="22" fillId="2" borderId="14" xfId="3" applyFont="1" applyFill="1" applyBorder="1" applyAlignment="1">
      <alignment vertical="center"/>
    </xf>
    <xf numFmtId="0" fontId="22" fillId="2" borderId="16" xfId="3" applyFont="1" applyFill="1" applyBorder="1" applyAlignment="1">
      <alignment vertical="center"/>
    </xf>
    <xf numFmtId="0" fontId="22" fillId="3" borderId="16" xfId="3" applyFont="1" applyFill="1" applyBorder="1" applyAlignment="1">
      <alignment vertical="center"/>
    </xf>
    <xf numFmtId="0" fontId="24" fillId="2" borderId="3" xfId="3" applyFont="1" applyFill="1" applyBorder="1" applyAlignment="1">
      <alignment vertical="center"/>
    </xf>
    <xf numFmtId="167" fontId="23" fillId="0" borderId="0" xfId="3" applyNumberFormat="1" applyFont="1"/>
    <xf numFmtId="2" fontId="23" fillId="0" borderId="0" xfId="3" applyNumberFormat="1" applyFont="1"/>
    <xf numFmtId="1" fontId="23" fillId="0" borderId="0" xfId="3" applyNumberFormat="1" applyFont="1"/>
    <xf numFmtId="3" fontId="22" fillId="4" borderId="2" xfId="3" applyNumberFormat="1" applyFont="1" applyFill="1" applyBorder="1" applyAlignment="1">
      <alignment horizontal="right" vertical="center"/>
    </xf>
    <xf numFmtId="3" fontId="22" fillId="4" borderId="15" xfId="3" applyNumberFormat="1" applyFont="1" applyFill="1" applyBorder="1" applyAlignment="1">
      <alignment horizontal="right" vertical="center"/>
    </xf>
    <xf numFmtId="3" fontId="22" fillId="4" borderId="1" xfId="3" applyNumberFormat="1" applyFont="1" applyFill="1" applyBorder="1" applyAlignment="1">
      <alignment horizontal="right" vertical="center"/>
    </xf>
    <xf numFmtId="1" fontId="22" fillId="0" borderId="0" xfId="3" applyNumberFormat="1" applyFont="1" applyFill="1" applyBorder="1" applyAlignment="1">
      <alignment horizontal="right" vertical="center"/>
    </xf>
    <xf numFmtId="1" fontId="22" fillId="0" borderId="10" xfId="3" applyNumberFormat="1" applyFont="1" applyFill="1" applyBorder="1" applyAlignment="1">
      <alignment horizontal="right" vertical="center"/>
    </xf>
    <xf numFmtId="1" fontId="22" fillId="0" borderId="11" xfId="3" applyNumberFormat="1" applyFont="1" applyFill="1" applyBorder="1" applyAlignment="1">
      <alignment horizontal="right" vertical="center"/>
    </xf>
    <xf numFmtId="1" fontId="22" fillId="0" borderId="17" xfId="3" applyNumberFormat="1" applyFont="1" applyFill="1" applyBorder="1" applyAlignment="1">
      <alignment horizontal="right" vertical="center"/>
    </xf>
    <xf numFmtId="1" fontId="22" fillId="0" borderId="8" xfId="3" applyNumberFormat="1" applyFont="1" applyFill="1" applyBorder="1" applyAlignment="1">
      <alignment horizontal="right" vertical="center"/>
    </xf>
    <xf numFmtId="3" fontId="24" fillId="0" borderId="5" xfId="3" applyNumberFormat="1" applyFont="1" applyFill="1" applyBorder="1" applyAlignment="1">
      <alignment horizontal="right" vertical="center"/>
    </xf>
    <xf numFmtId="3" fontId="24" fillId="0" borderId="6" xfId="3" applyNumberFormat="1" applyFont="1" applyFill="1" applyBorder="1" applyAlignment="1">
      <alignment horizontal="right" vertical="center"/>
    </xf>
    <xf numFmtId="3" fontId="24" fillId="0" borderId="4" xfId="3" applyNumberFormat="1" applyFont="1" applyFill="1" applyBorder="1" applyAlignment="1">
      <alignment horizontal="right" vertical="center"/>
    </xf>
    <xf numFmtId="0" fontId="22" fillId="2" borderId="34" xfId="3" applyFont="1" applyFill="1" applyBorder="1"/>
    <xf numFmtId="1" fontId="32" fillId="0" borderId="0" xfId="0" applyNumberFormat="1" applyFont="1" applyBorder="1" applyAlignment="1">
      <alignment horizontal="right" vertical="center" wrapText="1"/>
    </xf>
    <xf numFmtId="0" fontId="16" fillId="0" borderId="0" xfId="0" applyFont="1"/>
    <xf numFmtId="167" fontId="0" fillId="0" borderId="0" xfId="0" applyNumberFormat="1"/>
    <xf numFmtId="3" fontId="16" fillId="0" borderId="0" xfId="0" applyNumberFormat="1" applyFont="1"/>
    <xf numFmtId="165" fontId="0" fillId="0" borderId="0" xfId="0" applyNumberFormat="1"/>
    <xf numFmtId="0" fontId="32" fillId="0" borderId="0" xfId="0" applyFont="1" applyBorder="1" applyAlignment="1">
      <alignment horizontal="left" vertical="center" wrapText="1" indent="1"/>
    </xf>
    <xf numFmtId="0" fontId="18" fillId="0" borderId="0" xfId="0" applyFont="1" applyBorder="1" applyAlignment="1">
      <alignment vertical="center" wrapText="1"/>
    </xf>
    <xf numFmtId="0" fontId="22" fillId="2" borderId="17" xfId="3" applyFont="1" applyFill="1" applyBorder="1" applyAlignment="1">
      <alignment horizontal="right" vertical="center"/>
    </xf>
    <xf numFmtId="0" fontId="22" fillId="2" borderId="10" xfId="3" applyFont="1" applyFill="1" applyBorder="1" applyAlignment="1">
      <alignment horizontal="right" vertical="center"/>
    </xf>
    <xf numFmtId="0" fontId="22" fillId="2" borderId="11" xfId="3" applyFont="1" applyFill="1" applyBorder="1" applyAlignment="1">
      <alignment horizontal="right" vertical="center"/>
    </xf>
    <xf numFmtId="0" fontId="22" fillId="0" borderId="0" xfId="3" applyFont="1" applyFill="1" applyBorder="1" applyAlignment="1">
      <alignment horizontal="right" vertical="center"/>
    </xf>
    <xf numFmtId="0" fontId="22" fillId="0" borderId="11" xfId="3" applyFont="1" applyFill="1" applyBorder="1" applyAlignment="1">
      <alignment horizontal="right" vertical="center"/>
    </xf>
    <xf numFmtId="0" fontId="22" fillId="2" borderId="8" xfId="3" applyFont="1" applyFill="1" applyBorder="1" applyAlignment="1">
      <alignment horizontal="right" vertical="center"/>
    </xf>
    <xf numFmtId="0" fontId="22" fillId="2" borderId="0" xfId="3" applyFont="1" applyFill="1" applyBorder="1" applyAlignment="1">
      <alignment horizontal="right" vertical="center"/>
    </xf>
    <xf numFmtId="0" fontId="22" fillId="2" borderId="9" xfId="3" applyFont="1" applyFill="1" applyBorder="1" applyAlignment="1">
      <alignment horizontal="right" vertical="center"/>
    </xf>
    <xf numFmtId="3" fontId="22" fillId="0" borderId="17" xfId="3" applyNumberFormat="1" applyFont="1" applyFill="1" applyBorder="1" applyAlignment="1">
      <alignment horizontal="right" vertical="center"/>
    </xf>
    <xf numFmtId="0" fontId="31" fillId="0" borderId="4" xfId="3" applyFont="1" applyFill="1" applyBorder="1" applyAlignment="1">
      <alignment horizontal="right" vertical="center"/>
    </xf>
    <xf numFmtId="0" fontId="31" fillId="0" borderId="5" xfId="3" applyFont="1" applyFill="1" applyBorder="1" applyAlignment="1">
      <alignment horizontal="right" vertical="center"/>
    </xf>
    <xf numFmtId="0" fontId="31" fillId="0" borderId="6" xfId="3" applyFont="1" applyFill="1" applyBorder="1" applyAlignment="1">
      <alignment horizontal="right" vertical="center"/>
    </xf>
    <xf numFmtId="3" fontId="15" fillId="0" borderId="30" xfId="0" applyNumberFormat="1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vertical="center"/>
    </xf>
    <xf numFmtId="3" fontId="15" fillId="0" borderId="24" xfId="0" applyNumberFormat="1" applyFont="1" applyFill="1" applyBorder="1" applyAlignment="1">
      <alignment vertical="center"/>
    </xf>
    <xf numFmtId="3" fontId="15" fillId="0" borderId="31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3" fontId="16" fillId="0" borderId="31" xfId="0" applyNumberFormat="1" applyFont="1" applyFill="1" applyBorder="1" applyAlignment="1">
      <alignment vertical="center"/>
    </xf>
    <xf numFmtId="0" fontId="32" fillId="0" borderId="35" xfId="0" applyFont="1" applyBorder="1" applyAlignment="1">
      <alignment horizontal="right" vertical="center" wrapText="1"/>
    </xf>
    <xf numFmtId="0" fontId="32" fillId="0" borderId="0" xfId="0" applyFont="1" applyBorder="1" applyAlignment="1">
      <alignment horizontal="right" vertical="center" wrapText="1"/>
    </xf>
    <xf numFmtId="0" fontId="32" fillId="0" borderId="23" xfId="0" applyFont="1" applyFill="1" applyBorder="1" applyAlignment="1">
      <alignment horizontal="left" vertical="center" wrapText="1"/>
    </xf>
    <xf numFmtId="1" fontId="32" fillId="0" borderId="23" xfId="0" applyNumberFormat="1" applyFont="1" applyFill="1" applyBorder="1" applyAlignment="1">
      <alignment horizontal="right" vertical="center" wrapText="1"/>
    </xf>
    <xf numFmtId="0" fontId="33" fillId="0" borderId="23" xfId="0" applyFont="1" applyFill="1" applyBorder="1" applyAlignment="1">
      <alignment horizontal="left" vertical="center" wrapText="1"/>
    </xf>
    <xf numFmtId="2" fontId="35" fillId="0" borderId="23" xfId="0" applyNumberFormat="1" applyFont="1" applyBorder="1"/>
    <xf numFmtId="0" fontId="34" fillId="0" borderId="23" xfId="0" applyFont="1" applyBorder="1" applyAlignment="1">
      <alignment vertical="center" wrapText="1"/>
    </xf>
    <xf numFmtId="1" fontId="34" fillId="0" borderId="23" xfId="0" applyNumberFormat="1" applyFont="1" applyBorder="1" applyAlignment="1">
      <alignment vertical="center" wrapText="1"/>
    </xf>
    <xf numFmtId="1" fontId="34" fillId="0" borderId="23" xfId="0" applyNumberFormat="1" applyFont="1" applyBorder="1" applyAlignment="1">
      <alignment horizontal="right" vertical="center" wrapText="1"/>
    </xf>
    <xf numFmtId="0" fontId="38" fillId="0" borderId="0" xfId="13" applyFont="1"/>
    <xf numFmtId="0" fontId="2" fillId="0" borderId="0" xfId="13"/>
    <xf numFmtId="0" fontId="2" fillId="0" borderId="0" xfId="0" applyFont="1" applyFill="1" applyBorder="1" applyAlignment="1">
      <alignment horizontal="center"/>
    </xf>
    <xf numFmtId="10" fontId="0" fillId="0" borderId="0" xfId="5" applyNumberFormat="1" applyFont="1"/>
    <xf numFmtId="0" fontId="2" fillId="0" borderId="0" xfId="0" applyFont="1"/>
    <xf numFmtId="0" fontId="20" fillId="0" borderId="0" xfId="9" applyFont="1" applyBorder="1"/>
    <xf numFmtId="164" fontId="20" fillId="0" borderId="0" xfId="9" applyNumberFormat="1" applyFont="1"/>
    <xf numFmtId="168" fontId="20" fillId="0" borderId="0" xfId="9" applyNumberFormat="1" applyFont="1"/>
    <xf numFmtId="169" fontId="20" fillId="0" borderId="0" xfId="10" applyNumberFormat="1" applyFont="1"/>
    <xf numFmtId="170" fontId="20" fillId="0" borderId="0" xfId="15" applyNumberFormat="1" applyFont="1"/>
    <xf numFmtId="170" fontId="20" fillId="0" borderId="0" xfId="15" applyNumberFormat="1" applyFont="1" applyAlignment="1">
      <alignment horizontal="right"/>
    </xf>
    <xf numFmtId="0" fontId="20" fillId="0" borderId="27" xfId="9" applyFont="1" applyBorder="1"/>
    <xf numFmtId="170" fontId="20" fillId="0" borderId="27" xfId="15" applyNumberFormat="1" applyFont="1" applyBorder="1"/>
    <xf numFmtId="164" fontId="20" fillId="0" borderId="19" xfId="9" applyNumberFormat="1" applyFont="1" applyBorder="1"/>
    <xf numFmtId="164" fontId="20" fillId="0" borderId="27" xfId="9" applyNumberFormat="1" applyFont="1" applyBorder="1"/>
    <xf numFmtId="0" fontId="20" fillId="0" borderId="31" xfId="9" applyFont="1" applyBorder="1"/>
    <xf numFmtId="0" fontId="20" fillId="0" borderId="31" xfId="9" applyFont="1" applyBorder="1" applyAlignment="1">
      <alignment horizontal="left" indent="2"/>
    </xf>
    <xf numFmtId="0" fontId="20" fillId="0" borderId="28" xfId="9" applyFont="1" applyBorder="1"/>
    <xf numFmtId="0" fontId="21" fillId="0" borderId="20" xfId="9" applyFont="1" applyBorder="1"/>
    <xf numFmtId="0" fontId="2" fillId="0" borderId="0" xfId="16" applyFont="1"/>
    <xf numFmtId="2" fontId="2" fillId="0" borderId="0" xfId="16" applyNumberFormat="1" applyFont="1"/>
    <xf numFmtId="168" fontId="2" fillId="0" borderId="31" xfId="16" applyNumberFormat="1" applyFont="1" applyBorder="1"/>
    <xf numFmtId="0" fontId="2" fillId="0" borderId="28" xfId="16" applyFont="1" applyBorder="1" applyAlignment="1">
      <alignment horizontal="right"/>
    </xf>
    <xf numFmtId="0" fontId="2" fillId="0" borderId="27" xfId="16" applyFont="1" applyBorder="1"/>
    <xf numFmtId="3" fontId="18" fillId="0" borderId="0" xfId="0" applyNumberFormat="1" applyFont="1"/>
    <xf numFmtId="3" fontId="11" fillId="0" borderId="0" xfId="0" applyNumberFormat="1" applyFont="1"/>
    <xf numFmtId="3" fontId="2" fillId="0" borderId="0" xfId="0" applyNumberFormat="1" applyFont="1" applyAlignment="1">
      <alignment horizontal="right"/>
    </xf>
    <xf numFmtId="3" fontId="2" fillId="0" borderId="0" xfId="5" applyNumberFormat="1" applyFont="1" applyAlignment="1">
      <alignment horizontal="right"/>
    </xf>
    <xf numFmtId="3" fontId="2" fillId="0" borderId="31" xfId="0" applyNumberFormat="1" applyFont="1" applyBorder="1" applyAlignment="1">
      <alignment horizontal="right"/>
    </xf>
    <xf numFmtId="3" fontId="2" fillId="0" borderId="28" xfId="0" applyNumberFormat="1" applyFont="1" applyBorder="1" applyAlignment="1">
      <alignment horizontal="right"/>
    </xf>
    <xf numFmtId="3" fontId="2" fillId="0" borderId="27" xfId="5" applyNumberFormat="1" applyFont="1" applyBorder="1" applyAlignment="1">
      <alignment horizontal="right"/>
    </xf>
    <xf numFmtId="169" fontId="2" fillId="0" borderId="0" xfId="5" applyNumberFormat="1" applyFont="1" applyAlignment="1">
      <alignment horizontal="right"/>
    </xf>
    <xf numFmtId="169" fontId="2" fillId="0" borderId="27" xfId="5" applyNumberFormat="1" applyFont="1" applyBorder="1" applyAlignment="1">
      <alignment horizontal="right"/>
    </xf>
    <xf numFmtId="168" fontId="2" fillId="0" borderId="0" xfId="0" applyNumberFormat="1" applyFont="1"/>
    <xf numFmtId="168" fontId="2" fillId="0" borderId="0" xfId="5" applyNumberFormat="1" applyFont="1"/>
    <xf numFmtId="168" fontId="2" fillId="0" borderId="27" xfId="0" applyNumberFormat="1" applyFont="1" applyBorder="1"/>
    <xf numFmtId="1" fontId="2" fillId="0" borderId="31" xfId="0" applyNumberFormat="1" applyFont="1" applyBorder="1" applyAlignment="1">
      <alignment horizontal="right"/>
    </xf>
    <xf numFmtId="2" fontId="2" fillId="0" borderId="0" xfId="5" applyNumberFormat="1" applyFont="1"/>
    <xf numFmtId="0" fontId="2" fillId="0" borderId="27" xfId="0" applyFont="1" applyBorder="1" applyAlignment="1">
      <alignment horizontal="center"/>
    </xf>
    <xf numFmtId="17" fontId="2" fillId="0" borderId="31" xfId="0" applyNumberFormat="1" applyFont="1" applyFill="1" applyBorder="1"/>
    <xf numFmtId="0" fontId="2" fillId="0" borderId="0" xfId="13" applyBorder="1"/>
    <xf numFmtId="0" fontId="14" fillId="0" borderId="0" xfId="14" applyFont="1" applyFill="1" applyBorder="1" applyAlignment="1">
      <alignment horizontal="center" vertical="center"/>
    </xf>
    <xf numFmtId="3" fontId="2" fillId="0" borderId="0" xfId="13" applyNumberFormat="1" applyBorder="1"/>
    <xf numFmtId="0" fontId="38" fillId="0" borderId="0" xfId="13" applyFont="1" applyFill="1" applyBorder="1"/>
    <xf numFmtId="3" fontId="38" fillId="0" borderId="0" xfId="13" applyNumberFormat="1" applyFont="1" applyBorder="1"/>
    <xf numFmtId="0" fontId="40" fillId="0" borderId="0" xfId="0" applyFont="1"/>
    <xf numFmtId="164" fontId="22" fillId="0" borderId="2" xfId="3" applyNumberFormat="1" applyFont="1" applyFill="1" applyBorder="1" applyAlignment="1">
      <alignment horizontal="right" vertical="center"/>
    </xf>
    <xf numFmtId="164" fontId="22" fillId="0" borderId="15" xfId="3" applyNumberFormat="1" applyFont="1" applyFill="1" applyBorder="1" applyAlignment="1">
      <alignment horizontal="right" vertical="center"/>
    </xf>
    <xf numFmtId="164" fontId="22" fillId="0" borderId="1" xfId="3" applyNumberFormat="1" applyFont="1" applyFill="1" applyBorder="1" applyAlignment="1">
      <alignment horizontal="right" vertical="center"/>
    </xf>
    <xf numFmtId="3" fontId="24" fillId="0" borderId="0" xfId="3" applyNumberFormat="1" applyFont="1" applyFill="1" applyAlignment="1">
      <alignment horizontal="right" vertical="center"/>
    </xf>
    <xf numFmtId="3" fontId="22" fillId="4" borderId="4" xfId="3" applyNumberFormat="1" applyFont="1" applyFill="1" applyBorder="1" applyAlignment="1">
      <alignment horizontal="right" vertical="center"/>
    </xf>
    <xf numFmtId="3" fontId="22" fillId="4" borderId="5" xfId="3" applyNumberFormat="1" applyFont="1" applyFill="1" applyBorder="1" applyAlignment="1">
      <alignment horizontal="right" vertical="center"/>
    </xf>
    <xf numFmtId="3" fontId="22" fillId="4" borderId="6" xfId="3" applyNumberFormat="1" applyFont="1" applyFill="1" applyBorder="1" applyAlignment="1">
      <alignment horizontal="right" vertical="center"/>
    </xf>
    <xf numFmtId="3" fontId="14" fillId="4" borderId="18" xfId="0" applyNumberFormat="1" applyFont="1" applyFill="1" applyBorder="1" applyAlignment="1">
      <alignment vertical="center"/>
    </xf>
    <xf numFmtId="0" fontId="41" fillId="7" borderId="33" xfId="0" applyFont="1" applyFill="1" applyBorder="1" applyAlignment="1">
      <alignment horizontal="center" vertical="center"/>
    </xf>
    <xf numFmtId="0" fontId="42" fillId="7" borderId="33" xfId="8" applyFont="1" applyFill="1" applyBorder="1" applyAlignment="1">
      <alignment horizontal="center" vertical="center"/>
    </xf>
    <xf numFmtId="0" fontId="22" fillId="2" borderId="4" xfId="3" applyFont="1" applyFill="1" applyBorder="1" applyAlignment="1">
      <alignment horizontal="center" vertical="center"/>
    </xf>
    <xf numFmtId="0" fontId="22" fillId="2" borderId="5" xfId="3" applyFont="1" applyFill="1" applyBorder="1" applyAlignment="1">
      <alignment horizontal="center" vertical="center"/>
    </xf>
    <xf numFmtId="0" fontId="22" fillId="2" borderId="6" xfId="3" applyFont="1" applyFill="1" applyBorder="1" applyAlignment="1">
      <alignment horizontal="center" vertical="center"/>
    </xf>
    <xf numFmtId="0" fontId="22" fillId="2" borderId="3" xfId="3" applyFont="1" applyFill="1" applyBorder="1" applyAlignment="1">
      <alignment horizontal="center" vertical="center"/>
    </xf>
    <xf numFmtId="0" fontId="22" fillId="2" borderId="7" xfId="3" applyFont="1" applyFill="1" applyBorder="1" applyAlignment="1">
      <alignment horizontal="center" vertical="center"/>
    </xf>
    <xf numFmtId="0" fontId="22" fillId="0" borderId="4" xfId="3" applyFont="1" applyFill="1" applyBorder="1" applyAlignment="1">
      <alignment horizontal="center" vertical="center"/>
    </xf>
    <xf numFmtId="0" fontId="22" fillId="0" borderId="5" xfId="3" applyFont="1" applyFill="1" applyBorder="1" applyAlignment="1">
      <alignment horizontal="center" vertical="center"/>
    </xf>
    <xf numFmtId="0" fontId="22" fillId="0" borderId="6" xfId="3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32" fillId="0" borderId="10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</cellXfs>
  <cellStyles count="17">
    <cellStyle name="čárky 2" xfId="7"/>
    <cellStyle name="Čiarka" xfId="15" builtinId="3"/>
    <cellStyle name="Čiarka 2" xfId="12"/>
    <cellStyle name="Hypertextové prepojenie" xfId="8" builtinId="8"/>
    <cellStyle name="Normálna 2 4" xfId="4"/>
    <cellStyle name="Normálne" xfId="0" builtinId="0"/>
    <cellStyle name="Normálne 2" xfId="1"/>
    <cellStyle name="Normálne 2 2" xfId="9"/>
    <cellStyle name="Normálne 3" xfId="6"/>
    <cellStyle name="Normálne 4" xfId="13"/>
    <cellStyle name="Normálne 5" xfId="16"/>
    <cellStyle name="normálne_IFP_DANE_20081103" xfId="14"/>
    <cellStyle name="normální 2" xfId="3"/>
    <cellStyle name="Percentá" xfId="5" builtinId="5"/>
    <cellStyle name="Percentá 2" xfId="2"/>
    <cellStyle name="Percentá 2 2" xfId="11"/>
    <cellStyle name="Percentá 3" xfId="10"/>
  </cellStyles>
  <dxfs count="0"/>
  <tableStyles count="0" defaultTableStyle="TableStyleMedium2" defaultPivotStyle="PivotStyleLight16"/>
  <colors>
    <mruColors>
      <color rgb="FF2C9AD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95267121231876E-2"/>
          <c:y val="4.0910924710078893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DANE_FAKTORY!$C$4</c:f>
              <c:strCache>
                <c:ptCount val="1"/>
                <c:pt idx="0">
                  <c:v>z toho vplyv LEVEL/EDS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DANE_FAKTORY!$M$3:$Q$3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DANE_FAKTORY!$C$17:$G$17</c:f>
              <c:numCache>
                <c:formatCode>#,##0</c:formatCode>
                <c:ptCount val="5"/>
                <c:pt idx="0">
                  <c:v>26.052391524651135</c:v>
                </c:pt>
                <c:pt idx="1">
                  <c:v>41.286093085377914</c:v>
                </c:pt>
                <c:pt idx="2">
                  <c:v>-0.39913893825379176</c:v>
                </c:pt>
                <c:pt idx="3">
                  <c:v>-15.213027580864495</c:v>
                </c:pt>
                <c:pt idx="4">
                  <c:v>-20.601766356669515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880-4E96-971A-A6DEF052FD06}"/>
            </c:ext>
          </c:extLst>
        </c:ser>
        <c:ser>
          <c:idx val="5"/>
          <c:order val="1"/>
          <c:tx>
            <c:strRef>
              <c:f>DANE_FAKTORY!$M$4</c:f>
              <c:strCache>
                <c:ptCount val="1"/>
                <c:pt idx="0">
                  <c:v>z toho JEDNORAZOVÉ VPLYVY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DANE_FAKTORY!$M$3:$Q$3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DANE_FAKTORY!$M$17:$Q$17</c:f>
              <c:numCache>
                <c:formatCode>#,##0</c:formatCode>
                <c:ptCount val="5"/>
                <c:pt idx="0">
                  <c:v>-41.3</c:v>
                </c:pt>
                <c:pt idx="1">
                  <c:v>70.461064127854414</c:v>
                </c:pt>
                <c:pt idx="2">
                  <c:v>-15.008358535988242</c:v>
                </c:pt>
                <c:pt idx="3">
                  <c:v>-15.008358535988242</c:v>
                </c:pt>
                <c:pt idx="4">
                  <c:v>-15.008358535988242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80-4E96-971A-A6DEF052FD06}"/>
            </c:ext>
          </c:extLst>
        </c:ser>
        <c:ser>
          <c:idx val="0"/>
          <c:order val="2"/>
          <c:tx>
            <c:strRef>
              <c:f>DANE_FAKTORY!$H$4</c:f>
              <c:strCache>
                <c:ptCount val="1"/>
                <c:pt idx="0">
                  <c:v>z toho vplyv MAKRA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0"/>
              <c:layout>
                <c:manualLayout>
                  <c:x val="1.6742576755752319E-17"/>
                  <c:y val="2.4657536906216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5.753425278117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DANE_FAKTORY!$M$3:$Q$3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DANE_FAKTORY!$H$17:$L$17</c:f>
              <c:numCache>
                <c:formatCode>#,##0</c:formatCode>
                <c:ptCount val="5"/>
                <c:pt idx="0">
                  <c:v>-6.5181944069106379</c:v>
                </c:pt>
                <c:pt idx="1">
                  <c:v>90.860014693251316</c:v>
                </c:pt>
                <c:pt idx="2">
                  <c:v>169.19226929916064</c:v>
                </c:pt>
                <c:pt idx="3">
                  <c:v>230.31339434727067</c:v>
                </c:pt>
                <c:pt idx="4">
                  <c:v>276.86319121666656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80-4E96-971A-A6DEF052FD06}"/>
            </c:ext>
          </c:extLst>
        </c:ser>
        <c:ser>
          <c:idx val="8"/>
          <c:order val="3"/>
          <c:tx>
            <c:strRef>
              <c:f>DANE_FAKTORY!$R$4</c:f>
              <c:strCache>
                <c:ptCount val="1"/>
                <c:pt idx="0">
                  <c:v>z toho vplyv AKTUALIZÁCIE LEGISLATÍVY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DANE_FAKTORY!$M$3:$Q$3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DANE_FAKTORY!$R$17:$V$17</c:f>
              <c:numCache>
                <c:formatCode>#,##0</c:formatCode>
                <c:ptCount val="5"/>
                <c:pt idx="0">
                  <c:v>9.7498731599739017</c:v>
                </c:pt>
                <c:pt idx="1">
                  <c:v>49.065828093516856</c:v>
                </c:pt>
                <c:pt idx="2">
                  <c:v>97.917228175079728</c:v>
                </c:pt>
                <c:pt idx="3">
                  <c:v>99.972991769584311</c:v>
                </c:pt>
                <c:pt idx="4">
                  <c:v>158.82793367599103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880-4E96-971A-A6DEF052FD06}"/>
            </c:ext>
          </c:extLst>
        </c:ser>
        <c:ser>
          <c:idx val="3"/>
          <c:order val="4"/>
          <c:tx>
            <c:strRef>
              <c:f>DANE_FAKTORY!$W$4</c:f>
              <c:strCache>
                <c:ptCount val="1"/>
                <c:pt idx="0">
                  <c:v>z toho INÉ VPLYVY</c:v>
                </c:pt>
              </c:strCache>
            </c:strRef>
          </c:tx>
          <c:invertIfNegative val="0"/>
          <c:cat>
            <c:numRef>
              <c:f>DANE_FAKTORY!$M$3:$Q$3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DANE_FAKTORY!$W$17:$AA$17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880-4E96-971A-A6DEF052F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0068288"/>
        <c:axId val="770069072"/>
      </c:barChart>
      <c:lineChart>
        <c:grouping val="standard"/>
        <c:varyColors val="0"/>
        <c:ser>
          <c:idx val="2"/>
          <c:order val="5"/>
          <c:tx>
            <c:strRef>
              <c:f>DANE_FAKTORY!$AB$4</c:f>
              <c:strCache>
                <c:ptCount val="1"/>
                <c:pt idx="0">
                  <c:v>CELKOVÁ ZMENA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7397260273972587E-2"/>
                  <c:y val="-0.135616452984192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80-4E96-971A-A6DEF052FD0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5570776255707764E-2"/>
                  <c:y val="-0.19726029524973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80-4E96-971A-A6DEF052FD0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8138640204221049E-2"/>
                  <c:y val="-0.179331159457573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80-4E96-971A-A6DEF052FD0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744292237442854E-2"/>
                  <c:y val="-0.25392150295777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10-6880-4E96-971A-A6DEF052FD06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DANE_FAKTORY!$C$3:$G$3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DANE_FAKTORY!$AB$17:$AF$17</c:f>
              <c:numCache>
                <c:formatCode>#,##0</c:formatCode>
                <c:ptCount val="5"/>
                <c:pt idx="0">
                  <c:v>-12.015929722285598</c:v>
                </c:pt>
                <c:pt idx="1">
                  <c:v>251.67300000000051</c:v>
                </c:pt>
                <c:pt idx="2">
                  <c:v>251.70199999999835</c:v>
                </c:pt>
                <c:pt idx="3">
                  <c:v>300.06500000000227</c:v>
                </c:pt>
                <c:pt idx="4">
                  <c:v>400.0809999999999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6880-4E96-971A-A6DEF052F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068288"/>
        <c:axId val="770069072"/>
      </c:lineChart>
      <c:catAx>
        <c:axId val="7700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70069072"/>
        <c:crosses val="autoZero"/>
        <c:auto val="1"/>
        <c:lblAlgn val="ctr"/>
        <c:lblOffset val="100"/>
        <c:noMultiLvlLbl val="0"/>
      </c:catAx>
      <c:valAx>
        <c:axId val="7700690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770068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28776255707762555"/>
          <c:h val="0.891395199158149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83223181439669E-2"/>
          <c:y val="2.8076026564087173E-2"/>
          <c:w val="0.8941656389336875"/>
          <c:h val="0.83232907158496072"/>
        </c:manualLayout>
      </c:layout>
      <c:lineChart>
        <c:grouping val="standard"/>
        <c:varyColors val="0"/>
        <c:ser>
          <c:idx val="0"/>
          <c:order val="0"/>
          <c:tx>
            <c:strRef>
              <c:f>Graf_5!$C$3</c:f>
              <c:strCache>
                <c:ptCount val="1"/>
                <c:pt idx="0">
                  <c:v>Február 2018</c:v>
                </c:pt>
              </c:strCache>
            </c:strRef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Graf_5!$B$4:$B$16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Graf_5!$C$4:$C$16</c:f>
              <c:numCache>
                <c:formatCode>0.00</c:formatCode>
                <c:ptCount val="13"/>
                <c:pt idx="0">
                  <c:v>1.62667318763333</c:v>
                </c:pt>
                <c:pt idx="1">
                  <c:v>1.5273353081881591</c:v>
                </c:pt>
                <c:pt idx="2">
                  <c:v>1.5416298980724013</c:v>
                </c:pt>
                <c:pt idx="3">
                  <c:v>1.4673631464602952</c:v>
                </c:pt>
                <c:pt idx="4">
                  <c:v>1.458299389963422</c:v>
                </c:pt>
                <c:pt idx="5">
                  <c:v>1.461957877732436</c:v>
                </c:pt>
                <c:pt idx="6">
                  <c:v>1.4896432285845149</c:v>
                </c:pt>
                <c:pt idx="7">
                  <c:v>1.51098738816501</c:v>
                </c:pt>
                <c:pt idx="8">
                  <c:v>1.5043433804665924</c:v>
                </c:pt>
                <c:pt idx="9">
                  <c:v>1.5126011712952285</c:v>
                </c:pt>
                <c:pt idx="10">
                  <c:v>1.51166433349579</c:v>
                </c:pt>
                <c:pt idx="11">
                  <c:v>1.51166433349579</c:v>
                </c:pt>
                <c:pt idx="12">
                  <c:v>1.5115796100205068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08-4838-9582-49668784F54A}"/>
            </c:ext>
          </c:extLst>
        </c:ser>
        <c:ser>
          <c:idx val="1"/>
          <c:order val="1"/>
          <c:tx>
            <c:strRef>
              <c:f>Graf_5!$D$3</c:f>
              <c:strCache>
                <c:ptCount val="1"/>
                <c:pt idx="0">
                  <c:v>September 2017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Graf_5!$B$4:$B$16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Graf_5!$D$4:$D$15</c:f>
              <c:numCache>
                <c:formatCode>0.00</c:formatCode>
                <c:ptCount val="12"/>
                <c:pt idx="0">
                  <c:v>1.62667318763333</c:v>
                </c:pt>
                <c:pt idx="1">
                  <c:v>1.5273353081881591</c:v>
                </c:pt>
                <c:pt idx="2">
                  <c:v>1.5416298980724013</c:v>
                </c:pt>
                <c:pt idx="3">
                  <c:v>1.4673631464602952</c:v>
                </c:pt>
                <c:pt idx="4">
                  <c:v>1.458299389963422</c:v>
                </c:pt>
                <c:pt idx="5">
                  <c:v>1.461957877732436</c:v>
                </c:pt>
                <c:pt idx="6">
                  <c:v>1.4896432285845147</c:v>
                </c:pt>
                <c:pt idx="7">
                  <c:v>1.51098738816501</c:v>
                </c:pt>
                <c:pt idx="8">
                  <c:v>1.5207837849052059</c:v>
                </c:pt>
                <c:pt idx="9">
                  <c:v>1.5197611648855731</c:v>
                </c:pt>
                <c:pt idx="10">
                  <c:v>1.5206993219532823</c:v>
                </c:pt>
                <c:pt idx="11">
                  <c:v>1.520699223030189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08-4838-9582-49668784F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0060056"/>
        <c:axId val="770066328"/>
      </c:lineChart>
      <c:catAx>
        <c:axId val="770060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0066328"/>
        <c:crosses val="autoZero"/>
        <c:auto val="1"/>
        <c:lblAlgn val="ctr"/>
        <c:lblOffset val="100"/>
        <c:noMultiLvlLbl val="0"/>
      </c:catAx>
      <c:valAx>
        <c:axId val="770066328"/>
        <c:scaling>
          <c:orientation val="minMax"/>
          <c:max val="1.7000000000000002"/>
          <c:min val="1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006005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194647201946473"/>
          <c:y val="6.9423163927736883E-2"/>
          <c:w val="0.45623388317336244"/>
          <c:h val="6.8913181815697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5456825553773E-2"/>
          <c:y val="5.6518935259319558E-2"/>
          <c:w val="0.91387410417495674"/>
          <c:h val="0.79225832187715695"/>
        </c:manualLayout>
      </c:layout>
      <c:lineChart>
        <c:grouping val="standard"/>
        <c:varyColors val="0"/>
        <c:ser>
          <c:idx val="0"/>
          <c:order val="0"/>
          <c:tx>
            <c:strRef>
              <c:f>Graf_10!$C$3</c:f>
              <c:strCache>
                <c:ptCount val="1"/>
                <c:pt idx="0">
                  <c:v>ZO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4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numRef>
              <c:f>Graf_10!$B$4:$B$16</c:f>
              <c:numCache>
                <c:formatCode>mmm\-yy</c:formatCode>
                <c:ptCount val="13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</c:numCache>
            </c:numRef>
          </c:cat>
          <c:val>
            <c:numRef>
              <c:f>Graf_10!$C$4:$C$16</c:f>
              <c:numCache>
                <c:formatCode>0.00</c:formatCode>
                <c:ptCount val="13"/>
                <c:pt idx="0">
                  <c:v>2.5767199343343483</c:v>
                </c:pt>
                <c:pt idx="1">
                  <c:v>1.6357790540993955</c:v>
                </c:pt>
                <c:pt idx="2">
                  <c:v>0.41451114682300449</c:v>
                </c:pt>
                <c:pt idx="3">
                  <c:v>1.0285337513305848</c:v>
                </c:pt>
                <c:pt idx="4">
                  <c:v>1.8963583912304349</c:v>
                </c:pt>
                <c:pt idx="5">
                  <c:v>0.90819636593806319</c:v>
                </c:pt>
                <c:pt idx="6">
                  <c:v>1.6417402703520434</c:v>
                </c:pt>
                <c:pt idx="7">
                  <c:v>0.47613474412468992</c:v>
                </c:pt>
                <c:pt idx="8">
                  <c:v>6.1438299191296508E-2</c:v>
                </c:pt>
                <c:pt idx="9">
                  <c:v>1.4048872073288976</c:v>
                </c:pt>
                <c:pt idx="10">
                  <c:v>-0.74082225388585332</c:v>
                </c:pt>
                <c:pt idx="11">
                  <c:v>1.281564403155655</c:v>
                </c:pt>
                <c:pt idx="12">
                  <c:v>1.2471391237026008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Graf_10!$D$3</c:f>
              <c:strCache>
                <c:ptCount val="1"/>
                <c:pt idx="0">
                  <c:v>SO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4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numRef>
              <c:f>Graf_10!$B$4:$B$16</c:f>
              <c:numCache>
                <c:formatCode>mmm\-yy</c:formatCode>
                <c:ptCount val="13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</c:numCache>
            </c:numRef>
          </c:cat>
          <c:val>
            <c:numRef>
              <c:f>Graf_10!$D$4:$D$16</c:f>
              <c:numCache>
                <c:formatCode>0.00</c:formatCode>
                <c:ptCount val="13"/>
                <c:pt idx="0">
                  <c:v>2.0881219181997812</c:v>
                </c:pt>
                <c:pt idx="1">
                  <c:v>0.9713097363347023</c:v>
                </c:pt>
                <c:pt idx="2">
                  <c:v>0.83187846962258227</c:v>
                </c:pt>
                <c:pt idx="3">
                  <c:v>1.2357924487660821</c:v>
                </c:pt>
                <c:pt idx="4">
                  <c:v>2.9401393169077528</c:v>
                </c:pt>
                <c:pt idx="5">
                  <c:v>1.9085456443476367</c:v>
                </c:pt>
                <c:pt idx="6">
                  <c:v>2.2033257306245835</c:v>
                </c:pt>
                <c:pt idx="7">
                  <c:v>0.33720648978114998</c:v>
                </c:pt>
                <c:pt idx="8">
                  <c:v>0.27922569908664929</c:v>
                </c:pt>
                <c:pt idx="9">
                  <c:v>1.1233875210777455</c:v>
                </c:pt>
                <c:pt idx="10">
                  <c:v>2.3995175641777777E-3</c:v>
                </c:pt>
                <c:pt idx="11">
                  <c:v>0.62903010692931804</c:v>
                </c:pt>
                <c:pt idx="12">
                  <c:v>0.54737741875390267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Graf_10!$E$3</c:f>
              <c:strCache>
                <c:ptCount val="1"/>
                <c:pt idx="0">
                  <c:v>DPFO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4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Graf_10!$B$4:$B$16</c:f>
              <c:numCache>
                <c:formatCode>mmm\-yy</c:formatCode>
                <c:ptCount val="13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</c:numCache>
            </c:numRef>
          </c:cat>
          <c:val>
            <c:numRef>
              <c:f>Graf_10!$E$4:$E$16</c:f>
              <c:numCache>
                <c:formatCode>0.00</c:formatCode>
                <c:ptCount val="13"/>
                <c:pt idx="0">
                  <c:v>3.6779339806589206</c:v>
                </c:pt>
                <c:pt idx="1">
                  <c:v>4.1175941270308325</c:v>
                </c:pt>
                <c:pt idx="2">
                  <c:v>3.7605714196727202</c:v>
                </c:pt>
                <c:pt idx="3">
                  <c:v>5.0381822806629062</c:v>
                </c:pt>
                <c:pt idx="4">
                  <c:v>8.0082761937238622</c:v>
                </c:pt>
                <c:pt idx="5">
                  <c:v>3.5508197680287346</c:v>
                </c:pt>
                <c:pt idx="6">
                  <c:v>4.7329267022162336</c:v>
                </c:pt>
                <c:pt idx="7">
                  <c:v>3.5857259529655128</c:v>
                </c:pt>
                <c:pt idx="8">
                  <c:v>1.084113641290263</c:v>
                </c:pt>
                <c:pt idx="9">
                  <c:v>3.5207348046869313</c:v>
                </c:pt>
                <c:pt idx="10">
                  <c:v>2.9559829291569528</c:v>
                </c:pt>
                <c:pt idx="11">
                  <c:v>0.54607807559177157</c:v>
                </c:pt>
                <c:pt idx="12">
                  <c:v>6.7519759133690904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064368"/>
        <c:axId val="770063584"/>
      </c:lineChart>
      <c:dateAx>
        <c:axId val="7700643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70063584"/>
        <c:crosses val="autoZero"/>
        <c:auto val="1"/>
        <c:lblOffset val="100"/>
        <c:baseTimeUnit val="months"/>
      </c:dateAx>
      <c:valAx>
        <c:axId val="77006358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7006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1214479507060084"/>
          <c:y val="5.0200940814163056E-2"/>
          <c:w val="0.1876814862154482"/>
          <c:h val="8.8435343875443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54763716789668482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Graf_11!$B$4</c:f>
              <c:strCache>
                <c:ptCount val="1"/>
                <c:pt idx="0">
                  <c:v>Štátny rozpočet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Graf_11!$C$3:$G$3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Graf_11!$C$4:$G$4</c:f>
              <c:numCache>
                <c:formatCode>#,##0</c:formatCode>
                <c:ptCount val="5"/>
                <c:pt idx="0">
                  <c:v>8.9609814777140855</c:v>
                </c:pt>
                <c:pt idx="1">
                  <c:v>137.08399999999892</c:v>
                </c:pt>
                <c:pt idx="2">
                  <c:v>79.385000000000218</c:v>
                </c:pt>
                <c:pt idx="3">
                  <c:v>95.555999999998676</c:v>
                </c:pt>
                <c:pt idx="4">
                  <c:v>94.727000000000771</c:v>
                </c:pt>
              </c:numCache>
            </c:numRef>
          </c:val>
        </c:ser>
        <c:ser>
          <c:idx val="8"/>
          <c:order val="1"/>
          <c:tx>
            <c:strRef>
              <c:f>Graf_11!$B$5</c:f>
              <c:strCache>
                <c:ptCount val="1"/>
                <c:pt idx="0">
                  <c:v>Samosprávy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</c:spPr>
          <c:invertIfNegative val="0"/>
          <c:cat>
            <c:numRef>
              <c:f>Graf_11!$C$3:$G$3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Graf_11!$C$5:$G$5</c:f>
              <c:numCache>
                <c:formatCode>#,##0</c:formatCode>
                <c:ptCount val="5"/>
                <c:pt idx="0">
                  <c:v>-11.378167709999957</c:v>
                </c:pt>
                <c:pt idx="1">
                  <c:v>12.27399999999966</c:v>
                </c:pt>
                <c:pt idx="2">
                  <c:v>20.597999999999729</c:v>
                </c:pt>
                <c:pt idx="3">
                  <c:v>21.978000000000065</c:v>
                </c:pt>
                <c:pt idx="4">
                  <c:v>36.151000000000295</c:v>
                </c:pt>
              </c:numCache>
            </c:numRef>
          </c:val>
        </c:ser>
        <c:ser>
          <c:idx val="0"/>
          <c:order val="2"/>
          <c:tx>
            <c:strRef>
              <c:f>Graf_11!$B$6</c:f>
              <c:strCache>
                <c:ptCount val="1"/>
                <c:pt idx="0">
                  <c:v>Sociálna poisťovňa</c:v>
                </c:pt>
              </c:strCache>
            </c:strRef>
          </c:tx>
          <c:spPr>
            <a:solidFill>
              <a:srgbClr val="A6A6A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Graf_11!$C$3:$G$3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Graf_11!$C$6:$G$6</c:f>
              <c:numCache>
                <c:formatCode>#,##0</c:formatCode>
                <c:ptCount val="5"/>
                <c:pt idx="0">
                  <c:v>-15.617000000000189</c:v>
                </c:pt>
                <c:pt idx="1">
                  <c:v>37.401000000000749</c:v>
                </c:pt>
                <c:pt idx="2">
                  <c:v>64.456000000000131</c:v>
                </c:pt>
                <c:pt idx="3">
                  <c:v>79.414000000000669</c:v>
                </c:pt>
                <c:pt idx="4">
                  <c:v>150.01000000000022</c:v>
                </c:pt>
              </c:numCache>
            </c:numRef>
          </c:val>
        </c:ser>
        <c:ser>
          <c:idx val="1"/>
          <c:order val="3"/>
          <c:tx>
            <c:strRef>
              <c:f>Graf_11!$B$7</c:f>
              <c:strCache>
                <c:ptCount val="1"/>
                <c:pt idx="0">
                  <c:v>Zdravotné poistenie</c:v>
                </c:pt>
              </c:strCache>
            </c:strRef>
          </c:tx>
          <c:spPr>
            <a:solidFill>
              <a:srgbClr val="D6DCE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Graf_11!$C$3:$G$3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Graf_11!$C$7:$G$7</c:f>
              <c:numCache>
                <c:formatCode>#,##0</c:formatCode>
                <c:ptCount val="5"/>
                <c:pt idx="0">
                  <c:v>5.9913611100018898</c:v>
                </c:pt>
                <c:pt idx="1">
                  <c:v>49.283999999999651</c:v>
                </c:pt>
                <c:pt idx="2">
                  <c:v>67.520999999999731</c:v>
                </c:pt>
                <c:pt idx="3">
                  <c:v>82.416000000000167</c:v>
                </c:pt>
                <c:pt idx="4">
                  <c:v>94.570999999999913</c:v>
                </c:pt>
              </c:numCache>
            </c:numRef>
          </c:val>
        </c:ser>
        <c:ser>
          <c:idx val="2"/>
          <c:order val="4"/>
          <c:tx>
            <c:strRef>
              <c:f>Graf_11!$B$8</c:f>
              <c:strCache>
                <c:ptCount val="1"/>
                <c:pt idx="0">
                  <c:v>Ostatné</c:v>
                </c:pt>
              </c:strCache>
            </c:strRef>
          </c:tx>
          <c:spPr>
            <a:solidFill>
              <a:srgbClr val="464646"/>
            </a:solidFill>
          </c:spPr>
          <c:invertIfNegative val="0"/>
          <c:cat>
            <c:numRef>
              <c:f>Graf_11!$C$3:$G$3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Graf_11!$C$8:$G$8</c:f>
              <c:numCache>
                <c:formatCode>#,##0</c:formatCode>
                <c:ptCount val="5"/>
                <c:pt idx="0">
                  <c:v>2.6895399999950831E-2</c:v>
                </c:pt>
                <c:pt idx="1">
                  <c:v>15.630000000000013</c:v>
                </c:pt>
                <c:pt idx="2">
                  <c:v>19.742000000000029</c:v>
                </c:pt>
                <c:pt idx="3">
                  <c:v>20.700999999999979</c:v>
                </c:pt>
                <c:pt idx="4">
                  <c:v>24.621999999999989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0056920"/>
        <c:axId val="770058096"/>
      </c:barChart>
      <c:lineChart>
        <c:grouping val="standard"/>
        <c:varyColors val="0"/>
        <c:ser>
          <c:idx val="3"/>
          <c:order val="5"/>
          <c:tx>
            <c:strRef>
              <c:f>Graf_11!$B$9</c:f>
              <c:strCache>
                <c:ptCount val="1"/>
                <c:pt idx="0">
                  <c:v>Spolu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644457904300425E-2"/>
                  <c:y val="-0.122971850740879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0472397398370103E-2"/>
                  <c:y val="-7.1407997548644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9078102604291074E-2"/>
                  <c:y val="-7.0721617894898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1468644818037753E-2"/>
                  <c:y val="-7.95410516997769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Graf_11!$C$3:$G$3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Graf_11!$C$9:$G$9</c:f>
              <c:numCache>
                <c:formatCode>#,##0</c:formatCode>
                <c:ptCount val="5"/>
                <c:pt idx="0">
                  <c:v>-12.01592972228422</c:v>
                </c:pt>
                <c:pt idx="1">
                  <c:v>251.67299999999901</c:v>
                </c:pt>
                <c:pt idx="2">
                  <c:v>251.70199999999983</c:v>
                </c:pt>
                <c:pt idx="3">
                  <c:v>300.06499999999954</c:v>
                </c:pt>
                <c:pt idx="4">
                  <c:v>400.08100000000121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056920"/>
        <c:axId val="770058096"/>
      </c:lineChart>
      <c:catAx>
        <c:axId val="770056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70058096"/>
        <c:crosses val="autoZero"/>
        <c:auto val="1"/>
        <c:lblAlgn val="ctr"/>
        <c:lblOffset val="100"/>
        <c:noMultiLvlLbl val="0"/>
      </c:catAx>
      <c:valAx>
        <c:axId val="7700580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770056920"/>
        <c:crosses val="autoZero"/>
        <c:crossBetween val="between"/>
      </c:valAx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67246848515954594"/>
          <c:y val="5.9720034995625552E-2"/>
          <c:w val="0.31481291388655913"/>
          <c:h val="0.8502568997057184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900707933258176E-2"/>
          <c:y val="4.4471257288457078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Graf_2!$B$4</c:f>
              <c:strCache>
                <c:ptCount val="1"/>
                <c:pt idx="0">
                  <c:v>DPFOzč, SO, ZO (mzdová báza)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Graf_2!$C$3:$G$3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Graf_2!$C$4:$G$4</c:f>
              <c:numCache>
                <c:formatCode>#,##0</c:formatCode>
                <c:ptCount val="5"/>
                <c:pt idx="0">
                  <c:v>-0.99811779039305404</c:v>
                </c:pt>
                <c:pt idx="1">
                  <c:v>71.384826330822349</c:v>
                </c:pt>
                <c:pt idx="2">
                  <c:v>123.77052452698632</c:v>
                </c:pt>
                <c:pt idx="3">
                  <c:v>158.4861852378977</c:v>
                </c:pt>
                <c:pt idx="4">
                  <c:v>187.77277345827707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28-4617-BF7E-8510EDA69EAA}"/>
            </c:ext>
          </c:extLst>
        </c:ser>
        <c:ser>
          <c:idx val="5"/>
          <c:order val="1"/>
          <c:tx>
            <c:strRef>
              <c:f>Graf_2!$B$5</c:f>
              <c:strCache>
                <c:ptCount val="1"/>
                <c:pt idx="0">
                  <c:v>DPPO, DPFOpod, SD MO, ZD licencie (nominálne a reálne HDP)</c:v>
                </c:pt>
              </c:strCache>
            </c:strRef>
          </c:tx>
          <c:spPr>
            <a:solidFill>
              <a:srgbClr val="2C9ADC">
                <a:lumMod val="20000"/>
                <a:lumOff val="80000"/>
              </a:srgbClr>
            </a:solidFill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E28-4617-BF7E-8510EDA69EA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Graf_2!$C$3:$G$3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Graf_2!$C$5:$G$5</c:f>
              <c:numCache>
                <c:formatCode>#,##0</c:formatCode>
                <c:ptCount val="5"/>
                <c:pt idx="0">
                  <c:v>0.26823449142412853</c:v>
                </c:pt>
                <c:pt idx="1">
                  <c:v>-4.4657956981100613</c:v>
                </c:pt>
                <c:pt idx="2">
                  <c:v>6.6054413144590827</c:v>
                </c:pt>
                <c:pt idx="3">
                  <c:v>15.495603420404583</c:v>
                </c:pt>
                <c:pt idx="4">
                  <c:v>18.810976881221663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E28-4617-BF7E-8510EDA69EAA}"/>
            </c:ext>
          </c:extLst>
        </c:ser>
        <c:ser>
          <c:idx val="1"/>
          <c:order val="2"/>
          <c:tx>
            <c:strRef>
              <c:f>Graf_2!$B$6</c:f>
              <c:strCache>
                <c:ptCount val="1"/>
                <c:pt idx="0">
                  <c:v>DPH (nominálna spotreba domácností, medzispotreba a investície vlády)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0"/>
                  <c:y val="3.20427191401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E28-4617-BF7E-8510EDA69EAA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0680906380033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E28-4617-BF7E-8510EDA69EA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Graf_2!$C$3:$G$3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Graf_2!$C$6:$G$6</c:f>
              <c:numCache>
                <c:formatCode>#,##0</c:formatCode>
                <c:ptCount val="5"/>
                <c:pt idx="0">
                  <c:v>-5.2724212948946727</c:v>
                </c:pt>
                <c:pt idx="1">
                  <c:v>27.194295934845528</c:v>
                </c:pt>
                <c:pt idx="2">
                  <c:v>42.263152890325721</c:v>
                </c:pt>
                <c:pt idx="3">
                  <c:v>56.690279912155333</c:v>
                </c:pt>
                <c:pt idx="4">
                  <c:v>66.662576722429449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E28-4617-BF7E-8510EDA69EAA}"/>
            </c:ext>
          </c:extLst>
        </c:ser>
        <c:ser>
          <c:idx val="8"/>
          <c:order val="3"/>
          <c:tx>
            <c:strRef>
              <c:f>Graf_2!$B$7</c:f>
              <c:strCache>
                <c:ptCount val="1"/>
                <c:pt idx="0">
                  <c:v>Ostatné SD (konečná spotreba domácností, s.c.)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Graf_2!$C$3:$G$3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Graf_2!$C$7:$G$7</c:f>
              <c:numCache>
                <c:formatCode>#,##0</c:formatCode>
                <c:ptCount val="5"/>
                <c:pt idx="0">
                  <c:v>-0.52491991827470907</c:v>
                </c:pt>
                <c:pt idx="1">
                  <c:v>-1.3288982774339362</c:v>
                </c:pt>
                <c:pt idx="2">
                  <c:v>-1.3433897443683931</c:v>
                </c:pt>
                <c:pt idx="3">
                  <c:v>-1.0698210309268972</c:v>
                </c:pt>
                <c:pt idx="4">
                  <c:v>-1.2352518369742678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E28-4617-BF7E-8510EDA69EAA}"/>
            </c:ext>
          </c:extLst>
        </c:ser>
        <c:ser>
          <c:idx val="3"/>
          <c:order val="4"/>
          <c:tx>
            <c:strRef>
              <c:f>Graf_2!$B$8</c:f>
              <c:strCache>
                <c:ptCount val="1"/>
                <c:pt idx="0">
                  <c:v>Dane z medzinárodného obchodu a transakcií (Import, b.c.)</c:v>
                </c:pt>
              </c:strCache>
            </c:strRef>
          </c:tx>
          <c:invertIfNegative val="0"/>
          <c:cat>
            <c:numRef>
              <c:f>Graf_2!$C$3:$G$3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Graf_2!$C$8:$G$8</c:f>
              <c:numCache>
                <c:formatCode>#,##0</c:formatCode>
                <c:ptCount val="5"/>
                <c:pt idx="0">
                  <c:v>9.0301052276696107E-3</c:v>
                </c:pt>
                <c:pt idx="1">
                  <c:v>0.16478192145994669</c:v>
                </c:pt>
                <c:pt idx="2">
                  <c:v>0.28623465136246767</c:v>
                </c:pt>
                <c:pt idx="3">
                  <c:v>0.3519425047489399</c:v>
                </c:pt>
                <c:pt idx="4">
                  <c:v>0.40623612333399162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E28-4617-BF7E-8510EDA69EAA}"/>
            </c:ext>
          </c:extLst>
        </c:ser>
        <c:ser>
          <c:idx val="2"/>
          <c:order val="5"/>
          <c:tx>
            <c:strRef>
              <c:f>Graf_2!$B$9</c:f>
              <c:strCache>
                <c:ptCount val="1"/>
                <c:pt idx="0">
                  <c:v>Zrážková daň a OO vybr.fin.inštitúcií (objem vkladov, PÚM)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E28-4617-BF7E-8510EDA69EA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Graf_2!$C$3:$G$3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Graf_2!$C$9:$G$9</c:f>
              <c:numCache>
                <c:formatCode>#,##0</c:formatCode>
                <c:ptCount val="5"/>
                <c:pt idx="0">
                  <c:v>-3.1263880373444406E-16</c:v>
                </c:pt>
                <c:pt idx="1">
                  <c:v>-2.0891955183325139</c:v>
                </c:pt>
                <c:pt idx="2">
                  <c:v>-2.3896943396045649</c:v>
                </c:pt>
                <c:pt idx="3">
                  <c:v>0.35920430299101319</c:v>
                </c:pt>
                <c:pt idx="4">
                  <c:v>4.4458798683786362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E28-4617-BF7E-8510EDA6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0067896"/>
        <c:axId val="770068680"/>
      </c:barChart>
      <c:lineChart>
        <c:grouping val="standard"/>
        <c:varyColors val="0"/>
        <c:ser>
          <c:idx val="4"/>
          <c:order val="6"/>
          <c:tx>
            <c:strRef>
              <c:f>Graf_2!$B$10</c:f>
              <c:strCache>
                <c:ptCount val="1"/>
                <c:pt idx="0">
                  <c:v>Vplyv zmeny makroekonomických údajov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7249751257090461E-2"/>
                  <c:y val="-0.129167761155870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E28-4617-BF7E-8510EDA69EA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21117099147022E-2"/>
                  <c:y val="-0.129167761155870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8E28-4617-BF7E-8510EDA69EA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144297082006374E-2"/>
                  <c:y val="-0.11842433923455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8E28-4617-BF7E-8510EDA69EAA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683401027909785E-2"/>
                  <c:y val="-0.121984641361235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8E28-4617-BF7E-8510EDA69EAA}"/>
                </c:ext>
                <c:ext xmlns:c15="http://schemas.microsoft.com/office/drawing/2012/chart" uri="{CE6537A1-D6FC-4f65-9D91-7224C49458BB}">
                  <c15:layout>
                    <c:manualLayout>
                      <c:w val="3.4824146670049648E-2"/>
                      <c:h val="5.1535513453036114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2.5374911750432522E-2"/>
                  <c:y val="-6.1459505207712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Graf_2!$C$3:$G$3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Graf_2!$C$10:$G$10</c:f>
              <c:numCache>
                <c:formatCode>#,##0</c:formatCode>
                <c:ptCount val="5"/>
                <c:pt idx="0">
                  <c:v>-6.5181944069106379</c:v>
                </c:pt>
                <c:pt idx="1">
                  <c:v>90.860014693251316</c:v>
                </c:pt>
                <c:pt idx="2">
                  <c:v>169.19226929916064</c:v>
                </c:pt>
                <c:pt idx="3">
                  <c:v>230.31339434727064</c:v>
                </c:pt>
                <c:pt idx="4">
                  <c:v>276.86319121666656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8E28-4617-BF7E-8510EDA6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067896"/>
        <c:axId val="770068680"/>
      </c:lineChart>
      <c:catAx>
        <c:axId val="770067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70068680"/>
        <c:crosses val="autoZero"/>
        <c:auto val="1"/>
        <c:lblAlgn val="ctr"/>
        <c:lblOffset val="100"/>
        <c:noMultiLvlLbl val="0"/>
      </c:catAx>
      <c:valAx>
        <c:axId val="7700686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770067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31005812872015298"/>
          <c:h val="0.859379580519794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95267121231876E-2"/>
          <c:y val="4.0910924710078893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Graf_3!$B$4</c:f>
              <c:strCache>
                <c:ptCount val="1"/>
                <c:pt idx="0">
                  <c:v>DPFOzč, SO, ZO (mzdová báza)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Graf_3!$C$3:$G$3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Graf_3!$C$4:$G$4</c:f>
              <c:numCache>
                <c:formatCode>#,##0</c:formatCode>
                <c:ptCount val="5"/>
                <c:pt idx="0">
                  <c:v>-48.15360938702981</c:v>
                </c:pt>
                <c:pt idx="1">
                  <c:v>35.181153152944219</c:v>
                </c:pt>
                <c:pt idx="2">
                  <c:v>18.347938857516489</c:v>
                </c:pt>
                <c:pt idx="3">
                  <c:v>29.221132316581279</c:v>
                </c:pt>
                <c:pt idx="4">
                  <c:v>32.945602843172011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D4-4290-8E67-7BD3ADA128E1}"/>
            </c:ext>
          </c:extLst>
        </c:ser>
        <c:ser>
          <c:idx val="5"/>
          <c:order val="1"/>
          <c:tx>
            <c:strRef>
              <c:f>Graf_3!$B$5</c:f>
              <c:strCache>
                <c:ptCount val="1"/>
                <c:pt idx="0">
                  <c:v>DPPO, DPFOpod, SD MO, ZD licencie (nominálne a reálne HDP)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Graf_3!$C$3:$G$3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Graf_3!$C$5:$G$5</c:f>
              <c:numCache>
                <c:formatCode>#,##0</c:formatCode>
                <c:ptCount val="5"/>
                <c:pt idx="0">
                  <c:v>68.607879226026498</c:v>
                </c:pt>
                <c:pt idx="1">
                  <c:v>-13.204383389172111</c:v>
                </c:pt>
                <c:pt idx="2">
                  <c:v>-39.067738811625773</c:v>
                </c:pt>
                <c:pt idx="3">
                  <c:v>-65.9718799429954</c:v>
                </c:pt>
                <c:pt idx="4">
                  <c:v>-86.764166727040774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7D4-4290-8E67-7BD3ADA128E1}"/>
            </c:ext>
          </c:extLst>
        </c:ser>
        <c:ser>
          <c:idx val="1"/>
          <c:order val="2"/>
          <c:tx>
            <c:strRef>
              <c:f>Graf_3!$B$6</c:f>
              <c:strCache>
                <c:ptCount val="1"/>
                <c:pt idx="0">
                  <c:v>DPH</c:v>
                </c:pt>
              </c:strCache>
            </c:strRef>
          </c:tx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7D4-4290-8E67-7BD3ADA128E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Graf_3!$C$3:$G$3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Graf_3!$C$6:$G$6</c:f>
              <c:numCache>
                <c:formatCode>#,##0</c:formatCode>
                <c:ptCount val="5"/>
                <c:pt idx="0">
                  <c:v>5.2727521426075219</c:v>
                </c:pt>
                <c:pt idx="1">
                  <c:v>25.1000868672994</c:v>
                </c:pt>
                <c:pt idx="2">
                  <c:v>26.39620564566172</c:v>
                </c:pt>
                <c:pt idx="3">
                  <c:v>27.787078623834315</c:v>
                </c:pt>
                <c:pt idx="4">
                  <c:v>39.651781813559026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7D4-4290-8E67-7BD3ADA128E1}"/>
            </c:ext>
          </c:extLst>
        </c:ser>
        <c:ser>
          <c:idx val="8"/>
          <c:order val="3"/>
          <c:tx>
            <c:strRef>
              <c:f>Graf_3!$B$7</c:f>
              <c:strCache>
                <c:ptCount val="1"/>
                <c:pt idx="0">
                  <c:v>Ostatné SD (konečná spotreba domácností, s.c.)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Graf_3!$C$3:$G$3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Graf_3!$C$7:$G$7</c:f>
              <c:numCache>
                <c:formatCode>#,##0</c:formatCode>
                <c:ptCount val="5"/>
                <c:pt idx="0">
                  <c:v>0.33362155827466572</c:v>
                </c:pt>
                <c:pt idx="1">
                  <c:v>-1.9761017225661479</c:v>
                </c:pt>
                <c:pt idx="2">
                  <c:v>-2.0676102556316449</c:v>
                </c:pt>
                <c:pt idx="3">
                  <c:v>-2.101178969073072</c:v>
                </c:pt>
                <c:pt idx="4">
                  <c:v>-2.1567481630258007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7D4-4290-8E67-7BD3ADA128E1}"/>
            </c:ext>
          </c:extLst>
        </c:ser>
        <c:ser>
          <c:idx val="3"/>
          <c:order val="4"/>
          <c:tx>
            <c:strRef>
              <c:f>Graf_3!$B$8</c:f>
              <c:strCache>
                <c:ptCount val="1"/>
                <c:pt idx="0">
                  <c:v>Dane z medzinárodného obchodu a transakcií (Import, b.c.)</c:v>
                </c:pt>
              </c:strCache>
            </c:strRef>
          </c:tx>
          <c:invertIfNegative val="0"/>
          <c:cat>
            <c:numRef>
              <c:f>Graf_3!$C$3:$G$3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Graf_3!$C$8:$G$8</c:f>
              <c:numCache>
                <c:formatCode>#,##0</c:formatCode>
                <c:ptCount val="5"/>
                <c:pt idx="0">
                  <c:v>-8.1471352276791028E-3</c:v>
                </c:pt>
                <c:pt idx="1">
                  <c:v>-3.8137819214599471</c:v>
                </c:pt>
                <c:pt idx="2">
                  <c:v>-4.0082346513624678</c:v>
                </c:pt>
                <c:pt idx="3">
                  <c:v>-4.1479425047489391</c:v>
                </c:pt>
                <c:pt idx="4">
                  <c:v>-4.2782361233339961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7D4-4290-8E67-7BD3ADA128E1}"/>
            </c:ext>
          </c:extLst>
        </c:ser>
        <c:ser>
          <c:idx val="2"/>
          <c:order val="5"/>
          <c:tx>
            <c:strRef>
              <c:f>Graf_3!$B$9</c:f>
              <c:strCache>
                <c:ptCount val="1"/>
                <c:pt idx="0">
                  <c:v>Zrážková daň a OO vybr.fin.inštitúcií (objem vkladov, PÚM)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Graf_3!$C$3:$G$3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Graf_3!$C$9:$G$9</c:f>
              <c:numCache>
                <c:formatCode>#,##0</c:formatCode>
                <c:ptCount val="5"/>
                <c:pt idx="0">
                  <c:v>-1.0488000004966206E-4</c:v>
                </c:pt>
                <c:pt idx="1">
                  <c:v>-8.7990166748549395E-4</c:v>
                </c:pt>
                <c:pt idx="2">
                  <c:v>3.0027718788639627E-4</c:v>
                </c:pt>
                <c:pt idx="3">
                  <c:v>-2.3710446269043712E-4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7D4-4290-8E67-7BD3ADA1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0064760"/>
        <c:axId val="770066720"/>
      </c:barChart>
      <c:lineChart>
        <c:grouping val="standard"/>
        <c:varyColors val="0"/>
        <c:ser>
          <c:idx val="4"/>
          <c:order val="6"/>
          <c:tx>
            <c:strRef>
              <c:f>Graf_3!$B$10</c:f>
              <c:strCache>
                <c:ptCount val="1"/>
                <c:pt idx="0">
                  <c:v>Vplyv zmeny odhadu úspešnosti výberu daní (EDS/level)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7204223234471928E-2"/>
                  <c:y val="9.4132558693052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7204223234471928E-2"/>
                  <c:y val="0.126504824455334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7204223234471928E-2"/>
                  <c:y val="0.118411758014764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3389984667758117E-2"/>
                  <c:y val="0.118411758014764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Graf_3!$C$3:$G$3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Graf_3!$C$10:$G$10</c:f>
              <c:numCache>
                <c:formatCode>#,##0</c:formatCode>
                <c:ptCount val="5"/>
                <c:pt idx="0">
                  <c:v>26.052391524651146</c:v>
                </c:pt>
                <c:pt idx="1">
                  <c:v>41.286093085377921</c:v>
                </c:pt>
                <c:pt idx="2">
                  <c:v>-0.39913893825379065</c:v>
                </c:pt>
                <c:pt idx="3">
                  <c:v>-15.213027580864512</c:v>
                </c:pt>
                <c:pt idx="4">
                  <c:v>-20.601766356669533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D7D4-4290-8E67-7BD3ADA1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064760"/>
        <c:axId val="770066720"/>
      </c:lineChart>
      <c:catAx>
        <c:axId val="770064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70066720"/>
        <c:crosses val="autoZero"/>
        <c:auto val="1"/>
        <c:lblAlgn val="ctr"/>
        <c:lblOffset val="100"/>
        <c:noMultiLvlLbl val="0"/>
      </c:catAx>
      <c:valAx>
        <c:axId val="7700667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770064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31005812872015298"/>
          <c:h val="0.859379580519794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53821059965069E-2"/>
          <c:y val="4.282239099141958E-2"/>
          <c:w val="0.90922014008885599"/>
          <c:h val="0.78401514018279062"/>
        </c:manualLayout>
      </c:layout>
      <c:lineChart>
        <c:grouping val="standard"/>
        <c:varyColors val="0"/>
        <c:ser>
          <c:idx val="0"/>
          <c:order val="0"/>
          <c:tx>
            <c:strRef>
              <c:f>'Graf_4 a Graf_5'!$K$4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'Graf_4 a Graf_5'!$J$5:$J$54</c:f>
              <c:numCache>
                <c:formatCode>0.0</c:formatCode>
                <c:ptCount val="50"/>
                <c:pt idx="0">
                  <c:v>-0.50521179000000005</c:v>
                </c:pt>
                <c:pt idx="1">
                  <c:v>1.5562239999999998</c:v>
                </c:pt>
                <c:pt idx="2">
                  <c:v>3.6176597999999998</c:v>
                </c:pt>
                <c:pt idx="3">
                  <c:v>5.6790955999999992</c:v>
                </c:pt>
                <c:pt idx="4">
                  <c:v>7.7405314000000001</c:v>
                </c:pt>
                <c:pt idx="5">
                  <c:v>9.8019672</c:v>
                </c:pt>
                <c:pt idx="6">
                  <c:v>11.863403</c:v>
                </c:pt>
                <c:pt idx="7">
                  <c:v>13.924839</c:v>
                </c:pt>
                <c:pt idx="8">
                  <c:v>15.986274999999999</c:v>
                </c:pt>
                <c:pt idx="9">
                  <c:v>18.047709999999999</c:v>
                </c:pt>
                <c:pt idx="10">
                  <c:v>20.109145999999999</c:v>
                </c:pt>
                <c:pt idx="11">
                  <c:v>22.170582</c:v>
                </c:pt>
                <c:pt idx="12">
                  <c:v>24.232018</c:v>
                </c:pt>
                <c:pt idx="13">
                  <c:v>26.293453000000003</c:v>
                </c:pt>
                <c:pt idx="14">
                  <c:v>28.354889</c:v>
                </c:pt>
                <c:pt idx="15">
                  <c:v>30.416325000000001</c:v>
                </c:pt>
                <c:pt idx="16">
                  <c:v>32.477761000000001</c:v>
                </c:pt>
                <c:pt idx="17">
                  <c:v>34.539197000000001</c:v>
                </c:pt>
                <c:pt idx="18">
                  <c:v>36.600631999999997</c:v>
                </c:pt>
                <c:pt idx="19">
                  <c:v>38.662067999999998</c:v>
                </c:pt>
                <c:pt idx="20">
                  <c:v>40.723503999999998</c:v>
                </c:pt>
                <c:pt idx="21">
                  <c:v>42.784939999999999</c:v>
                </c:pt>
                <c:pt idx="22">
                  <c:v>44.846375999999999</c:v>
                </c:pt>
                <c:pt idx="23">
                  <c:v>46.907811000000002</c:v>
                </c:pt>
                <c:pt idx="24">
                  <c:v>48.969247000000003</c:v>
                </c:pt>
                <c:pt idx="25">
                  <c:v>51.030682999999996</c:v>
                </c:pt>
                <c:pt idx="26">
                  <c:v>53.092118999999997</c:v>
                </c:pt>
                <c:pt idx="27">
                  <c:v>55.153554</c:v>
                </c:pt>
                <c:pt idx="28">
                  <c:v>57.21499</c:v>
                </c:pt>
                <c:pt idx="29">
                  <c:v>59.276426000000001</c:v>
                </c:pt>
                <c:pt idx="30">
                  <c:v>61.337862000000001</c:v>
                </c:pt>
                <c:pt idx="31">
                  <c:v>63.399298000000002</c:v>
                </c:pt>
                <c:pt idx="32">
                  <c:v>65.460733000000005</c:v>
                </c:pt>
                <c:pt idx="33">
                  <c:v>67.522168999999991</c:v>
                </c:pt>
                <c:pt idx="34">
                  <c:v>69.583604999999991</c:v>
                </c:pt>
                <c:pt idx="35">
                  <c:v>71.645040999999992</c:v>
                </c:pt>
                <c:pt idx="36">
                  <c:v>73.706476999999992</c:v>
                </c:pt>
                <c:pt idx="37">
                  <c:v>75.767911999999995</c:v>
                </c:pt>
                <c:pt idx="38">
                  <c:v>77.829347999999996</c:v>
                </c:pt>
                <c:pt idx="39">
                  <c:v>79.890783999999996</c:v>
                </c:pt>
                <c:pt idx="40">
                  <c:v>81.952219999999997</c:v>
                </c:pt>
                <c:pt idx="41">
                  <c:v>84.013655</c:v>
                </c:pt>
                <c:pt idx="42">
                  <c:v>86.075091</c:v>
                </c:pt>
                <c:pt idx="43">
                  <c:v>88.136527000000001</c:v>
                </c:pt>
                <c:pt idx="44">
                  <c:v>90.197963000000001</c:v>
                </c:pt>
                <c:pt idx="45">
                  <c:v>92.259399000000002</c:v>
                </c:pt>
                <c:pt idx="46">
                  <c:v>94.320834000000005</c:v>
                </c:pt>
                <c:pt idx="47">
                  <c:v>96.382270000000005</c:v>
                </c:pt>
                <c:pt idx="48">
                  <c:v>98.443706000000006</c:v>
                </c:pt>
                <c:pt idx="49">
                  <c:v>100.50514</c:v>
                </c:pt>
              </c:numCache>
            </c:numRef>
          </c:cat>
          <c:val>
            <c:numRef>
              <c:f>'Graf_4 a Graf_5'!$K$5:$K$54</c:f>
              <c:numCache>
                <c:formatCode>0.00</c:formatCode>
                <c:ptCount val="50"/>
                <c:pt idx="0">
                  <c:v>5.7840767980796869E-2</c:v>
                </c:pt>
                <c:pt idx="1">
                  <c:v>0.23655444899123138</c:v>
                </c:pt>
                <c:pt idx="2">
                  <c:v>0.14321475037105735</c:v>
                </c:pt>
                <c:pt idx="3">
                  <c:v>0.14407647692891079</c:v>
                </c:pt>
                <c:pt idx="4">
                  <c:v>0.10216714140794098</c:v>
                </c:pt>
                <c:pt idx="5">
                  <c:v>4.1509998823427985E-2</c:v>
                </c:pt>
                <c:pt idx="6">
                  <c:v>3.4279902825828379E-2</c:v>
                </c:pt>
                <c:pt idx="7">
                  <c:v>2.7995604269775227E-2</c:v>
                </c:pt>
                <c:pt idx="8">
                  <c:v>2.356086515496849E-2</c:v>
                </c:pt>
                <c:pt idx="9">
                  <c:v>2.0042498672415657E-2</c:v>
                </c:pt>
                <c:pt idx="10">
                  <c:v>1.6990725594359078E-2</c:v>
                </c:pt>
                <c:pt idx="11">
                  <c:v>1.4546364650984562E-2</c:v>
                </c:pt>
                <c:pt idx="12">
                  <c:v>1.2827115079462327E-2</c:v>
                </c:pt>
                <c:pt idx="13">
                  <c:v>1.1254989554402879E-2</c:v>
                </c:pt>
                <c:pt idx="14">
                  <c:v>1.0168373382670612E-2</c:v>
                </c:pt>
                <c:pt idx="15">
                  <c:v>9.1931511318315944E-3</c:v>
                </c:pt>
                <c:pt idx="16">
                  <c:v>8.0729066066221218E-3</c:v>
                </c:pt>
                <c:pt idx="17">
                  <c:v>7.4865121928633154E-3</c:v>
                </c:pt>
                <c:pt idx="18">
                  <c:v>6.9358479046740433E-3</c:v>
                </c:pt>
                <c:pt idx="19">
                  <c:v>6.3032145048840769E-3</c:v>
                </c:pt>
                <c:pt idx="20">
                  <c:v>5.9038778073422383E-3</c:v>
                </c:pt>
                <c:pt idx="21">
                  <c:v>5.4393861749383104E-3</c:v>
                </c:pt>
                <c:pt idx="22">
                  <c:v>4.7058677147167223E-3</c:v>
                </c:pt>
                <c:pt idx="23">
                  <c:v>3.8084110312937474E-3</c:v>
                </c:pt>
                <c:pt idx="24">
                  <c:v>3.5162647104605071E-3</c:v>
                </c:pt>
                <c:pt idx="25">
                  <c:v>3.1085209245493664E-3</c:v>
                </c:pt>
                <c:pt idx="26">
                  <c:v>2.908852575778447E-3</c:v>
                </c:pt>
                <c:pt idx="27">
                  <c:v>2.7785427060542682E-3</c:v>
                </c:pt>
                <c:pt idx="28">
                  <c:v>2.6482328363300893E-3</c:v>
                </c:pt>
                <c:pt idx="29">
                  <c:v>2.2215731015880194E-3</c:v>
                </c:pt>
                <c:pt idx="30">
                  <c:v>2.2047589248494156E-3</c:v>
                </c:pt>
                <c:pt idx="31">
                  <c:v>2.1606217109105806E-3</c:v>
                </c:pt>
                <c:pt idx="32">
                  <c:v>1.9533869826072895E-3</c:v>
                </c:pt>
                <c:pt idx="33">
                  <c:v>1.785245215221252E-3</c:v>
                </c:pt>
                <c:pt idx="34">
                  <c:v>1.8417828845048072E-3</c:v>
                </c:pt>
                <c:pt idx="35">
                  <c:v>1.6330769157368885E-3</c:v>
                </c:pt>
                <c:pt idx="36">
                  <c:v>1.6063844101643549E-3</c:v>
                </c:pt>
                <c:pt idx="37">
                  <c:v>1.52840866553908E-3</c:v>
                </c:pt>
                <c:pt idx="38">
                  <c:v>1.4210081116212486E-3</c:v>
                </c:pt>
                <c:pt idx="39">
                  <c:v>1.3598465437345776E-3</c:v>
                </c:pt>
                <c:pt idx="40">
                  <c:v>1.2629548502783735E-3</c:v>
                </c:pt>
                <c:pt idx="41">
                  <c:v>1.2421473065643515E-3</c:v>
                </c:pt>
                <c:pt idx="42">
                  <c:v>1.1507202205481937E-3</c:v>
                </c:pt>
                <c:pt idx="43">
                  <c:v>1.272833179112303E-3</c:v>
                </c:pt>
                <c:pt idx="44">
                  <c:v>1.0811515642922206E-3</c:v>
                </c:pt>
                <c:pt idx="45">
                  <c:v>1.2160853326195155E-3</c:v>
                </c:pt>
                <c:pt idx="46">
                  <c:v>1.0737953619690812E-3</c:v>
                </c:pt>
                <c:pt idx="47">
                  <c:v>1.0059081233869686E-3</c:v>
                </c:pt>
                <c:pt idx="48">
                  <c:v>9.8047668106983061E-4</c:v>
                </c:pt>
                <c:pt idx="49">
                  <c:v>1.5822140311026118E-4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'Graf_4 a Graf_5'!$L$4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'Graf_4 a Graf_5'!$J$5:$J$54</c:f>
              <c:numCache>
                <c:formatCode>0.0</c:formatCode>
                <c:ptCount val="50"/>
                <c:pt idx="0">
                  <c:v>-0.50521179000000005</c:v>
                </c:pt>
                <c:pt idx="1">
                  <c:v>1.5562239999999998</c:v>
                </c:pt>
                <c:pt idx="2">
                  <c:v>3.6176597999999998</c:v>
                </c:pt>
                <c:pt idx="3">
                  <c:v>5.6790955999999992</c:v>
                </c:pt>
                <c:pt idx="4">
                  <c:v>7.7405314000000001</c:v>
                </c:pt>
                <c:pt idx="5">
                  <c:v>9.8019672</c:v>
                </c:pt>
                <c:pt idx="6">
                  <c:v>11.863403</c:v>
                </c:pt>
                <c:pt idx="7">
                  <c:v>13.924839</c:v>
                </c:pt>
                <c:pt idx="8">
                  <c:v>15.986274999999999</c:v>
                </c:pt>
                <c:pt idx="9">
                  <c:v>18.047709999999999</c:v>
                </c:pt>
                <c:pt idx="10">
                  <c:v>20.109145999999999</c:v>
                </c:pt>
                <c:pt idx="11">
                  <c:v>22.170582</c:v>
                </c:pt>
                <c:pt idx="12">
                  <c:v>24.232018</c:v>
                </c:pt>
                <c:pt idx="13">
                  <c:v>26.293453000000003</c:v>
                </c:pt>
                <c:pt idx="14">
                  <c:v>28.354889</c:v>
                </c:pt>
                <c:pt idx="15">
                  <c:v>30.416325000000001</c:v>
                </c:pt>
                <c:pt idx="16">
                  <c:v>32.477761000000001</c:v>
                </c:pt>
                <c:pt idx="17">
                  <c:v>34.539197000000001</c:v>
                </c:pt>
                <c:pt idx="18">
                  <c:v>36.600631999999997</c:v>
                </c:pt>
                <c:pt idx="19">
                  <c:v>38.662067999999998</c:v>
                </c:pt>
                <c:pt idx="20">
                  <c:v>40.723503999999998</c:v>
                </c:pt>
                <c:pt idx="21">
                  <c:v>42.784939999999999</c:v>
                </c:pt>
                <c:pt idx="22">
                  <c:v>44.846375999999999</c:v>
                </c:pt>
                <c:pt idx="23">
                  <c:v>46.907811000000002</c:v>
                </c:pt>
                <c:pt idx="24">
                  <c:v>48.969247000000003</c:v>
                </c:pt>
                <c:pt idx="25">
                  <c:v>51.030682999999996</c:v>
                </c:pt>
                <c:pt idx="26">
                  <c:v>53.092118999999997</c:v>
                </c:pt>
                <c:pt idx="27">
                  <c:v>55.153554</c:v>
                </c:pt>
                <c:pt idx="28">
                  <c:v>57.21499</c:v>
                </c:pt>
                <c:pt idx="29">
                  <c:v>59.276426000000001</c:v>
                </c:pt>
                <c:pt idx="30">
                  <c:v>61.337862000000001</c:v>
                </c:pt>
                <c:pt idx="31">
                  <c:v>63.399298000000002</c:v>
                </c:pt>
                <c:pt idx="32">
                  <c:v>65.460733000000005</c:v>
                </c:pt>
                <c:pt idx="33">
                  <c:v>67.522168999999991</c:v>
                </c:pt>
                <c:pt idx="34">
                  <c:v>69.583604999999991</c:v>
                </c:pt>
                <c:pt idx="35">
                  <c:v>71.645040999999992</c:v>
                </c:pt>
                <c:pt idx="36">
                  <c:v>73.706476999999992</c:v>
                </c:pt>
                <c:pt idx="37">
                  <c:v>75.767911999999995</c:v>
                </c:pt>
                <c:pt idx="38">
                  <c:v>77.829347999999996</c:v>
                </c:pt>
                <c:pt idx="39">
                  <c:v>79.890783999999996</c:v>
                </c:pt>
                <c:pt idx="40">
                  <c:v>81.952219999999997</c:v>
                </c:pt>
                <c:pt idx="41">
                  <c:v>84.013655</c:v>
                </c:pt>
                <c:pt idx="42">
                  <c:v>86.075091</c:v>
                </c:pt>
                <c:pt idx="43">
                  <c:v>88.136527000000001</c:v>
                </c:pt>
                <c:pt idx="44">
                  <c:v>90.197963000000001</c:v>
                </c:pt>
                <c:pt idx="45">
                  <c:v>92.259399000000002</c:v>
                </c:pt>
                <c:pt idx="46">
                  <c:v>94.320834000000005</c:v>
                </c:pt>
                <c:pt idx="47">
                  <c:v>96.382270000000005</c:v>
                </c:pt>
                <c:pt idx="48">
                  <c:v>98.443706000000006</c:v>
                </c:pt>
                <c:pt idx="49">
                  <c:v>100.50514</c:v>
                </c:pt>
              </c:numCache>
            </c:numRef>
          </c:cat>
          <c:val>
            <c:numRef>
              <c:f>'Graf_4 a Graf_5'!$L$5:$L$54</c:f>
              <c:numCache>
                <c:formatCode>0.00</c:formatCode>
                <c:ptCount val="50"/>
                <c:pt idx="0">
                  <c:v>5.4823763269727953E-2</c:v>
                </c:pt>
                <c:pt idx="1">
                  <c:v>0.2357884645921377</c:v>
                </c:pt>
                <c:pt idx="2">
                  <c:v>0.13813232142326698</c:v>
                </c:pt>
                <c:pt idx="3">
                  <c:v>0.13726978332117223</c:v>
                </c:pt>
                <c:pt idx="4">
                  <c:v>0.11061525221497681</c:v>
                </c:pt>
                <c:pt idx="5">
                  <c:v>4.4936131367666499E-2</c:v>
                </c:pt>
                <c:pt idx="6">
                  <c:v>3.4838124318752682E-2</c:v>
                </c:pt>
                <c:pt idx="7">
                  <c:v>2.9704970735554823E-2</c:v>
                </c:pt>
                <c:pt idx="8">
                  <c:v>2.4571817152356963E-2</c:v>
                </c:pt>
                <c:pt idx="9">
                  <c:v>2.0488435551952434E-2</c:v>
                </c:pt>
                <c:pt idx="10">
                  <c:v>1.7679927341473278E-2</c:v>
                </c:pt>
                <c:pt idx="11">
                  <c:v>1.5197500608615298E-2</c:v>
                </c:pt>
                <c:pt idx="12">
                  <c:v>1.2961212797574593E-2</c:v>
                </c:pt>
                <c:pt idx="13">
                  <c:v>1.1475964260796853E-2</c:v>
                </c:pt>
                <c:pt idx="14">
                  <c:v>1.0175845853249196E-2</c:v>
                </c:pt>
                <c:pt idx="15">
                  <c:v>9.1933939174486234E-3</c:v>
                </c:pt>
                <c:pt idx="16">
                  <c:v>8.1730744552146236E-3</c:v>
                </c:pt>
                <c:pt idx="17">
                  <c:v>7.3168476075254722E-3</c:v>
                </c:pt>
                <c:pt idx="18">
                  <c:v>6.8329847697650185E-3</c:v>
                </c:pt>
                <c:pt idx="19">
                  <c:v>6.7004484272480246E-3</c:v>
                </c:pt>
                <c:pt idx="20">
                  <c:v>5.8358065736847783E-3</c:v>
                </c:pt>
                <c:pt idx="21">
                  <c:v>5.1731248610998089E-3</c:v>
                </c:pt>
                <c:pt idx="22">
                  <c:v>4.5798669469761227E-3</c:v>
                </c:pt>
                <c:pt idx="23">
                  <c:v>3.7573001227833502E-3</c:v>
                </c:pt>
                <c:pt idx="24">
                  <c:v>3.3891436157917005E-3</c:v>
                </c:pt>
                <c:pt idx="25">
                  <c:v>2.9452520559331975E-3</c:v>
                </c:pt>
                <c:pt idx="26">
                  <c:v>2.9536670618072925E-3</c:v>
                </c:pt>
                <c:pt idx="27">
                  <c:v>2.5918218092212137E-3</c:v>
                </c:pt>
                <c:pt idx="28">
                  <c:v>2.3330603785927974E-3</c:v>
                </c:pt>
                <c:pt idx="29">
                  <c:v>2.3604091476836053E-3</c:v>
                </c:pt>
                <c:pt idx="30">
                  <c:v>2.0545236841602579E-3</c:v>
                </c:pt>
                <c:pt idx="31">
                  <c:v>2.1416189949571393E-3</c:v>
                </c:pt>
                <c:pt idx="32">
                  <c:v>1.9503879864683339E-3</c:v>
                </c:pt>
                <c:pt idx="33">
                  <c:v>1.7844019956018129E-3</c:v>
                </c:pt>
                <c:pt idx="34">
                  <c:v>1.6556524057281619E-3</c:v>
                </c:pt>
                <c:pt idx="35">
                  <c:v>1.5441535778964049E-3</c:v>
                </c:pt>
                <c:pt idx="36">
                  <c:v>1.5279546915887726E-3</c:v>
                </c:pt>
                <c:pt idx="37">
                  <c:v>1.470522276498075E-3</c:v>
                </c:pt>
                <c:pt idx="38">
                  <c:v>1.4236086187499964E-3</c:v>
                </c:pt>
                <c:pt idx="39">
                  <c:v>1.3346199316314432E-3</c:v>
                </c:pt>
                <c:pt idx="40">
                  <c:v>1.3358821825125574E-3</c:v>
                </c:pt>
                <c:pt idx="41">
                  <c:v>1.2401614906947286E-3</c:v>
                </c:pt>
                <c:pt idx="42">
                  <c:v>1.2311153593800766E-3</c:v>
                </c:pt>
                <c:pt idx="43">
                  <c:v>1.1707376922334459E-3</c:v>
                </c:pt>
                <c:pt idx="44">
                  <c:v>1.0882706346673164E-3</c:v>
                </c:pt>
                <c:pt idx="45">
                  <c:v>9.967574457865351E-4</c:v>
                </c:pt>
                <c:pt idx="46">
                  <c:v>9.3574865319934739E-4</c:v>
                </c:pt>
                <c:pt idx="47">
                  <c:v>1.1501209278419137E-3</c:v>
                </c:pt>
                <c:pt idx="48">
                  <c:v>9.9633669549283022E-4</c:v>
                </c:pt>
                <c:pt idx="49">
                  <c:v>1.7170819486090542E-4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'Graf_4 a Graf_5'!$M$4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'Graf_4 a Graf_5'!$J$5:$J$54</c:f>
              <c:numCache>
                <c:formatCode>0.0</c:formatCode>
                <c:ptCount val="50"/>
                <c:pt idx="0">
                  <c:v>-0.50521179000000005</c:v>
                </c:pt>
                <c:pt idx="1">
                  <c:v>1.5562239999999998</c:v>
                </c:pt>
                <c:pt idx="2">
                  <c:v>3.6176597999999998</c:v>
                </c:pt>
                <c:pt idx="3">
                  <c:v>5.6790955999999992</c:v>
                </c:pt>
                <c:pt idx="4">
                  <c:v>7.7405314000000001</c:v>
                </c:pt>
                <c:pt idx="5">
                  <c:v>9.8019672</c:v>
                </c:pt>
                <c:pt idx="6">
                  <c:v>11.863403</c:v>
                </c:pt>
                <c:pt idx="7">
                  <c:v>13.924839</c:v>
                </c:pt>
                <c:pt idx="8">
                  <c:v>15.986274999999999</c:v>
                </c:pt>
                <c:pt idx="9">
                  <c:v>18.047709999999999</c:v>
                </c:pt>
                <c:pt idx="10">
                  <c:v>20.109145999999999</c:v>
                </c:pt>
                <c:pt idx="11">
                  <c:v>22.170582</c:v>
                </c:pt>
                <c:pt idx="12">
                  <c:v>24.232018</c:v>
                </c:pt>
                <c:pt idx="13">
                  <c:v>26.293453000000003</c:v>
                </c:pt>
                <c:pt idx="14">
                  <c:v>28.354889</c:v>
                </c:pt>
                <c:pt idx="15">
                  <c:v>30.416325000000001</c:v>
                </c:pt>
                <c:pt idx="16">
                  <c:v>32.477761000000001</c:v>
                </c:pt>
                <c:pt idx="17">
                  <c:v>34.539197000000001</c:v>
                </c:pt>
                <c:pt idx="18">
                  <c:v>36.600631999999997</c:v>
                </c:pt>
                <c:pt idx="19">
                  <c:v>38.662067999999998</c:v>
                </c:pt>
                <c:pt idx="20">
                  <c:v>40.723503999999998</c:v>
                </c:pt>
                <c:pt idx="21">
                  <c:v>42.784939999999999</c:v>
                </c:pt>
                <c:pt idx="22">
                  <c:v>44.846375999999999</c:v>
                </c:pt>
                <c:pt idx="23">
                  <c:v>46.907811000000002</c:v>
                </c:pt>
                <c:pt idx="24">
                  <c:v>48.969247000000003</c:v>
                </c:pt>
                <c:pt idx="25">
                  <c:v>51.030682999999996</c:v>
                </c:pt>
                <c:pt idx="26">
                  <c:v>53.092118999999997</c:v>
                </c:pt>
                <c:pt idx="27">
                  <c:v>55.153554</c:v>
                </c:pt>
                <c:pt idx="28">
                  <c:v>57.21499</c:v>
                </c:pt>
                <c:pt idx="29">
                  <c:v>59.276426000000001</c:v>
                </c:pt>
                <c:pt idx="30">
                  <c:v>61.337862000000001</c:v>
                </c:pt>
                <c:pt idx="31">
                  <c:v>63.399298000000002</c:v>
                </c:pt>
                <c:pt idx="32">
                  <c:v>65.460733000000005</c:v>
                </c:pt>
                <c:pt idx="33">
                  <c:v>67.522168999999991</c:v>
                </c:pt>
                <c:pt idx="34">
                  <c:v>69.583604999999991</c:v>
                </c:pt>
                <c:pt idx="35">
                  <c:v>71.645040999999992</c:v>
                </c:pt>
                <c:pt idx="36">
                  <c:v>73.706476999999992</c:v>
                </c:pt>
                <c:pt idx="37">
                  <c:v>75.767911999999995</c:v>
                </c:pt>
                <c:pt idx="38">
                  <c:v>77.829347999999996</c:v>
                </c:pt>
                <c:pt idx="39">
                  <c:v>79.890783999999996</c:v>
                </c:pt>
                <c:pt idx="40">
                  <c:v>81.952219999999997</c:v>
                </c:pt>
                <c:pt idx="41">
                  <c:v>84.013655</c:v>
                </c:pt>
                <c:pt idx="42">
                  <c:v>86.075091</c:v>
                </c:pt>
                <c:pt idx="43">
                  <c:v>88.136527000000001</c:v>
                </c:pt>
                <c:pt idx="44">
                  <c:v>90.197963000000001</c:v>
                </c:pt>
                <c:pt idx="45">
                  <c:v>92.259399000000002</c:v>
                </c:pt>
                <c:pt idx="46">
                  <c:v>94.320834000000005</c:v>
                </c:pt>
                <c:pt idx="47">
                  <c:v>96.382270000000005</c:v>
                </c:pt>
                <c:pt idx="48">
                  <c:v>98.443706000000006</c:v>
                </c:pt>
                <c:pt idx="49">
                  <c:v>100.50514</c:v>
                </c:pt>
              </c:numCache>
            </c:numRef>
          </c:cat>
          <c:val>
            <c:numRef>
              <c:f>'Graf_4 a Graf_5'!$M$5:$M$54</c:f>
              <c:numCache>
                <c:formatCode>0.00</c:formatCode>
                <c:ptCount val="50"/>
                <c:pt idx="0">
                  <c:v>5.4095998431216048E-2</c:v>
                </c:pt>
                <c:pt idx="1">
                  <c:v>0.22934099334911123</c:v>
                </c:pt>
                <c:pt idx="2">
                  <c:v>0.13670999603541012</c:v>
                </c:pt>
                <c:pt idx="3">
                  <c:v>0.13064099621141112</c:v>
                </c:pt>
                <c:pt idx="4">
                  <c:v>0.11612999663223011</c:v>
                </c:pt>
                <c:pt idx="5">
                  <c:v>4.6976998637667043E-2</c:v>
                </c:pt>
                <c:pt idx="6">
                  <c:v>3.6812998932423034E-2</c:v>
                </c:pt>
                <c:pt idx="7">
                  <c:v>3.107999909868003E-2</c:v>
                </c:pt>
                <c:pt idx="8">
                  <c:v>2.5451999261892021E-2</c:v>
                </c:pt>
                <c:pt idx="9">
                  <c:v>2.144099937821102E-2</c:v>
                </c:pt>
                <c:pt idx="10">
                  <c:v>1.8637499459512517E-2</c:v>
                </c:pt>
                <c:pt idx="11">
                  <c:v>1.5630299546721314E-2</c:v>
                </c:pt>
                <c:pt idx="12">
                  <c:v>1.3673099603480112E-2</c:v>
                </c:pt>
                <c:pt idx="13">
                  <c:v>1.1783099658290112E-2</c:v>
                </c:pt>
                <c:pt idx="14">
                  <c:v>1.0518899694951908E-2</c:v>
                </c:pt>
                <c:pt idx="15">
                  <c:v>9.2819997308220079E-3</c:v>
                </c:pt>
                <c:pt idx="16">
                  <c:v>8.6498997491529072E-3</c:v>
                </c:pt>
                <c:pt idx="17">
                  <c:v>7.6019997795420072E-3</c:v>
                </c:pt>
                <c:pt idx="18">
                  <c:v>6.885899800308906E-3</c:v>
                </c:pt>
                <c:pt idx="19">
                  <c:v>6.2894998176045063E-3</c:v>
                </c:pt>
                <c:pt idx="20">
                  <c:v>5.9135998285056047E-3</c:v>
                </c:pt>
                <c:pt idx="21">
                  <c:v>5.2268998484199039E-3</c:v>
                </c:pt>
                <c:pt idx="22">
                  <c:v>4.8173998602954043E-3</c:v>
                </c:pt>
                <c:pt idx="23">
                  <c:v>3.5888998959219035E-3</c:v>
                </c:pt>
                <c:pt idx="24">
                  <c:v>3.3977999014638029E-3</c:v>
                </c:pt>
                <c:pt idx="25">
                  <c:v>2.8811999164452024E-3</c:v>
                </c:pt>
                <c:pt idx="26">
                  <c:v>2.7551999200992028E-3</c:v>
                </c:pt>
                <c:pt idx="27">
                  <c:v>2.6186999240577027E-3</c:v>
                </c:pt>
                <c:pt idx="28">
                  <c:v>2.4065999302086021E-3</c:v>
                </c:pt>
                <c:pt idx="29">
                  <c:v>2.2511999347152021E-3</c:v>
                </c:pt>
                <c:pt idx="30">
                  <c:v>2.049809940555512E-3</c:v>
                </c:pt>
                <c:pt idx="31">
                  <c:v>1.9038599447880617E-3</c:v>
                </c:pt>
                <c:pt idx="32">
                  <c:v>1.7690399486978415E-3</c:v>
                </c:pt>
                <c:pt idx="33">
                  <c:v>1.8771899455614918E-3</c:v>
                </c:pt>
                <c:pt idx="34">
                  <c:v>1.5105299561946315E-3</c:v>
                </c:pt>
                <c:pt idx="35">
                  <c:v>1.7043599505735616E-3</c:v>
                </c:pt>
                <c:pt idx="36">
                  <c:v>1.4683199574187214E-3</c:v>
                </c:pt>
                <c:pt idx="37">
                  <c:v>1.4510999579181014E-3</c:v>
                </c:pt>
                <c:pt idx="38">
                  <c:v>1.4353499583748513E-3</c:v>
                </c:pt>
                <c:pt idx="39">
                  <c:v>1.4126699590325713E-3</c:v>
                </c:pt>
                <c:pt idx="40">
                  <c:v>1.4027999593188012E-3</c:v>
                </c:pt>
                <c:pt idx="41">
                  <c:v>1.219259964641461E-3</c:v>
                </c:pt>
                <c:pt idx="42">
                  <c:v>1.119929967522031E-3</c:v>
                </c:pt>
                <c:pt idx="43">
                  <c:v>1.0798199686852209E-3</c:v>
                </c:pt>
                <c:pt idx="44">
                  <c:v>1.069529968983631E-3</c:v>
                </c:pt>
                <c:pt idx="45">
                  <c:v>1.0373999699154009E-3</c:v>
                </c:pt>
                <c:pt idx="46">
                  <c:v>9.6599997198600085E-4</c:v>
                </c:pt>
                <c:pt idx="47">
                  <c:v>9.878399713526408E-4</c:v>
                </c:pt>
                <c:pt idx="48">
                  <c:v>8.8220997441591082E-4</c:v>
                </c:pt>
                <c:pt idx="49">
                  <c:v>1.6230899529303915E-4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'Graf_4 a Graf_5'!$N$4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'Graf_4 a Graf_5'!$J$5:$J$54</c:f>
              <c:numCache>
                <c:formatCode>0.0</c:formatCode>
                <c:ptCount val="50"/>
                <c:pt idx="0">
                  <c:v>-0.50521179000000005</c:v>
                </c:pt>
                <c:pt idx="1">
                  <c:v>1.5562239999999998</c:v>
                </c:pt>
                <c:pt idx="2">
                  <c:v>3.6176597999999998</c:v>
                </c:pt>
                <c:pt idx="3">
                  <c:v>5.6790955999999992</c:v>
                </c:pt>
                <c:pt idx="4">
                  <c:v>7.7405314000000001</c:v>
                </c:pt>
                <c:pt idx="5">
                  <c:v>9.8019672</c:v>
                </c:pt>
                <c:pt idx="6">
                  <c:v>11.863403</c:v>
                </c:pt>
                <c:pt idx="7">
                  <c:v>13.924839</c:v>
                </c:pt>
                <c:pt idx="8">
                  <c:v>15.986274999999999</c:v>
                </c:pt>
                <c:pt idx="9">
                  <c:v>18.047709999999999</c:v>
                </c:pt>
                <c:pt idx="10">
                  <c:v>20.109145999999999</c:v>
                </c:pt>
                <c:pt idx="11">
                  <c:v>22.170582</c:v>
                </c:pt>
                <c:pt idx="12">
                  <c:v>24.232018</c:v>
                </c:pt>
                <c:pt idx="13">
                  <c:v>26.293453000000003</c:v>
                </c:pt>
                <c:pt idx="14">
                  <c:v>28.354889</c:v>
                </c:pt>
                <c:pt idx="15">
                  <c:v>30.416325000000001</c:v>
                </c:pt>
                <c:pt idx="16">
                  <c:v>32.477761000000001</c:v>
                </c:pt>
                <c:pt idx="17">
                  <c:v>34.539197000000001</c:v>
                </c:pt>
                <c:pt idx="18">
                  <c:v>36.600631999999997</c:v>
                </c:pt>
                <c:pt idx="19">
                  <c:v>38.662067999999998</c:v>
                </c:pt>
                <c:pt idx="20">
                  <c:v>40.723503999999998</c:v>
                </c:pt>
                <c:pt idx="21">
                  <c:v>42.784939999999999</c:v>
                </c:pt>
                <c:pt idx="22">
                  <c:v>44.846375999999999</c:v>
                </c:pt>
                <c:pt idx="23">
                  <c:v>46.907811000000002</c:v>
                </c:pt>
                <c:pt idx="24">
                  <c:v>48.969247000000003</c:v>
                </c:pt>
                <c:pt idx="25">
                  <c:v>51.030682999999996</c:v>
                </c:pt>
                <c:pt idx="26">
                  <c:v>53.092118999999997</c:v>
                </c:pt>
                <c:pt idx="27">
                  <c:v>55.153554</c:v>
                </c:pt>
                <c:pt idx="28">
                  <c:v>57.21499</c:v>
                </c:pt>
                <c:pt idx="29">
                  <c:v>59.276426000000001</c:v>
                </c:pt>
                <c:pt idx="30">
                  <c:v>61.337862000000001</c:v>
                </c:pt>
                <c:pt idx="31">
                  <c:v>63.399298000000002</c:v>
                </c:pt>
                <c:pt idx="32">
                  <c:v>65.460733000000005</c:v>
                </c:pt>
                <c:pt idx="33">
                  <c:v>67.522168999999991</c:v>
                </c:pt>
                <c:pt idx="34">
                  <c:v>69.583604999999991</c:v>
                </c:pt>
                <c:pt idx="35">
                  <c:v>71.645040999999992</c:v>
                </c:pt>
                <c:pt idx="36">
                  <c:v>73.706476999999992</c:v>
                </c:pt>
                <c:pt idx="37">
                  <c:v>75.767911999999995</c:v>
                </c:pt>
                <c:pt idx="38">
                  <c:v>77.829347999999996</c:v>
                </c:pt>
                <c:pt idx="39">
                  <c:v>79.890783999999996</c:v>
                </c:pt>
                <c:pt idx="40">
                  <c:v>81.952219999999997</c:v>
                </c:pt>
                <c:pt idx="41">
                  <c:v>84.013655</c:v>
                </c:pt>
                <c:pt idx="42">
                  <c:v>86.075091</c:v>
                </c:pt>
                <c:pt idx="43">
                  <c:v>88.136527000000001</c:v>
                </c:pt>
                <c:pt idx="44">
                  <c:v>90.197963000000001</c:v>
                </c:pt>
                <c:pt idx="45">
                  <c:v>92.259399000000002</c:v>
                </c:pt>
                <c:pt idx="46">
                  <c:v>94.320834000000005</c:v>
                </c:pt>
                <c:pt idx="47">
                  <c:v>96.382270000000005</c:v>
                </c:pt>
                <c:pt idx="48">
                  <c:v>98.443706000000006</c:v>
                </c:pt>
                <c:pt idx="49">
                  <c:v>100.50514</c:v>
                </c:pt>
              </c:numCache>
            </c:numRef>
          </c:cat>
          <c:val>
            <c:numRef>
              <c:f>'Graf_4 a Graf_5'!$N$5:$N$54</c:f>
              <c:numCache>
                <c:formatCode>0.00</c:formatCode>
                <c:ptCount val="50"/>
                <c:pt idx="0">
                  <c:v>5.136542718833146E-2</c:v>
                </c:pt>
                <c:pt idx="1">
                  <c:v>0.22624298088918529</c:v>
                </c:pt>
                <c:pt idx="2">
                  <c:v>0.1381639729275021</c:v>
                </c:pt>
                <c:pt idx="3">
                  <c:v>0.12567421846201079</c:v>
                </c:pt>
                <c:pt idx="4">
                  <c:v>0.12046840483605811</c:v>
                </c:pt>
                <c:pt idx="5">
                  <c:v>4.7125208025257097E-2</c:v>
                </c:pt>
                <c:pt idx="6">
                  <c:v>3.6986466165034745E-2</c:v>
                </c:pt>
                <c:pt idx="7">
                  <c:v>3.1066952283911139E-2</c:v>
                </c:pt>
                <c:pt idx="8">
                  <c:v>2.6700786016983086E-2</c:v>
                </c:pt>
                <c:pt idx="9">
                  <c:v>2.2418584485957495E-2</c:v>
                </c:pt>
                <c:pt idx="10">
                  <c:v>1.885428144689796E-2</c:v>
                </c:pt>
                <c:pt idx="11">
                  <c:v>1.6597729169519283E-2</c:v>
                </c:pt>
                <c:pt idx="12">
                  <c:v>1.4238320090660084E-2</c:v>
                </c:pt>
                <c:pt idx="13">
                  <c:v>1.2223166429000983E-2</c:v>
                </c:pt>
                <c:pt idx="14">
                  <c:v>1.0533376118963924E-2</c:v>
                </c:pt>
                <c:pt idx="15">
                  <c:v>9.6853322863490535E-3</c:v>
                </c:pt>
                <c:pt idx="16">
                  <c:v>8.522420694099947E-3</c:v>
                </c:pt>
                <c:pt idx="17">
                  <c:v>7.6260971383411598E-3</c:v>
                </c:pt>
                <c:pt idx="18">
                  <c:v>7.4350773641630574E-3</c:v>
                </c:pt>
                <c:pt idx="19">
                  <c:v>6.4065093493578919E-3</c:v>
                </c:pt>
                <c:pt idx="20">
                  <c:v>5.9342077099065402E-3</c:v>
                </c:pt>
                <c:pt idx="21">
                  <c:v>5.270886296277086E-3</c:v>
                </c:pt>
                <c:pt idx="22">
                  <c:v>4.6411507770086164E-3</c:v>
                </c:pt>
                <c:pt idx="23">
                  <c:v>3.7385298660571444E-3</c:v>
                </c:pt>
                <c:pt idx="24">
                  <c:v>3.2116511482691919E-3</c:v>
                </c:pt>
                <c:pt idx="25">
                  <c:v>3.0395234396691437E-3</c:v>
                </c:pt>
                <c:pt idx="26">
                  <c:v>2.6658803649031852E-3</c:v>
                </c:pt>
                <c:pt idx="27">
                  <c:v>2.5378341426519299E-3</c:v>
                </c:pt>
                <c:pt idx="28">
                  <c:v>2.2922372901372271E-3</c:v>
                </c:pt>
                <c:pt idx="29">
                  <c:v>2.1536954758981639E-3</c:v>
                </c:pt>
                <c:pt idx="30">
                  <c:v>2.1662901862835333E-3</c:v>
                </c:pt>
                <c:pt idx="31">
                  <c:v>1.8696847567080844E-3</c:v>
                </c:pt>
                <c:pt idx="32">
                  <c:v>1.8476440135336879E-3</c:v>
                </c:pt>
                <c:pt idx="33">
                  <c:v>1.6956678415502309E-3</c:v>
                </c:pt>
                <c:pt idx="34">
                  <c:v>1.8260230940388041E-3</c:v>
                </c:pt>
                <c:pt idx="35">
                  <c:v>1.5638432061833645E-3</c:v>
                </c:pt>
                <c:pt idx="36">
                  <c:v>1.6163211661224038E-3</c:v>
                </c:pt>
                <c:pt idx="37">
                  <c:v>1.451540371913821E-3</c:v>
                </c:pt>
                <c:pt idx="38">
                  <c:v>1.350992600670622E-3</c:v>
                </c:pt>
                <c:pt idx="39">
                  <c:v>1.2842406356281645E-3</c:v>
                </c:pt>
                <c:pt idx="40">
                  <c:v>1.1927190734944803E-3</c:v>
                </c:pt>
                <c:pt idx="41">
                  <c:v>1.1820135696669163E-3</c:v>
                </c:pt>
                <c:pt idx="42">
                  <c:v>1.1370924359590988E-3</c:v>
                </c:pt>
                <c:pt idx="43">
                  <c:v>9.9099379548881405E-4</c:v>
                </c:pt>
                <c:pt idx="44">
                  <c:v>1.0199616293751635E-3</c:v>
                </c:pt>
                <c:pt idx="45">
                  <c:v>1.0205913648944321E-3</c:v>
                </c:pt>
                <c:pt idx="46">
                  <c:v>9.3872574738953108E-4</c:v>
                </c:pt>
                <c:pt idx="47">
                  <c:v>9.4754204465928962E-4</c:v>
                </c:pt>
                <c:pt idx="48">
                  <c:v>8.8939646504683435E-4</c:v>
                </c:pt>
                <c:pt idx="49">
                  <c:v>1.8780812302983309E-4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'Graf_4 a Graf_5'!$O$4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'Graf_4 a Graf_5'!$J$5:$J$54</c:f>
              <c:numCache>
                <c:formatCode>0.0</c:formatCode>
                <c:ptCount val="50"/>
                <c:pt idx="0">
                  <c:v>-0.50521179000000005</c:v>
                </c:pt>
                <c:pt idx="1">
                  <c:v>1.5562239999999998</c:v>
                </c:pt>
                <c:pt idx="2">
                  <c:v>3.6176597999999998</c:v>
                </c:pt>
                <c:pt idx="3">
                  <c:v>5.6790955999999992</c:v>
                </c:pt>
                <c:pt idx="4">
                  <c:v>7.7405314000000001</c:v>
                </c:pt>
                <c:pt idx="5">
                  <c:v>9.8019672</c:v>
                </c:pt>
                <c:pt idx="6">
                  <c:v>11.863403</c:v>
                </c:pt>
                <c:pt idx="7">
                  <c:v>13.924839</c:v>
                </c:pt>
                <c:pt idx="8">
                  <c:v>15.986274999999999</c:v>
                </c:pt>
                <c:pt idx="9">
                  <c:v>18.047709999999999</c:v>
                </c:pt>
                <c:pt idx="10">
                  <c:v>20.109145999999999</c:v>
                </c:pt>
                <c:pt idx="11">
                  <c:v>22.170582</c:v>
                </c:pt>
                <c:pt idx="12">
                  <c:v>24.232018</c:v>
                </c:pt>
                <c:pt idx="13">
                  <c:v>26.293453000000003</c:v>
                </c:pt>
                <c:pt idx="14">
                  <c:v>28.354889</c:v>
                </c:pt>
                <c:pt idx="15">
                  <c:v>30.416325000000001</c:v>
                </c:pt>
                <c:pt idx="16">
                  <c:v>32.477761000000001</c:v>
                </c:pt>
                <c:pt idx="17">
                  <c:v>34.539197000000001</c:v>
                </c:pt>
                <c:pt idx="18">
                  <c:v>36.600631999999997</c:v>
                </c:pt>
                <c:pt idx="19">
                  <c:v>38.662067999999998</c:v>
                </c:pt>
                <c:pt idx="20">
                  <c:v>40.723503999999998</c:v>
                </c:pt>
                <c:pt idx="21">
                  <c:v>42.784939999999999</c:v>
                </c:pt>
                <c:pt idx="22">
                  <c:v>44.846375999999999</c:v>
                </c:pt>
                <c:pt idx="23">
                  <c:v>46.907811000000002</c:v>
                </c:pt>
                <c:pt idx="24">
                  <c:v>48.969247000000003</c:v>
                </c:pt>
                <c:pt idx="25">
                  <c:v>51.030682999999996</c:v>
                </c:pt>
                <c:pt idx="26">
                  <c:v>53.092118999999997</c:v>
                </c:pt>
                <c:pt idx="27">
                  <c:v>55.153554</c:v>
                </c:pt>
                <c:pt idx="28">
                  <c:v>57.21499</c:v>
                </c:pt>
                <c:pt idx="29">
                  <c:v>59.276426000000001</c:v>
                </c:pt>
                <c:pt idx="30">
                  <c:v>61.337862000000001</c:v>
                </c:pt>
                <c:pt idx="31">
                  <c:v>63.399298000000002</c:v>
                </c:pt>
                <c:pt idx="32">
                  <c:v>65.460733000000005</c:v>
                </c:pt>
                <c:pt idx="33">
                  <c:v>67.522168999999991</c:v>
                </c:pt>
                <c:pt idx="34">
                  <c:v>69.583604999999991</c:v>
                </c:pt>
                <c:pt idx="35">
                  <c:v>71.645040999999992</c:v>
                </c:pt>
                <c:pt idx="36">
                  <c:v>73.706476999999992</c:v>
                </c:pt>
                <c:pt idx="37">
                  <c:v>75.767911999999995</c:v>
                </c:pt>
                <c:pt idx="38">
                  <c:v>77.829347999999996</c:v>
                </c:pt>
                <c:pt idx="39">
                  <c:v>79.890783999999996</c:v>
                </c:pt>
                <c:pt idx="40">
                  <c:v>81.952219999999997</c:v>
                </c:pt>
                <c:pt idx="41">
                  <c:v>84.013655</c:v>
                </c:pt>
                <c:pt idx="42">
                  <c:v>86.075091</c:v>
                </c:pt>
                <c:pt idx="43">
                  <c:v>88.136527000000001</c:v>
                </c:pt>
                <c:pt idx="44">
                  <c:v>90.197963000000001</c:v>
                </c:pt>
                <c:pt idx="45">
                  <c:v>92.259399000000002</c:v>
                </c:pt>
                <c:pt idx="46">
                  <c:v>94.320834000000005</c:v>
                </c:pt>
                <c:pt idx="47">
                  <c:v>96.382270000000005</c:v>
                </c:pt>
                <c:pt idx="48">
                  <c:v>98.443706000000006</c:v>
                </c:pt>
                <c:pt idx="49">
                  <c:v>100.50514</c:v>
                </c:pt>
              </c:numCache>
            </c:numRef>
          </c:cat>
          <c:val>
            <c:numRef>
              <c:f>'Graf_4 a Graf_5'!$O$5:$O$54</c:f>
              <c:numCache>
                <c:formatCode>0.00</c:formatCode>
                <c:ptCount val="50"/>
                <c:pt idx="0">
                  <c:v>4.3793309892362575E-2</c:v>
                </c:pt>
                <c:pt idx="1">
                  <c:v>0.16873973962777589</c:v>
                </c:pt>
                <c:pt idx="2">
                  <c:v>0.17084976211668515</c:v>
                </c:pt>
                <c:pt idx="3">
                  <c:v>8.1856460672687162E-2</c:v>
                </c:pt>
                <c:pt idx="4">
                  <c:v>8.7110830399971098E-2</c:v>
                </c:pt>
                <c:pt idx="5">
                  <c:v>9.4868266020961156E-2</c:v>
                </c:pt>
                <c:pt idx="6">
                  <c:v>7.9911930143692314E-2</c:v>
                </c:pt>
                <c:pt idx="7">
                  <c:v>4.8675322709838986E-2</c:v>
                </c:pt>
                <c:pt idx="8">
                  <c:v>3.2250245688329363E-2</c:v>
                </c:pt>
                <c:pt idx="9">
                  <c:v>2.4823793987168205E-2</c:v>
                </c:pt>
                <c:pt idx="10">
                  <c:v>2.1369149323953961E-2</c:v>
                </c:pt>
                <c:pt idx="11">
                  <c:v>1.7471813667968555E-2</c:v>
                </c:pt>
                <c:pt idx="12">
                  <c:v>1.4633626555435658E-2</c:v>
                </c:pt>
                <c:pt idx="13">
                  <c:v>1.2093324970748776E-2</c:v>
                </c:pt>
                <c:pt idx="14">
                  <c:v>1.0165343637745379E-2</c:v>
                </c:pt>
                <c:pt idx="15">
                  <c:v>8.6635041015217049E-3</c:v>
                </c:pt>
                <c:pt idx="16">
                  <c:v>7.9270648799023794E-3</c:v>
                </c:pt>
                <c:pt idx="17">
                  <c:v>7.0954677813322457E-3</c:v>
                </c:pt>
                <c:pt idx="18">
                  <c:v>6.450049137665872E-3</c:v>
                </c:pt>
                <c:pt idx="19">
                  <c:v>5.9680538044150225E-3</c:v>
                </c:pt>
                <c:pt idx="20">
                  <c:v>5.1323194068470263E-3</c:v>
                </c:pt>
                <c:pt idx="21">
                  <c:v>4.716520857561959E-3</c:v>
                </c:pt>
                <c:pt idx="22">
                  <c:v>4.0359351724137639E-3</c:v>
                </c:pt>
                <c:pt idx="23">
                  <c:v>3.3077705487901633E-3</c:v>
                </c:pt>
                <c:pt idx="24">
                  <c:v>3.0781504544088573E-3</c:v>
                </c:pt>
                <c:pt idx="25">
                  <c:v>2.6147729666483846E-3</c:v>
                </c:pt>
                <c:pt idx="26">
                  <c:v>2.4968599452093354E-3</c:v>
                </c:pt>
                <c:pt idx="27">
                  <c:v>2.3479171812863259E-3</c:v>
                </c:pt>
                <c:pt idx="28">
                  <c:v>1.9124664617614171E-3</c:v>
                </c:pt>
                <c:pt idx="29">
                  <c:v>1.8692316872337658E-3</c:v>
                </c:pt>
                <c:pt idx="30">
                  <c:v>1.7376655791017743E-3</c:v>
                </c:pt>
                <c:pt idx="31">
                  <c:v>1.7960014949716197E-3</c:v>
                </c:pt>
                <c:pt idx="32">
                  <c:v>1.5829305965817592E-3</c:v>
                </c:pt>
                <c:pt idx="33">
                  <c:v>1.6919484251754064E-3</c:v>
                </c:pt>
                <c:pt idx="34">
                  <c:v>1.5595548572438424E-3</c:v>
                </c:pt>
                <c:pt idx="35">
                  <c:v>1.343380984605586E-3</c:v>
                </c:pt>
                <c:pt idx="36">
                  <c:v>1.4006825757259661E-3</c:v>
                </c:pt>
                <c:pt idx="37">
                  <c:v>1.3566203413987424E-3</c:v>
                </c:pt>
                <c:pt idx="38">
                  <c:v>1.3481388784531267E-3</c:v>
                </c:pt>
                <c:pt idx="39">
                  <c:v>1.1594780441506482E-3</c:v>
                </c:pt>
                <c:pt idx="40">
                  <c:v>1.1596849091005412E-3</c:v>
                </c:pt>
                <c:pt idx="41">
                  <c:v>1.1098304561763118E-3</c:v>
                </c:pt>
                <c:pt idx="42">
                  <c:v>1.1108647809257772E-3</c:v>
                </c:pt>
                <c:pt idx="43">
                  <c:v>9.9191743473726283E-4</c:v>
                </c:pt>
                <c:pt idx="44">
                  <c:v>8.9965566708495441E-4</c:v>
                </c:pt>
                <c:pt idx="45">
                  <c:v>7.8091518584633309E-4</c:v>
                </c:pt>
                <c:pt idx="46">
                  <c:v>8.4566391516286354E-4</c:v>
                </c:pt>
                <c:pt idx="47">
                  <c:v>8.2373623047419825E-4</c:v>
                </c:pt>
                <c:pt idx="48">
                  <c:v>8.8558885049222567E-4</c:v>
                </c:pt>
                <c:pt idx="49">
                  <c:v>1.8673699026847284E-4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0069464"/>
        <c:axId val="770069856"/>
      </c:lineChart>
      <c:catAx>
        <c:axId val="770069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sk-SK"/>
                  <a:t>výdavky (v tis.eur)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70069856"/>
        <c:crosses val="autoZero"/>
        <c:auto val="1"/>
        <c:lblAlgn val="ctr"/>
        <c:lblOffset val="100"/>
        <c:noMultiLvlLbl val="0"/>
      </c:catAx>
      <c:valAx>
        <c:axId val="77006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/>
              </a:solidFill>
              <a:prstDash val="dash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70069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27546941247725"/>
          <c:y val="0.1098377781184961"/>
          <c:w val="0.7777245263696877"/>
          <c:h val="6.9181611078278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53821059965069E-2"/>
          <c:y val="4.282239099141958E-2"/>
          <c:w val="0.90922014008885599"/>
          <c:h val="0.78401514018279062"/>
        </c:manualLayout>
      </c:layout>
      <c:lineChart>
        <c:grouping val="standard"/>
        <c:varyColors val="0"/>
        <c:ser>
          <c:idx val="0"/>
          <c:order val="0"/>
          <c:tx>
            <c:strRef>
              <c:f>'Graf_4 a Graf_5'!$C$4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'Graf_4 a Graf_5'!$B$5:$B$54</c:f>
              <c:numCache>
                <c:formatCode>0.0</c:formatCode>
                <c:ptCount val="50"/>
                <c:pt idx="0">
                  <c:v>-0.65570835999999999</c:v>
                </c:pt>
                <c:pt idx="1">
                  <c:v>1.4117900999999999</c:v>
                </c:pt>
                <c:pt idx="2">
                  <c:v>3.4792885999999998</c:v>
                </c:pt>
                <c:pt idx="3">
                  <c:v>5.5467870999999995</c:v>
                </c:pt>
                <c:pt idx="4">
                  <c:v>7.6142856999999999</c:v>
                </c:pt>
                <c:pt idx="5">
                  <c:v>9.6817841999999992</c:v>
                </c:pt>
                <c:pt idx="6">
                  <c:v>11.749283</c:v>
                </c:pt>
                <c:pt idx="7">
                  <c:v>13.816781000000001</c:v>
                </c:pt>
                <c:pt idx="8">
                  <c:v>15.88428</c:v>
                </c:pt>
                <c:pt idx="9">
                  <c:v>17.951777999999997</c:v>
                </c:pt>
                <c:pt idx="10">
                  <c:v>20.019276999999999</c:v>
                </c:pt>
                <c:pt idx="11">
                  <c:v>22.086775000000003</c:v>
                </c:pt>
                <c:pt idx="12">
                  <c:v>24.154274000000001</c:v>
                </c:pt>
                <c:pt idx="13">
                  <c:v>26.221772000000001</c:v>
                </c:pt>
                <c:pt idx="14">
                  <c:v>28.289270999999999</c:v>
                </c:pt>
                <c:pt idx="15">
                  <c:v>30.356769</c:v>
                </c:pt>
                <c:pt idx="16">
                  <c:v>32.424267999999998</c:v>
                </c:pt>
                <c:pt idx="17">
                  <c:v>34.491766000000005</c:v>
                </c:pt>
                <c:pt idx="18">
                  <c:v>36.559264999999996</c:v>
                </c:pt>
                <c:pt idx="19">
                  <c:v>38.626762999999997</c:v>
                </c:pt>
                <c:pt idx="20">
                  <c:v>40.694262000000002</c:v>
                </c:pt>
                <c:pt idx="21">
                  <c:v>42.761760000000002</c:v>
                </c:pt>
                <c:pt idx="22">
                  <c:v>44.829259</c:v>
                </c:pt>
                <c:pt idx="23">
                  <c:v>46.896757000000001</c:v>
                </c:pt>
                <c:pt idx="24">
                  <c:v>48.964255999999999</c:v>
                </c:pt>
                <c:pt idx="25">
                  <c:v>51.031753999999999</c:v>
                </c:pt>
                <c:pt idx="26">
                  <c:v>53.099252999999997</c:v>
                </c:pt>
                <c:pt idx="27">
                  <c:v>55.166750999999998</c:v>
                </c:pt>
                <c:pt idx="28">
                  <c:v>57.234250000000003</c:v>
                </c:pt>
                <c:pt idx="29">
                  <c:v>59.301747999999996</c:v>
                </c:pt>
                <c:pt idx="30">
                  <c:v>61.369247000000001</c:v>
                </c:pt>
                <c:pt idx="31">
                  <c:v>63.436745000000002</c:v>
                </c:pt>
                <c:pt idx="32">
                  <c:v>65.504244</c:v>
                </c:pt>
                <c:pt idx="33">
                  <c:v>67.571742</c:v>
                </c:pt>
                <c:pt idx="34">
                  <c:v>69.639240999999998</c:v>
                </c:pt>
                <c:pt idx="35">
                  <c:v>71.706738999999999</c:v>
                </c:pt>
                <c:pt idx="36">
                  <c:v>73.774237999999997</c:v>
                </c:pt>
                <c:pt idx="37">
                  <c:v>75.841735999999997</c:v>
                </c:pt>
                <c:pt idx="38">
                  <c:v>77.909234999999995</c:v>
                </c:pt>
                <c:pt idx="39">
                  <c:v>79.976732999999996</c:v>
                </c:pt>
                <c:pt idx="40">
                  <c:v>82.044232000000008</c:v>
                </c:pt>
                <c:pt idx="41">
                  <c:v>84.111729999999994</c:v>
                </c:pt>
                <c:pt idx="42">
                  <c:v>86.179229000000007</c:v>
                </c:pt>
                <c:pt idx="43">
                  <c:v>88.246726999999993</c:v>
                </c:pt>
                <c:pt idx="44">
                  <c:v>90.314225999999991</c:v>
                </c:pt>
                <c:pt idx="45">
                  <c:v>92.381724000000006</c:v>
                </c:pt>
                <c:pt idx="46">
                  <c:v>94.449223000000003</c:v>
                </c:pt>
                <c:pt idx="47">
                  <c:v>96.516721000000004</c:v>
                </c:pt>
                <c:pt idx="48">
                  <c:v>98.584220000000002</c:v>
                </c:pt>
                <c:pt idx="49">
                  <c:v>100.65172</c:v>
                </c:pt>
              </c:numCache>
            </c:numRef>
          </c:cat>
          <c:val>
            <c:numRef>
              <c:f>'Graf_4 a Graf_5'!$C$5:$C$54</c:f>
              <c:numCache>
                <c:formatCode>0.00</c:formatCode>
                <c:ptCount val="50"/>
                <c:pt idx="0">
                  <c:v>2.9825677903761241E-2</c:v>
                </c:pt>
                <c:pt idx="1">
                  <c:v>0.12339521627543631</c:v>
                </c:pt>
                <c:pt idx="2">
                  <c:v>0.13941385825424085</c:v>
                </c:pt>
                <c:pt idx="3">
                  <c:v>0.10127915573695777</c:v>
                </c:pt>
                <c:pt idx="4">
                  <c:v>8.2222139086044504E-2</c:v>
                </c:pt>
                <c:pt idx="5">
                  <c:v>9.0903209577783736E-2</c:v>
                </c:pt>
                <c:pt idx="6">
                  <c:v>7.9741833231261855E-2</c:v>
                </c:pt>
                <c:pt idx="7">
                  <c:v>6.1573592844979028E-2</c:v>
                </c:pt>
                <c:pt idx="8">
                  <c:v>4.264059148680488E-2</c:v>
                </c:pt>
                <c:pt idx="9">
                  <c:v>3.0735123383848206E-2</c:v>
                </c:pt>
                <c:pt idx="10">
                  <c:v>2.558848873517423E-2</c:v>
                </c:pt>
                <c:pt idx="11">
                  <c:v>2.0772561533804607E-2</c:v>
                </c:pt>
                <c:pt idx="12">
                  <c:v>1.7686647666145871E-2</c:v>
                </c:pt>
                <c:pt idx="13">
                  <c:v>1.5351026319558887E-2</c:v>
                </c:pt>
                <c:pt idx="14">
                  <c:v>1.3149754873439294E-2</c:v>
                </c:pt>
                <c:pt idx="15">
                  <c:v>1.154995759710449E-2</c:v>
                </c:pt>
                <c:pt idx="16">
                  <c:v>1.0400749217721869E-2</c:v>
                </c:pt>
                <c:pt idx="17">
                  <c:v>9.3548869156218559E-3</c:v>
                </c:pt>
                <c:pt idx="18">
                  <c:v>8.4826460233566273E-3</c:v>
                </c:pt>
                <c:pt idx="19">
                  <c:v>7.6393420327305287E-3</c:v>
                </c:pt>
                <c:pt idx="20">
                  <c:v>7.1453477833196537E-3</c:v>
                </c:pt>
                <c:pt idx="21">
                  <c:v>6.4984013395305148E-3</c:v>
                </c:pt>
                <c:pt idx="22">
                  <c:v>5.8142503079196377E-3</c:v>
                </c:pt>
                <c:pt idx="23">
                  <c:v>5.5558851147131123E-3</c:v>
                </c:pt>
                <c:pt idx="24">
                  <c:v>5.3925983126065884E-3</c:v>
                </c:pt>
                <c:pt idx="25">
                  <c:v>3.9643555245609191E-3</c:v>
                </c:pt>
                <c:pt idx="26">
                  <c:v>3.3938851779609113E-3</c:v>
                </c:pt>
                <c:pt idx="27">
                  <c:v>3.1603230433022134E-3</c:v>
                </c:pt>
                <c:pt idx="28">
                  <c:v>2.9267609086435146E-3</c:v>
                </c:pt>
                <c:pt idx="29">
                  <c:v>2.7800094789022086E-3</c:v>
                </c:pt>
                <c:pt idx="30">
                  <c:v>2.7035333817130771E-3</c:v>
                </c:pt>
                <c:pt idx="31">
                  <c:v>2.4658374039630742E-3</c:v>
                </c:pt>
                <c:pt idx="32">
                  <c:v>2.1330630351130702E-3</c:v>
                </c:pt>
                <c:pt idx="33">
                  <c:v>2.1082599765652435E-3</c:v>
                </c:pt>
                <c:pt idx="34">
                  <c:v>1.9929257543178508E-3</c:v>
                </c:pt>
                <c:pt idx="35">
                  <c:v>1.9203768080654586E-3</c:v>
                </c:pt>
                <c:pt idx="36">
                  <c:v>1.8348062560754575E-3</c:v>
                </c:pt>
                <c:pt idx="37">
                  <c:v>1.7448951688395868E-3</c:v>
                </c:pt>
                <c:pt idx="38">
                  <c:v>1.6640785364045859E-3</c:v>
                </c:pt>
                <c:pt idx="39">
                  <c:v>1.5450238553750193E-3</c:v>
                </c:pt>
                <c:pt idx="40">
                  <c:v>1.4662741444856704E-3</c:v>
                </c:pt>
                <c:pt idx="41">
                  <c:v>1.4687544503404529E-3</c:v>
                </c:pt>
                <c:pt idx="42">
                  <c:v>1.3811169768047997E-3</c:v>
                </c:pt>
                <c:pt idx="43">
                  <c:v>1.2961665012784943E-3</c:v>
                </c:pt>
                <c:pt idx="44">
                  <c:v>1.1791787417945799E-3</c:v>
                </c:pt>
                <c:pt idx="45">
                  <c:v>1.1622299851202318E-3</c:v>
                </c:pt>
                <c:pt idx="46">
                  <c:v>1.2316785490541456E-3</c:v>
                </c:pt>
                <c:pt idx="47">
                  <c:v>1.0378013080719695E-3</c:v>
                </c:pt>
                <c:pt idx="48">
                  <c:v>1.1171710954250137E-3</c:v>
                </c:pt>
                <c:pt idx="49">
                  <c:v>2.0855238395630691E-4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'Graf_4 a Graf_5'!$D$4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'Graf_4 a Graf_5'!$B$5:$B$54</c:f>
              <c:numCache>
                <c:formatCode>0.0</c:formatCode>
                <c:ptCount val="50"/>
                <c:pt idx="0">
                  <c:v>-0.65570835999999999</c:v>
                </c:pt>
                <c:pt idx="1">
                  <c:v>1.4117900999999999</c:v>
                </c:pt>
                <c:pt idx="2">
                  <c:v>3.4792885999999998</c:v>
                </c:pt>
                <c:pt idx="3">
                  <c:v>5.5467870999999995</c:v>
                </c:pt>
                <c:pt idx="4">
                  <c:v>7.6142856999999999</c:v>
                </c:pt>
                <c:pt idx="5">
                  <c:v>9.6817841999999992</c:v>
                </c:pt>
                <c:pt idx="6">
                  <c:v>11.749283</c:v>
                </c:pt>
                <c:pt idx="7">
                  <c:v>13.816781000000001</c:v>
                </c:pt>
                <c:pt idx="8">
                  <c:v>15.88428</c:v>
                </c:pt>
                <c:pt idx="9">
                  <c:v>17.951777999999997</c:v>
                </c:pt>
                <c:pt idx="10">
                  <c:v>20.019276999999999</c:v>
                </c:pt>
                <c:pt idx="11">
                  <c:v>22.086775000000003</c:v>
                </c:pt>
                <c:pt idx="12">
                  <c:v>24.154274000000001</c:v>
                </c:pt>
                <c:pt idx="13">
                  <c:v>26.221772000000001</c:v>
                </c:pt>
                <c:pt idx="14">
                  <c:v>28.289270999999999</c:v>
                </c:pt>
                <c:pt idx="15">
                  <c:v>30.356769</c:v>
                </c:pt>
                <c:pt idx="16">
                  <c:v>32.424267999999998</c:v>
                </c:pt>
                <c:pt idx="17">
                  <c:v>34.491766000000005</c:v>
                </c:pt>
                <c:pt idx="18">
                  <c:v>36.559264999999996</c:v>
                </c:pt>
                <c:pt idx="19">
                  <c:v>38.626762999999997</c:v>
                </c:pt>
                <c:pt idx="20">
                  <c:v>40.694262000000002</c:v>
                </c:pt>
                <c:pt idx="21">
                  <c:v>42.761760000000002</c:v>
                </c:pt>
                <c:pt idx="22">
                  <c:v>44.829259</c:v>
                </c:pt>
                <c:pt idx="23">
                  <c:v>46.896757000000001</c:v>
                </c:pt>
                <c:pt idx="24">
                  <c:v>48.964255999999999</c:v>
                </c:pt>
                <c:pt idx="25">
                  <c:v>51.031753999999999</c:v>
                </c:pt>
                <c:pt idx="26">
                  <c:v>53.099252999999997</c:v>
                </c:pt>
                <c:pt idx="27">
                  <c:v>55.166750999999998</c:v>
                </c:pt>
                <c:pt idx="28">
                  <c:v>57.234250000000003</c:v>
                </c:pt>
                <c:pt idx="29">
                  <c:v>59.301747999999996</c:v>
                </c:pt>
                <c:pt idx="30">
                  <c:v>61.369247000000001</c:v>
                </c:pt>
                <c:pt idx="31">
                  <c:v>63.436745000000002</c:v>
                </c:pt>
                <c:pt idx="32">
                  <c:v>65.504244</c:v>
                </c:pt>
                <c:pt idx="33">
                  <c:v>67.571742</c:v>
                </c:pt>
                <c:pt idx="34">
                  <c:v>69.639240999999998</c:v>
                </c:pt>
                <c:pt idx="35">
                  <c:v>71.706738999999999</c:v>
                </c:pt>
                <c:pt idx="36">
                  <c:v>73.774237999999997</c:v>
                </c:pt>
                <c:pt idx="37">
                  <c:v>75.841735999999997</c:v>
                </c:pt>
                <c:pt idx="38">
                  <c:v>77.909234999999995</c:v>
                </c:pt>
                <c:pt idx="39">
                  <c:v>79.976732999999996</c:v>
                </c:pt>
                <c:pt idx="40">
                  <c:v>82.044232000000008</c:v>
                </c:pt>
                <c:pt idx="41">
                  <c:v>84.111729999999994</c:v>
                </c:pt>
                <c:pt idx="42">
                  <c:v>86.179229000000007</c:v>
                </c:pt>
                <c:pt idx="43">
                  <c:v>88.246726999999993</c:v>
                </c:pt>
                <c:pt idx="44">
                  <c:v>90.314225999999991</c:v>
                </c:pt>
                <c:pt idx="45">
                  <c:v>92.381724000000006</c:v>
                </c:pt>
                <c:pt idx="46">
                  <c:v>94.449223000000003</c:v>
                </c:pt>
                <c:pt idx="47">
                  <c:v>96.516721000000004</c:v>
                </c:pt>
                <c:pt idx="48">
                  <c:v>98.584220000000002</c:v>
                </c:pt>
                <c:pt idx="49">
                  <c:v>100.65172</c:v>
                </c:pt>
              </c:numCache>
            </c:numRef>
          </c:cat>
          <c:val>
            <c:numRef>
              <c:f>'Graf_4 a Graf_5'!$D$5:$D$54</c:f>
              <c:numCache>
                <c:formatCode>0.00</c:formatCode>
                <c:ptCount val="50"/>
                <c:pt idx="0">
                  <c:v>2.8592500488747882E-2</c:v>
                </c:pt>
                <c:pt idx="1">
                  <c:v>0.11647725271355533</c:v>
                </c:pt>
                <c:pt idx="2">
                  <c:v>0.13463679601529621</c:v>
                </c:pt>
                <c:pt idx="3">
                  <c:v>0.1048667142202921</c:v>
                </c:pt>
                <c:pt idx="4">
                  <c:v>7.7224542505014149E-2</c:v>
                </c:pt>
                <c:pt idx="5">
                  <c:v>8.9330904706174746E-2</c:v>
                </c:pt>
                <c:pt idx="6">
                  <c:v>8.1852230445389529E-2</c:v>
                </c:pt>
                <c:pt idx="7">
                  <c:v>6.633708025243458E-2</c:v>
                </c:pt>
                <c:pt idx="8">
                  <c:v>4.5946330265155565E-2</c:v>
                </c:pt>
                <c:pt idx="9">
                  <c:v>3.3013595217499365E-2</c:v>
                </c:pt>
                <c:pt idx="10">
                  <c:v>2.6340634482047365E-2</c:v>
                </c:pt>
                <c:pt idx="11">
                  <c:v>2.2105473643757395E-2</c:v>
                </c:pt>
                <c:pt idx="12">
                  <c:v>1.8630575824243385E-2</c:v>
                </c:pt>
                <c:pt idx="13">
                  <c:v>1.5389128333864379E-2</c:v>
                </c:pt>
                <c:pt idx="14">
                  <c:v>1.3626888238712503E-2</c:v>
                </c:pt>
                <c:pt idx="15">
                  <c:v>1.2166274232531523E-2</c:v>
                </c:pt>
                <c:pt idx="16">
                  <c:v>1.0511462607424079E-2</c:v>
                </c:pt>
                <c:pt idx="17">
                  <c:v>9.2987604551917798E-3</c:v>
                </c:pt>
                <c:pt idx="18">
                  <c:v>8.5116403189047177E-3</c:v>
                </c:pt>
                <c:pt idx="19">
                  <c:v>7.6811356081766353E-3</c:v>
                </c:pt>
                <c:pt idx="20">
                  <c:v>7.1109383440946684E-3</c:v>
                </c:pt>
                <c:pt idx="21">
                  <c:v>6.7246090383579751E-3</c:v>
                </c:pt>
                <c:pt idx="22">
                  <c:v>6.1296205888811397E-3</c:v>
                </c:pt>
                <c:pt idx="23">
                  <c:v>5.7246978940982936E-3</c:v>
                </c:pt>
                <c:pt idx="24">
                  <c:v>5.5077750218931977E-3</c:v>
                </c:pt>
                <c:pt idx="25">
                  <c:v>3.6112493391857879E-3</c:v>
                </c:pt>
                <c:pt idx="26">
                  <c:v>3.3839968063994969E-3</c:v>
                </c:pt>
                <c:pt idx="27">
                  <c:v>2.9811400437328899E-3</c:v>
                </c:pt>
                <c:pt idx="28">
                  <c:v>2.8571841167585495E-3</c:v>
                </c:pt>
                <c:pt idx="29">
                  <c:v>2.5948107379961953E-3</c:v>
                </c:pt>
                <c:pt idx="30">
                  <c:v>2.3365692234663194E-3</c:v>
                </c:pt>
                <c:pt idx="31">
                  <c:v>2.3345032913500803E-3</c:v>
                </c:pt>
                <c:pt idx="32">
                  <c:v>2.1217122833774625E-3</c:v>
                </c:pt>
                <c:pt idx="33">
                  <c:v>2.1444375366560914E-3</c:v>
                </c:pt>
                <c:pt idx="34">
                  <c:v>2.0206882028933749E-3</c:v>
                </c:pt>
                <c:pt idx="35">
                  <c:v>1.8500422100920326E-3</c:v>
                </c:pt>
                <c:pt idx="36">
                  <c:v>1.7992202800325529E-3</c:v>
                </c:pt>
                <c:pt idx="37">
                  <c:v>1.6289874736544587E-3</c:v>
                </c:pt>
                <c:pt idx="38">
                  <c:v>1.5459370025816504E-3</c:v>
                </c:pt>
                <c:pt idx="39">
                  <c:v>1.5477963414862654E-3</c:v>
                </c:pt>
                <c:pt idx="40">
                  <c:v>1.5044117670452463E-3</c:v>
                </c:pt>
                <c:pt idx="41">
                  <c:v>1.4814799205549933E-3</c:v>
                </c:pt>
                <c:pt idx="42">
                  <c:v>1.36372178992937E-3</c:v>
                </c:pt>
                <c:pt idx="43">
                  <c:v>1.2362537783574229E-3</c:v>
                </c:pt>
                <c:pt idx="44">
                  <c:v>1.2021658984394793E-3</c:v>
                </c:pt>
                <c:pt idx="45">
                  <c:v>1.2579460655779326E-3</c:v>
                </c:pt>
                <c:pt idx="46">
                  <c:v>1.1087857667854762E-3</c:v>
                </c:pt>
                <c:pt idx="47">
                  <c:v>1.1075462075157327E-3</c:v>
                </c:pt>
                <c:pt idx="48">
                  <c:v>1.0563110910330052E-3</c:v>
                </c:pt>
                <c:pt idx="49">
                  <c:v>1.855413633594254E-4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'Graf_4 a Graf_5'!$E$4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'Graf_4 a Graf_5'!$B$5:$B$54</c:f>
              <c:numCache>
                <c:formatCode>0.0</c:formatCode>
                <c:ptCount val="50"/>
                <c:pt idx="0">
                  <c:v>-0.65570835999999999</c:v>
                </c:pt>
                <c:pt idx="1">
                  <c:v>1.4117900999999999</c:v>
                </c:pt>
                <c:pt idx="2">
                  <c:v>3.4792885999999998</c:v>
                </c:pt>
                <c:pt idx="3">
                  <c:v>5.5467870999999995</c:v>
                </c:pt>
                <c:pt idx="4">
                  <c:v>7.6142856999999999</c:v>
                </c:pt>
                <c:pt idx="5">
                  <c:v>9.6817841999999992</c:v>
                </c:pt>
                <c:pt idx="6">
                  <c:v>11.749283</c:v>
                </c:pt>
                <c:pt idx="7">
                  <c:v>13.816781000000001</c:v>
                </c:pt>
                <c:pt idx="8">
                  <c:v>15.88428</c:v>
                </c:pt>
                <c:pt idx="9">
                  <c:v>17.951777999999997</c:v>
                </c:pt>
                <c:pt idx="10">
                  <c:v>20.019276999999999</c:v>
                </c:pt>
                <c:pt idx="11">
                  <c:v>22.086775000000003</c:v>
                </c:pt>
                <c:pt idx="12">
                  <c:v>24.154274000000001</c:v>
                </c:pt>
                <c:pt idx="13">
                  <c:v>26.221772000000001</c:v>
                </c:pt>
                <c:pt idx="14">
                  <c:v>28.289270999999999</c:v>
                </c:pt>
                <c:pt idx="15">
                  <c:v>30.356769</c:v>
                </c:pt>
                <c:pt idx="16">
                  <c:v>32.424267999999998</c:v>
                </c:pt>
                <c:pt idx="17">
                  <c:v>34.491766000000005</c:v>
                </c:pt>
                <c:pt idx="18">
                  <c:v>36.559264999999996</c:v>
                </c:pt>
                <c:pt idx="19">
                  <c:v>38.626762999999997</c:v>
                </c:pt>
                <c:pt idx="20">
                  <c:v>40.694262000000002</c:v>
                </c:pt>
                <c:pt idx="21">
                  <c:v>42.761760000000002</c:v>
                </c:pt>
                <c:pt idx="22">
                  <c:v>44.829259</c:v>
                </c:pt>
                <c:pt idx="23">
                  <c:v>46.896757000000001</c:v>
                </c:pt>
                <c:pt idx="24">
                  <c:v>48.964255999999999</c:v>
                </c:pt>
                <c:pt idx="25">
                  <c:v>51.031753999999999</c:v>
                </c:pt>
                <c:pt idx="26">
                  <c:v>53.099252999999997</c:v>
                </c:pt>
                <c:pt idx="27">
                  <c:v>55.166750999999998</c:v>
                </c:pt>
                <c:pt idx="28">
                  <c:v>57.234250000000003</c:v>
                </c:pt>
                <c:pt idx="29">
                  <c:v>59.301747999999996</c:v>
                </c:pt>
                <c:pt idx="30">
                  <c:v>61.369247000000001</c:v>
                </c:pt>
                <c:pt idx="31">
                  <c:v>63.436745000000002</c:v>
                </c:pt>
                <c:pt idx="32">
                  <c:v>65.504244</c:v>
                </c:pt>
                <c:pt idx="33">
                  <c:v>67.571742</c:v>
                </c:pt>
                <c:pt idx="34">
                  <c:v>69.639240999999998</c:v>
                </c:pt>
                <c:pt idx="35">
                  <c:v>71.706738999999999</c:v>
                </c:pt>
                <c:pt idx="36">
                  <c:v>73.774237999999997</c:v>
                </c:pt>
                <c:pt idx="37">
                  <c:v>75.841735999999997</c:v>
                </c:pt>
                <c:pt idx="38">
                  <c:v>77.909234999999995</c:v>
                </c:pt>
                <c:pt idx="39">
                  <c:v>79.976732999999996</c:v>
                </c:pt>
                <c:pt idx="40">
                  <c:v>82.044232000000008</c:v>
                </c:pt>
                <c:pt idx="41">
                  <c:v>84.111729999999994</c:v>
                </c:pt>
                <c:pt idx="42">
                  <c:v>86.179229000000007</c:v>
                </c:pt>
                <c:pt idx="43">
                  <c:v>88.246726999999993</c:v>
                </c:pt>
                <c:pt idx="44">
                  <c:v>90.314225999999991</c:v>
                </c:pt>
                <c:pt idx="45">
                  <c:v>92.381724000000006</c:v>
                </c:pt>
                <c:pt idx="46">
                  <c:v>94.449223000000003</c:v>
                </c:pt>
                <c:pt idx="47">
                  <c:v>96.516721000000004</c:v>
                </c:pt>
                <c:pt idx="48">
                  <c:v>98.584220000000002</c:v>
                </c:pt>
                <c:pt idx="49">
                  <c:v>100.65172</c:v>
                </c:pt>
              </c:numCache>
            </c:numRef>
          </c:cat>
          <c:val>
            <c:numRef>
              <c:f>'Graf_4 a Graf_5'!$E$5:$E$54</c:f>
              <c:numCache>
                <c:formatCode>0.00</c:formatCode>
                <c:ptCount val="50"/>
                <c:pt idx="0">
                  <c:v>2.8371500641765829E-2</c:v>
                </c:pt>
                <c:pt idx="1">
                  <c:v>0.11420871182649693</c:v>
                </c:pt>
                <c:pt idx="2">
                  <c:v>0.12647412040088477</c:v>
                </c:pt>
                <c:pt idx="3">
                  <c:v>0.10974856325399225</c:v>
                </c:pt>
                <c:pt idx="4">
                  <c:v>7.0701614408592559E-2</c:v>
                </c:pt>
                <c:pt idx="5">
                  <c:v>8.5341639121119472E-2</c:v>
                </c:pt>
                <c:pt idx="6">
                  <c:v>8.3090915998883325E-2</c:v>
                </c:pt>
                <c:pt idx="7">
                  <c:v>6.9462684249563506E-2</c:v>
                </c:pt>
                <c:pt idx="8">
                  <c:v>4.8380222710085394E-2</c:v>
                </c:pt>
                <c:pt idx="9">
                  <c:v>3.5268211860361012E-2</c:v>
                </c:pt>
                <c:pt idx="10">
                  <c:v>2.7524898366429292E-2</c:v>
                </c:pt>
                <c:pt idx="11">
                  <c:v>2.3044100957940801E-2</c:v>
                </c:pt>
                <c:pt idx="12">
                  <c:v>1.9436749311567809E-2</c:v>
                </c:pt>
                <c:pt idx="13">
                  <c:v>1.6607858781784758E-2</c:v>
                </c:pt>
                <c:pt idx="14">
                  <c:v>1.44934179770418E-2</c:v>
                </c:pt>
                <c:pt idx="15">
                  <c:v>1.2412015309872954E-2</c:v>
                </c:pt>
                <c:pt idx="16">
                  <c:v>1.0962467023808936E-2</c:v>
                </c:pt>
                <c:pt idx="17">
                  <c:v>9.8081970923135139E-3</c:v>
                </c:pt>
                <c:pt idx="18">
                  <c:v>8.9079078434190512E-3</c:v>
                </c:pt>
                <c:pt idx="19">
                  <c:v>8.1294467268291162E-3</c:v>
                </c:pt>
                <c:pt idx="20">
                  <c:v>7.4501000229615071E-3</c:v>
                </c:pt>
                <c:pt idx="21">
                  <c:v>6.7810777370858055E-3</c:v>
                </c:pt>
                <c:pt idx="22">
                  <c:v>6.1099905676117233E-3</c:v>
                </c:pt>
                <c:pt idx="23">
                  <c:v>5.7713496574771095E-3</c:v>
                </c:pt>
                <c:pt idx="24">
                  <c:v>5.719727567517565E-3</c:v>
                </c:pt>
                <c:pt idx="25">
                  <c:v>3.5309509532328648E-3</c:v>
                </c:pt>
                <c:pt idx="26">
                  <c:v>3.1448177203354699E-3</c:v>
                </c:pt>
                <c:pt idx="27">
                  <c:v>3.0560277256050528E-3</c:v>
                </c:pt>
                <c:pt idx="28">
                  <c:v>2.7958523922089469E-3</c:v>
                </c:pt>
                <c:pt idx="29">
                  <c:v>2.6285968207400215E-3</c:v>
                </c:pt>
                <c:pt idx="30">
                  <c:v>2.4468870640824243E-3</c:v>
                </c:pt>
                <c:pt idx="31">
                  <c:v>2.298215444998935E-3</c:v>
                </c:pt>
                <c:pt idx="32">
                  <c:v>2.064883598381792E-3</c:v>
                </c:pt>
                <c:pt idx="33">
                  <c:v>1.9694859761365535E-3</c:v>
                </c:pt>
                <c:pt idx="34">
                  <c:v>2.0194561592173929E-3</c:v>
                </c:pt>
                <c:pt idx="35">
                  <c:v>1.793764381914263E-3</c:v>
                </c:pt>
                <c:pt idx="36">
                  <c:v>1.7382190131177929E-3</c:v>
                </c:pt>
                <c:pt idx="37">
                  <c:v>1.7939708702741012E-3</c:v>
                </c:pt>
                <c:pt idx="38">
                  <c:v>1.6384851353159523E-3</c:v>
                </c:pt>
                <c:pt idx="39">
                  <c:v>1.4941497717890651E-3</c:v>
                </c:pt>
                <c:pt idx="40">
                  <c:v>1.4179555670087768E-3</c:v>
                </c:pt>
                <c:pt idx="41">
                  <c:v>1.4811410051192597E-3</c:v>
                </c:pt>
                <c:pt idx="42">
                  <c:v>1.360758291333601E-3</c:v>
                </c:pt>
                <c:pt idx="43">
                  <c:v>1.3469235712244431E-3</c:v>
                </c:pt>
                <c:pt idx="44">
                  <c:v>1.2094023235722157E-3</c:v>
                </c:pt>
                <c:pt idx="45">
                  <c:v>1.2482221352217934E-3</c:v>
                </c:pt>
                <c:pt idx="46">
                  <c:v>1.0694032156019304E-3</c:v>
                </c:pt>
                <c:pt idx="47">
                  <c:v>1.0153032653243273E-3</c:v>
                </c:pt>
                <c:pt idx="48">
                  <c:v>9.901116854240694E-4</c:v>
                </c:pt>
                <c:pt idx="49">
                  <c:v>2.3952649741228792E-4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'Graf_4 a Graf_5'!$F$4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'Graf_4 a Graf_5'!$B$5:$B$54</c:f>
              <c:numCache>
                <c:formatCode>0.0</c:formatCode>
                <c:ptCount val="50"/>
                <c:pt idx="0">
                  <c:v>-0.65570835999999999</c:v>
                </c:pt>
                <c:pt idx="1">
                  <c:v>1.4117900999999999</c:v>
                </c:pt>
                <c:pt idx="2">
                  <c:v>3.4792885999999998</c:v>
                </c:pt>
                <c:pt idx="3">
                  <c:v>5.5467870999999995</c:v>
                </c:pt>
                <c:pt idx="4">
                  <c:v>7.6142856999999999</c:v>
                </c:pt>
                <c:pt idx="5">
                  <c:v>9.6817841999999992</c:v>
                </c:pt>
                <c:pt idx="6">
                  <c:v>11.749283</c:v>
                </c:pt>
                <c:pt idx="7">
                  <c:v>13.816781000000001</c:v>
                </c:pt>
                <c:pt idx="8">
                  <c:v>15.88428</c:v>
                </c:pt>
                <c:pt idx="9">
                  <c:v>17.951777999999997</c:v>
                </c:pt>
                <c:pt idx="10">
                  <c:v>20.019276999999999</c:v>
                </c:pt>
                <c:pt idx="11">
                  <c:v>22.086775000000003</c:v>
                </c:pt>
                <c:pt idx="12">
                  <c:v>24.154274000000001</c:v>
                </c:pt>
                <c:pt idx="13">
                  <c:v>26.221772000000001</c:v>
                </c:pt>
                <c:pt idx="14">
                  <c:v>28.289270999999999</c:v>
                </c:pt>
                <c:pt idx="15">
                  <c:v>30.356769</c:v>
                </c:pt>
                <c:pt idx="16">
                  <c:v>32.424267999999998</c:v>
                </c:pt>
                <c:pt idx="17">
                  <c:v>34.491766000000005</c:v>
                </c:pt>
                <c:pt idx="18">
                  <c:v>36.559264999999996</c:v>
                </c:pt>
                <c:pt idx="19">
                  <c:v>38.626762999999997</c:v>
                </c:pt>
                <c:pt idx="20">
                  <c:v>40.694262000000002</c:v>
                </c:pt>
                <c:pt idx="21">
                  <c:v>42.761760000000002</c:v>
                </c:pt>
                <c:pt idx="22">
                  <c:v>44.829259</c:v>
                </c:pt>
                <c:pt idx="23">
                  <c:v>46.896757000000001</c:v>
                </c:pt>
                <c:pt idx="24">
                  <c:v>48.964255999999999</c:v>
                </c:pt>
                <c:pt idx="25">
                  <c:v>51.031753999999999</c:v>
                </c:pt>
                <c:pt idx="26">
                  <c:v>53.099252999999997</c:v>
                </c:pt>
                <c:pt idx="27">
                  <c:v>55.166750999999998</c:v>
                </c:pt>
                <c:pt idx="28">
                  <c:v>57.234250000000003</c:v>
                </c:pt>
                <c:pt idx="29">
                  <c:v>59.301747999999996</c:v>
                </c:pt>
                <c:pt idx="30">
                  <c:v>61.369247000000001</c:v>
                </c:pt>
                <c:pt idx="31">
                  <c:v>63.436745000000002</c:v>
                </c:pt>
                <c:pt idx="32">
                  <c:v>65.504244</c:v>
                </c:pt>
                <c:pt idx="33">
                  <c:v>67.571742</c:v>
                </c:pt>
                <c:pt idx="34">
                  <c:v>69.639240999999998</c:v>
                </c:pt>
                <c:pt idx="35">
                  <c:v>71.706738999999999</c:v>
                </c:pt>
                <c:pt idx="36">
                  <c:v>73.774237999999997</c:v>
                </c:pt>
                <c:pt idx="37">
                  <c:v>75.841735999999997</c:v>
                </c:pt>
                <c:pt idx="38">
                  <c:v>77.909234999999995</c:v>
                </c:pt>
                <c:pt idx="39">
                  <c:v>79.976732999999996</c:v>
                </c:pt>
                <c:pt idx="40">
                  <c:v>82.044232000000008</c:v>
                </c:pt>
                <c:pt idx="41">
                  <c:v>84.111729999999994</c:v>
                </c:pt>
                <c:pt idx="42">
                  <c:v>86.179229000000007</c:v>
                </c:pt>
                <c:pt idx="43">
                  <c:v>88.246726999999993</c:v>
                </c:pt>
                <c:pt idx="44">
                  <c:v>90.314225999999991</c:v>
                </c:pt>
                <c:pt idx="45">
                  <c:v>92.381724000000006</c:v>
                </c:pt>
                <c:pt idx="46">
                  <c:v>94.449223000000003</c:v>
                </c:pt>
                <c:pt idx="47">
                  <c:v>96.516721000000004</c:v>
                </c:pt>
                <c:pt idx="48">
                  <c:v>98.584220000000002</c:v>
                </c:pt>
                <c:pt idx="49">
                  <c:v>100.65172</c:v>
                </c:pt>
              </c:numCache>
            </c:numRef>
          </c:cat>
          <c:val>
            <c:numRef>
              <c:f>'Graf_4 a Graf_5'!$F$5:$F$54</c:f>
              <c:numCache>
                <c:formatCode>0.00</c:formatCode>
                <c:ptCount val="50"/>
                <c:pt idx="0">
                  <c:v>2.6792638201055086E-2</c:v>
                </c:pt>
                <c:pt idx="1">
                  <c:v>0.10894708856774443</c:v>
                </c:pt>
                <c:pt idx="2">
                  <c:v>0.12152744066060685</c:v>
                </c:pt>
                <c:pt idx="3">
                  <c:v>0.11671426818501253</c:v>
                </c:pt>
                <c:pt idx="4">
                  <c:v>6.7756247725104607E-2</c:v>
                </c:pt>
                <c:pt idx="5">
                  <c:v>8.2133792974090236E-2</c:v>
                </c:pt>
                <c:pt idx="6">
                  <c:v>8.2278394722284057E-2</c:v>
                </c:pt>
                <c:pt idx="7">
                  <c:v>7.2362846274707765E-2</c:v>
                </c:pt>
                <c:pt idx="8">
                  <c:v>5.0445352727044354E-2</c:v>
                </c:pt>
                <c:pt idx="9">
                  <c:v>3.6418983152243734E-2</c:v>
                </c:pt>
                <c:pt idx="10">
                  <c:v>2.8941007031363285E-2</c:v>
                </c:pt>
                <c:pt idx="11">
                  <c:v>2.3714686703786618E-2</c:v>
                </c:pt>
                <c:pt idx="12">
                  <c:v>2.0012881950024802E-2</c:v>
                </c:pt>
                <c:pt idx="13">
                  <c:v>1.7379064393637355E-2</c:v>
                </c:pt>
                <c:pt idx="14">
                  <c:v>1.5019990158818162E-2</c:v>
                </c:pt>
                <c:pt idx="15">
                  <c:v>1.303068325152317E-2</c:v>
                </c:pt>
                <c:pt idx="16">
                  <c:v>1.1355368711734759E-2</c:v>
                </c:pt>
                <c:pt idx="17">
                  <c:v>1.0320433342518984E-2</c:v>
                </c:pt>
                <c:pt idx="18">
                  <c:v>8.9777028235763622E-3</c:v>
                </c:pt>
                <c:pt idx="19">
                  <c:v>8.2402339077878757E-3</c:v>
                </c:pt>
                <c:pt idx="20">
                  <c:v>7.4531872497615084E-3</c:v>
                </c:pt>
                <c:pt idx="21">
                  <c:v>6.9346866955236645E-3</c:v>
                </c:pt>
                <c:pt idx="22">
                  <c:v>6.3686741383078517E-3</c:v>
                </c:pt>
                <c:pt idx="23">
                  <c:v>6.0691419456206513E-3</c:v>
                </c:pt>
                <c:pt idx="24">
                  <c:v>5.9038828048277132E-3</c:v>
                </c:pt>
                <c:pt idx="25">
                  <c:v>3.5303483951891401E-3</c:v>
                </c:pt>
                <c:pt idx="26">
                  <c:v>3.0758857580085604E-3</c:v>
                </c:pt>
                <c:pt idx="27">
                  <c:v>2.9581386201935917E-3</c:v>
                </c:pt>
                <c:pt idx="28">
                  <c:v>2.6441462526870098E-3</c:v>
                </c:pt>
                <c:pt idx="29">
                  <c:v>2.602831467488775E-3</c:v>
                </c:pt>
                <c:pt idx="30">
                  <c:v>2.4540982407751308E-3</c:v>
                </c:pt>
                <c:pt idx="31">
                  <c:v>2.1876178762465178E-3</c:v>
                </c:pt>
                <c:pt idx="32">
                  <c:v>2.1483688303081954E-3</c:v>
                </c:pt>
                <c:pt idx="33">
                  <c:v>1.9399357389831022E-3</c:v>
                </c:pt>
                <c:pt idx="34">
                  <c:v>1.7932682515293696E-3</c:v>
                </c:pt>
                <c:pt idx="35">
                  <c:v>1.8221886011681337E-3</c:v>
                </c:pt>
                <c:pt idx="36">
                  <c:v>1.7695122500403847E-3</c:v>
                </c:pt>
                <c:pt idx="37">
                  <c:v>1.7106386811329003E-3</c:v>
                </c:pt>
                <c:pt idx="38">
                  <c:v>1.6951456366835625E-3</c:v>
                </c:pt>
                <c:pt idx="39">
                  <c:v>1.4265995328950382E-3</c:v>
                </c:pt>
                <c:pt idx="40">
                  <c:v>1.4222614804492233E-3</c:v>
                </c:pt>
                <c:pt idx="41">
                  <c:v>1.4108999145197088E-3</c:v>
                </c:pt>
                <c:pt idx="42">
                  <c:v>1.4098670448897531E-3</c:v>
                </c:pt>
                <c:pt idx="43">
                  <c:v>1.2204387547558478E-3</c:v>
                </c:pt>
                <c:pt idx="44">
                  <c:v>1.2028799710465982E-3</c:v>
                </c:pt>
                <c:pt idx="45">
                  <c:v>1.1495838981408755E-3</c:v>
                </c:pt>
                <c:pt idx="46">
                  <c:v>1.0991798601990295E-3</c:v>
                </c:pt>
                <c:pt idx="47">
                  <c:v>1.0361748127717218E-3</c:v>
                </c:pt>
                <c:pt idx="48">
                  <c:v>9.8928253157172562E-4</c:v>
                </c:pt>
                <c:pt idx="49">
                  <c:v>2.0202929961936683E-4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'Graf_4 a Graf_5'!$G$4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'Graf_4 a Graf_5'!$B$5:$B$54</c:f>
              <c:numCache>
                <c:formatCode>0.0</c:formatCode>
                <c:ptCount val="50"/>
                <c:pt idx="0">
                  <c:v>-0.65570835999999999</c:v>
                </c:pt>
                <c:pt idx="1">
                  <c:v>1.4117900999999999</c:v>
                </c:pt>
                <c:pt idx="2">
                  <c:v>3.4792885999999998</c:v>
                </c:pt>
                <c:pt idx="3">
                  <c:v>5.5467870999999995</c:v>
                </c:pt>
                <c:pt idx="4">
                  <c:v>7.6142856999999999</c:v>
                </c:pt>
                <c:pt idx="5">
                  <c:v>9.6817841999999992</c:v>
                </c:pt>
                <c:pt idx="6">
                  <c:v>11.749283</c:v>
                </c:pt>
                <c:pt idx="7">
                  <c:v>13.816781000000001</c:v>
                </c:pt>
                <c:pt idx="8">
                  <c:v>15.88428</c:v>
                </c:pt>
                <c:pt idx="9">
                  <c:v>17.951777999999997</c:v>
                </c:pt>
                <c:pt idx="10">
                  <c:v>20.019276999999999</c:v>
                </c:pt>
                <c:pt idx="11">
                  <c:v>22.086775000000003</c:v>
                </c:pt>
                <c:pt idx="12">
                  <c:v>24.154274000000001</c:v>
                </c:pt>
                <c:pt idx="13">
                  <c:v>26.221772000000001</c:v>
                </c:pt>
                <c:pt idx="14">
                  <c:v>28.289270999999999</c:v>
                </c:pt>
                <c:pt idx="15">
                  <c:v>30.356769</c:v>
                </c:pt>
                <c:pt idx="16">
                  <c:v>32.424267999999998</c:v>
                </c:pt>
                <c:pt idx="17">
                  <c:v>34.491766000000005</c:v>
                </c:pt>
                <c:pt idx="18">
                  <c:v>36.559264999999996</c:v>
                </c:pt>
                <c:pt idx="19">
                  <c:v>38.626762999999997</c:v>
                </c:pt>
                <c:pt idx="20">
                  <c:v>40.694262000000002</c:v>
                </c:pt>
                <c:pt idx="21">
                  <c:v>42.761760000000002</c:v>
                </c:pt>
                <c:pt idx="22">
                  <c:v>44.829259</c:v>
                </c:pt>
                <c:pt idx="23">
                  <c:v>46.896757000000001</c:v>
                </c:pt>
                <c:pt idx="24">
                  <c:v>48.964255999999999</c:v>
                </c:pt>
                <c:pt idx="25">
                  <c:v>51.031753999999999</c:v>
                </c:pt>
                <c:pt idx="26">
                  <c:v>53.099252999999997</c:v>
                </c:pt>
                <c:pt idx="27">
                  <c:v>55.166750999999998</c:v>
                </c:pt>
                <c:pt idx="28">
                  <c:v>57.234250000000003</c:v>
                </c:pt>
                <c:pt idx="29">
                  <c:v>59.301747999999996</c:v>
                </c:pt>
                <c:pt idx="30">
                  <c:v>61.369247000000001</c:v>
                </c:pt>
                <c:pt idx="31">
                  <c:v>63.436745000000002</c:v>
                </c:pt>
                <c:pt idx="32">
                  <c:v>65.504244</c:v>
                </c:pt>
                <c:pt idx="33">
                  <c:v>67.571742</c:v>
                </c:pt>
                <c:pt idx="34">
                  <c:v>69.639240999999998</c:v>
                </c:pt>
                <c:pt idx="35">
                  <c:v>71.706738999999999</c:v>
                </c:pt>
                <c:pt idx="36">
                  <c:v>73.774237999999997</c:v>
                </c:pt>
                <c:pt idx="37">
                  <c:v>75.841735999999997</c:v>
                </c:pt>
                <c:pt idx="38">
                  <c:v>77.909234999999995</c:v>
                </c:pt>
                <c:pt idx="39">
                  <c:v>79.976732999999996</c:v>
                </c:pt>
                <c:pt idx="40">
                  <c:v>82.044232000000008</c:v>
                </c:pt>
                <c:pt idx="41">
                  <c:v>84.111729999999994</c:v>
                </c:pt>
                <c:pt idx="42">
                  <c:v>86.179229000000007</c:v>
                </c:pt>
                <c:pt idx="43">
                  <c:v>88.246726999999993</c:v>
                </c:pt>
                <c:pt idx="44">
                  <c:v>90.314225999999991</c:v>
                </c:pt>
                <c:pt idx="45">
                  <c:v>92.381724000000006</c:v>
                </c:pt>
                <c:pt idx="46">
                  <c:v>94.449223000000003</c:v>
                </c:pt>
                <c:pt idx="47">
                  <c:v>96.516721000000004</c:v>
                </c:pt>
                <c:pt idx="48">
                  <c:v>98.584220000000002</c:v>
                </c:pt>
                <c:pt idx="49">
                  <c:v>100.65172</c:v>
                </c:pt>
              </c:numCache>
            </c:numRef>
          </c:cat>
          <c:val>
            <c:numRef>
              <c:f>'Graf_4 a Graf_5'!$G$5:$G$54</c:f>
              <c:numCache>
                <c:formatCode>0.00</c:formatCode>
                <c:ptCount val="50"/>
                <c:pt idx="0">
                  <c:v>2.8222098494008089E-2</c:v>
                </c:pt>
                <c:pt idx="1">
                  <c:v>0.11094631692007573</c:v>
                </c:pt>
                <c:pt idx="2">
                  <c:v>0.12359047817800614</c:v>
                </c:pt>
                <c:pt idx="3">
                  <c:v>0.12334255344745849</c:v>
                </c:pt>
                <c:pt idx="4">
                  <c:v>5.8778821534006598E-2</c:v>
                </c:pt>
                <c:pt idx="5">
                  <c:v>7.100977490769092E-2</c:v>
                </c:pt>
                <c:pt idx="6">
                  <c:v>7.7207893171382311E-2</c:v>
                </c:pt>
                <c:pt idx="7">
                  <c:v>7.7249213959806912E-2</c:v>
                </c:pt>
                <c:pt idx="8">
                  <c:v>6.0762219378387841E-2</c:v>
                </c:pt>
                <c:pt idx="9">
                  <c:v>4.0886920146150807E-2</c:v>
                </c:pt>
                <c:pt idx="10">
                  <c:v>3.1878988269586003E-2</c:v>
                </c:pt>
                <c:pt idx="11">
                  <c:v>2.4689171083704005E-2</c:v>
                </c:pt>
                <c:pt idx="12">
                  <c:v>2.090831894285226E-2</c:v>
                </c:pt>
                <c:pt idx="13">
                  <c:v>1.6540711606371064E-2</c:v>
                </c:pt>
                <c:pt idx="14">
                  <c:v>1.4181294587325879E-2</c:v>
                </c:pt>
                <c:pt idx="15">
                  <c:v>1.2784651938574089E-2</c:v>
                </c:pt>
                <c:pt idx="16">
                  <c:v>1.1317763949500462E-2</c:v>
                </c:pt>
                <c:pt idx="17">
                  <c:v>9.6876588461496296E-3</c:v>
                </c:pt>
                <c:pt idx="18">
                  <c:v>8.8178562498116043E-3</c:v>
                </c:pt>
                <c:pt idx="19">
                  <c:v>7.7951667363025277E-3</c:v>
                </c:pt>
                <c:pt idx="20">
                  <c:v>6.8427225631152843E-3</c:v>
                </c:pt>
                <c:pt idx="21">
                  <c:v>6.0906842137873974E-3</c:v>
                </c:pt>
                <c:pt idx="22">
                  <c:v>5.5886366344283954E-3</c:v>
                </c:pt>
                <c:pt idx="23">
                  <c:v>5.5535139642674779E-3</c:v>
                </c:pt>
                <c:pt idx="24">
                  <c:v>5.1733627107610732E-3</c:v>
                </c:pt>
                <c:pt idx="25">
                  <c:v>3.0701345799484642E-3</c:v>
                </c:pt>
                <c:pt idx="26">
                  <c:v>2.8304740070857308E-3</c:v>
                </c:pt>
                <c:pt idx="27">
                  <c:v>2.6032096707503801E-3</c:v>
                </c:pt>
                <c:pt idx="28">
                  <c:v>2.4565208718430173E-3</c:v>
                </c:pt>
                <c:pt idx="29">
                  <c:v>2.1982659441892099E-3</c:v>
                </c:pt>
                <c:pt idx="30">
                  <c:v>2.1259545644461437E-3</c:v>
                </c:pt>
                <c:pt idx="31">
                  <c:v>2.0193469303106519E-3</c:v>
                </c:pt>
                <c:pt idx="32">
                  <c:v>1.7881571190749635E-3</c:v>
                </c:pt>
                <c:pt idx="33">
                  <c:v>1.8224533734673891E-3</c:v>
                </c:pt>
                <c:pt idx="34">
                  <c:v>1.6565504079425833E-3</c:v>
                </c:pt>
                <c:pt idx="35">
                  <c:v>1.5974616804953919E-3</c:v>
                </c:pt>
                <c:pt idx="36">
                  <c:v>1.5885777109841009E-3</c:v>
                </c:pt>
                <c:pt idx="37">
                  <c:v>1.5274229441156794E-3</c:v>
                </c:pt>
                <c:pt idx="38">
                  <c:v>1.4621360984047968E-3</c:v>
                </c:pt>
                <c:pt idx="39">
                  <c:v>1.3530492169638285E-3</c:v>
                </c:pt>
                <c:pt idx="40">
                  <c:v>1.3251576847772173E-3</c:v>
                </c:pt>
                <c:pt idx="41">
                  <c:v>1.1916915381657296E-3</c:v>
                </c:pt>
                <c:pt idx="42">
                  <c:v>1.229086851690001E-3</c:v>
                </c:pt>
                <c:pt idx="43">
                  <c:v>1.1790886976962237E-3</c:v>
                </c:pt>
                <c:pt idx="44">
                  <c:v>1.1096697731428804E-3</c:v>
                </c:pt>
                <c:pt idx="45">
                  <c:v>9.6525361759887114E-4</c:v>
                </c:pt>
                <c:pt idx="46">
                  <c:v>9.8219514085296097E-4</c:v>
                </c:pt>
                <c:pt idx="47">
                  <c:v>9.2661868042186158E-4</c:v>
                </c:pt>
                <c:pt idx="48">
                  <c:v>9.5678285597182629E-4</c:v>
                </c:pt>
                <c:pt idx="49">
                  <c:v>1.8794760614933498E-4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0059272"/>
        <c:axId val="770060840"/>
      </c:lineChart>
      <c:catAx>
        <c:axId val="770059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sk-SK"/>
                  <a:t>príjmy (v tis.eur)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70060840"/>
        <c:crosses val="autoZero"/>
        <c:auto val="1"/>
        <c:lblAlgn val="ctr"/>
        <c:lblOffset val="100"/>
        <c:noMultiLvlLbl val="0"/>
      </c:catAx>
      <c:valAx>
        <c:axId val="770060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/>
              </a:solidFill>
              <a:prstDash val="dash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70059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27546941247725"/>
          <c:y val="0.1098377781184961"/>
          <c:w val="0.7777245263696877"/>
          <c:h val="6.9181611078278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Graf_6!$B$12</c:f>
              <c:strCache>
                <c:ptCount val="1"/>
                <c:pt idx="0">
                  <c:v>Čistý príjem</c:v>
                </c:pt>
              </c:strCache>
            </c:strRef>
          </c:tx>
          <c:spPr>
            <a:solidFill>
              <a:schemeClr val="accent5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Graf_6!$C$3:$F$3</c:f>
              <c:strCache>
                <c:ptCount val="4"/>
                <c:pt idx="0">
                  <c:v>Zamestnanec</c:v>
                </c:pt>
                <c:pt idx="1">
                  <c:v>s.r.o.</c:v>
                </c:pt>
                <c:pt idx="2">
                  <c:v>SZČO pôvodné PV</c:v>
                </c:pt>
                <c:pt idx="3">
                  <c:v>SZČO vyššie PV</c:v>
                </c:pt>
              </c:strCache>
            </c:strRef>
          </c:cat>
          <c:val>
            <c:numRef>
              <c:f>Graf_6!$C$12:$F$12</c:f>
              <c:numCache>
                <c:formatCode>#\ ##0.0</c:formatCode>
                <c:ptCount val="4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</c:numCache>
            </c:numRef>
          </c:val>
        </c:ser>
        <c:ser>
          <c:idx val="1"/>
          <c:order val="1"/>
          <c:tx>
            <c:strRef>
              <c:f>Graf_6!$B$13</c:f>
              <c:strCache>
                <c:ptCount val="1"/>
                <c:pt idx="0">
                  <c:v>Odvody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Graf_6!$C$3:$F$3</c:f>
              <c:strCache>
                <c:ptCount val="4"/>
                <c:pt idx="0">
                  <c:v>Zamestnanec</c:v>
                </c:pt>
                <c:pt idx="1">
                  <c:v>s.r.o.</c:v>
                </c:pt>
                <c:pt idx="2">
                  <c:v>SZČO pôvodné PV</c:v>
                </c:pt>
                <c:pt idx="3">
                  <c:v>SZČO vyššie PV</c:v>
                </c:pt>
              </c:strCache>
            </c:strRef>
          </c:cat>
          <c:val>
            <c:numRef>
              <c:f>Graf_6!$C$13:$F$13</c:f>
              <c:numCache>
                <c:formatCode>#\ ##0.0</c:formatCode>
                <c:ptCount val="4"/>
                <c:pt idx="0">
                  <c:v>651.11822632794463</c:v>
                </c:pt>
                <c:pt idx="1">
                  <c:v>61.810000000000009</c:v>
                </c:pt>
                <c:pt idx="2">
                  <c:v>298.23920043322443</c:v>
                </c:pt>
                <c:pt idx="3">
                  <c:v>208.16725</c:v>
                </c:pt>
              </c:numCache>
            </c:numRef>
          </c:val>
        </c:ser>
        <c:ser>
          <c:idx val="2"/>
          <c:order val="2"/>
          <c:tx>
            <c:strRef>
              <c:f>Graf_6!$B$14</c:f>
              <c:strCache>
                <c:ptCount val="1"/>
                <c:pt idx="0">
                  <c:v>Dane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Graf_6!$C$3:$F$3</c:f>
              <c:strCache>
                <c:ptCount val="4"/>
                <c:pt idx="0">
                  <c:v>Zamestnanec</c:v>
                </c:pt>
                <c:pt idx="1">
                  <c:v>s.r.o.</c:v>
                </c:pt>
                <c:pt idx="2">
                  <c:v>SZČO pôvodné PV</c:v>
                </c:pt>
                <c:pt idx="3">
                  <c:v>SZČO vyššie PV</c:v>
                </c:pt>
              </c:strCache>
            </c:strRef>
          </c:cat>
          <c:val>
            <c:numRef>
              <c:f>Graf_6!$C$14:$F$14</c:f>
              <c:numCache>
                <c:formatCode>0.0</c:formatCode>
                <c:ptCount val="4"/>
                <c:pt idx="0">
                  <c:v>160.22301234567902</c:v>
                </c:pt>
                <c:pt idx="1">
                  <c:v>383.41934531101117</c:v>
                </c:pt>
                <c:pt idx="2">
                  <c:v>61.704493827160512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0056528"/>
        <c:axId val="770056136"/>
      </c:barChart>
      <c:catAx>
        <c:axId val="77005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70056136"/>
        <c:crosses val="autoZero"/>
        <c:auto val="1"/>
        <c:lblAlgn val="ctr"/>
        <c:lblOffset val="100"/>
        <c:noMultiLvlLbl val="0"/>
      </c:catAx>
      <c:valAx>
        <c:axId val="770056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700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478883321403005E-2"/>
          <c:y val="0.10691564596092157"/>
          <c:w val="0.73055563509106813"/>
          <c:h val="0.8370949985418489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chemeClr val="bg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Graf_7!$B$3:$B$5</c:f>
              <c:strCache>
                <c:ptCount val="3"/>
                <c:pt idx="0">
                  <c:v>1 rok</c:v>
                </c:pt>
                <c:pt idx="1">
                  <c:v>2 roky</c:v>
                </c:pt>
                <c:pt idx="2">
                  <c:v>3 roky</c:v>
                </c:pt>
              </c:strCache>
            </c:strRef>
          </c:cat>
          <c:val>
            <c:numRef>
              <c:f>Graf_7!$D$3:$D$5</c:f>
              <c:numCache>
                <c:formatCode>0.0%</c:formatCode>
                <c:ptCount val="3"/>
                <c:pt idx="0">
                  <c:v>0.4785003684598379</c:v>
                </c:pt>
                <c:pt idx="1">
                  <c:v>0.31939326946696145</c:v>
                </c:pt>
                <c:pt idx="2">
                  <c:v>0.20210636207320068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149606299214E-2"/>
          <c:y val="5.0925925925925923E-2"/>
          <c:w val="0.88389129483814521"/>
          <c:h val="0.83458833488948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Graf_8!$C$3</c:f>
              <c:strCache>
                <c:ptCount val="1"/>
                <c:pt idx="0">
                  <c:v>Skončili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Graf_8!$B$4:$B$6</c:f>
              <c:numCache>
                <c:formatCode>0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Graf_8!$C$4:$C$6</c:f>
              <c:numCache>
                <c:formatCode>0.0</c:formatCode>
                <c:ptCount val="3"/>
                <c:pt idx="0">
                  <c:v>66.710999999999999</c:v>
                </c:pt>
                <c:pt idx="1">
                  <c:v>58.601999999999997</c:v>
                </c:pt>
                <c:pt idx="2">
                  <c:v>55.164999999999999</c:v>
                </c:pt>
              </c:numCache>
            </c:numRef>
          </c:val>
        </c:ser>
        <c:ser>
          <c:idx val="1"/>
          <c:order val="1"/>
          <c:tx>
            <c:strRef>
              <c:f>Graf_8!$D$3</c:f>
              <c:strCache>
                <c:ptCount val="1"/>
                <c:pt idx="0">
                  <c:v>Začali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Graf_8!$B$4:$B$6</c:f>
              <c:numCache>
                <c:formatCode>0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Graf_8!$D$4:$D$6</c:f>
              <c:numCache>
                <c:formatCode>0.0</c:formatCode>
                <c:ptCount val="3"/>
                <c:pt idx="0">
                  <c:v>52.399000000000001</c:v>
                </c:pt>
                <c:pt idx="1">
                  <c:v>53.902000000000001</c:v>
                </c:pt>
                <c:pt idx="2">
                  <c:v>53.189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0067112"/>
        <c:axId val="770057704"/>
      </c:barChart>
      <c:catAx>
        <c:axId val="7700671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70057704"/>
        <c:crosses val="autoZero"/>
        <c:auto val="1"/>
        <c:lblAlgn val="ctr"/>
        <c:lblOffset val="100"/>
        <c:noMultiLvlLbl val="0"/>
      </c:catAx>
      <c:valAx>
        <c:axId val="770057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70067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677306261615691"/>
          <c:y val="0.16176497895739725"/>
          <c:w val="0.22390190916355909"/>
          <c:h val="9.7282578419940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88861611017958664"/>
          <c:h val="0.73422863808690586"/>
        </c:manualLayout>
      </c:layout>
      <c:lineChart>
        <c:grouping val="standard"/>
        <c:varyColors val="0"/>
        <c:ser>
          <c:idx val="3"/>
          <c:order val="0"/>
          <c:tx>
            <c:strRef>
              <c:f>Graf_9!$C$3</c:f>
              <c:strCache>
                <c:ptCount val="1"/>
                <c:pt idx="0">
                  <c:v>EDS jún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dLbls>
            <c:dLbl>
              <c:idx val="40"/>
              <c:layout>
                <c:manualLayout>
                  <c:x val="-5.2950282989746222E-3"/>
                  <c:y val="-0.2508771929824561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EDS jún:</a:t>
                    </a:r>
                    <a:r>
                      <a:rPr lang="en-US" baseline="0"/>
                      <a:t> </a:t>
                    </a:r>
                    <a:fld id="{89F87A65-19BE-49AF-870A-79F5C34B4832}" type="VALUE">
                      <a:rPr lang="en-US"/>
                      <a:pPr/>
                      <a:t>[HODNOTA]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Graf_9!$B$4:$B$44</c:f>
              <c:strCache>
                <c:ptCount val="41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  <c:pt idx="34">
                  <c:v>3 Q 2016</c:v>
                </c:pt>
                <c:pt idx="35">
                  <c:v>4 Q 2016</c:v>
                </c:pt>
                <c:pt idx="36">
                  <c:v>1 Q 2017</c:v>
                </c:pt>
                <c:pt idx="37">
                  <c:v>2 Q 2017</c:v>
                </c:pt>
                <c:pt idx="38">
                  <c:v>3 Q 2017</c:v>
                </c:pt>
                <c:pt idx="39">
                  <c:v>4 Q 2017</c:v>
                </c:pt>
                <c:pt idx="40">
                  <c:v>1 Q 2018</c:v>
                </c:pt>
              </c:strCache>
            </c:strRef>
          </c:cat>
          <c:val>
            <c:numRef>
              <c:f>Graf_9!$C$4:$C$44</c:f>
              <c:numCache>
                <c:formatCode>0.00%</c:formatCode>
                <c:ptCount val="41"/>
                <c:pt idx="0">
                  <c:v>0.14663288462912075</c:v>
                </c:pt>
                <c:pt idx="1">
                  <c:v>0.14380239396343664</c:v>
                </c:pt>
                <c:pt idx="2">
                  <c:v>0.14607773063163718</c:v>
                </c:pt>
                <c:pt idx="3">
                  <c:v>0.14689652804985129</c:v>
                </c:pt>
                <c:pt idx="4">
                  <c:v>0.13445681627300607</c:v>
                </c:pt>
                <c:pt idx="5">
                  <c:v>0.13212777024952771</c:v>
                </c:pt>
                <c:pt idx="6">
                  <c:v>0.13417911973187474</c:v>
                </c:pt>
                <c:pt idx="7">
                  <c:v>0.13893114814749039</c:v>
                </c:pt>
                <c:pt idx="8">
                  <c:v>0.13359341359108554</c:v>
                </c:pt>
                <c:pt idx="9">
                  <c:v>0.13493259379569153</c:v>
                </c:pt>
                <c:pt idx="10">
                  <c:v>0.13438854786721438</c:v>
                </c:pt>
                <c:pt idx="11">
                  <c:v>0.13040437653205653</c:v>
                </c:pt>
                <c:pt idx="12">
                  <c:v>0.13235587924073686</c:v>
                </c:pt>
                <c:pt idx="13">
                  <c:v>0.12637487452502044</c:v>
                </c:pt>
                <c:pt idx="14">
                  <c:v>0.12879943272025918</c:v>
                </c:pt>
                <c:pt idx="15">
                  <c:v>0.12709033409631626</c:v>
                </c:pt>
                <c:pt idx="16">
                  <c:v>0.12702344039650815</c:v>
                </c:pt>
                <c:pt idx="17">
                  <c:v>0.11923168211201611</c:v>
                </c:pt>
                <c:pt idx="18">
                  <c:v>0.11912590593611987</c:v>
                </c:pt>
                <c:pt idx="19">
                  <c:v>0.12289755423837696</c:v>
                </c:pt>
                <c:pt idx="20">
                  <c:v>0.12405197012896112</c:v>
                </c:pt>
                <c:pt idx="21">
                  <c:v>0.12836718441634307</c:v>
                </c:pt>
                <c:pt idx="22">
                  <c:v>0.12884815616616335</c:v>
                </c:pt>
                <c:pt idx="23">
                  <c:v>0.13050441352644074</c:v>
                </c:pt>
                <c:pt idx="24">
                  <c:v>0.13958303394150698</c:v>
                </c:pt>
                <c:pt idx="25">
                  <c:v>0.13893993706000912</c:v>
                </c:pt>
                <c:pt idx="26">
                  <c:v>0.13861608644013654</c:v>
                </c:pt>
                <c:pt idx="27">
                  <c:v>0.14297351299927091</c:v>
                </c:pt>
                <c:pt idx="28">
                  <c:v>0.14289056782907639</c:v>
                </c:pt>
                <c:pt idx="29">
                  <c:v>0.141979176127942</c:v>
                </c:pt>
                <c:pt idx="30">
                  <c:v>0.14326131109757492</c:v>
                </c:pt>
                <c:pt idx="31">
                  <c:v>0.13858773091828872</c:v>
                </c:pt>
                <c:pt idx="32">
                  <c:v>0.14487426916890045</c:v>
                </c:pt>
                <c:pt idx="33">
                  <c:v>0.14875150535269405</c:v>
                </c:pt>
                <c:pt idx="34">
                  <c:v>0.14803724471149501</c:v>
                </c:pt>
                <c:pt idx="35">
                  <c:v>0.15054909355792187</c:v>
                </c:pt>
                <c:pt idx="36">
                  <c:v>0.15092945318372136</c:v>
                </c:pt>
                <c:pt idx="37">
                  <c:v>0.15117652435596343</c:v>
                </c:pt>
                <c:pt idx="38">
                  <c:v>0.15297234036999549</c:v>
                </c:pt>
                <c:pt idx="39">
                  <c:v>0.156133112408052</c:v>
                </c:pt>
                <c:pt idx="40">
                  <c:v>0.15144488084512756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6B-426B-B3B9-BF36F4D0B935}"/>
            </c:ext>
          </c:extLst>
        </c:ser>
        <c:ser>
          <c:idx val="5"/>
          <c:order val="1"/>
          <c:tx>
            <c:strRef>
              <c:f>Graf_9!$D$3</c:f>
              <c:strCache>
                <c:ptCount val="1"/>
                <c:pt idx="0">
                  <c:v>Dolny interval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strRef>
              <c:f>Graf_9!$B$4:$B$44</c:f>
              <c:strCache>
                <c:ptCount val="41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  <c:pt idx="34">
                  <c:v>3 Q 2016</c:v>
                </c:pt>
                <c:pt idx="35">
                  <c:v>4 Q 2016</c:v>
                </c:pt>
                <c:pt idx="36">
                  <c:v>1 Q 2017</c:v>
                </c:pt>
                <c:pt idx="37">
                  <c:v>2 Q 2017</c:v>
                </c:pt>
                <c:pt idx="38">
                  <c:v>3 Q 2017</c:v>
                </c:pt>
                <c:pt idx="39">
                  <c:v>4 Q 2017</c:v>
                </c:pt>
                <c:pt idx="40">
                  <c:v>1 Q 2018</c:v>
                </c:pt>
              </c:strCache>
            </c:strRef>
          </c:cat>
          <c:val>
            <c:numRef>
              <c:f>Graf_9!$D$4:$D$44</c:f>
              <c:numCache>
                <c:formatCode>0.00%</c:formatCode>
                <c:ptCount val="41"/>
                <c:pt idx="0">
                  <c:v>0.13888237196823117</c:v>
                </c:pt>
                <c:pt idx="1">
                  <c:v>0.13757616763457986</c:v>
                </c:pt>
                <c:pt idx="2">
                  <c:v>0.13626996330092858</c:v>
                </c:pt>
                <c:pt idx="3">
                  <c:v>0.13496375896727728</c:v>
                </c:pt>
                <c:pt idx="4">
                  <c:v>0.13365755463362597</c:v>
                </c:pt>
                <c:pt idx="5">
                  <c:v>0.13235135029997466</c:v>
                </c:pt>
                <c:pt idx="6">
                  <c:v>0.13104514596632336</c:v>
                </c:pt>
                <c:pt idx="7">
                  <c:v>0.12973894163267205</c:v>
                </c:pt>
                <c:pt idx="8">
                  <c:v>0.12843273729902077</c:v>
                </c:pt>
                <c:pt idx="9">
                  <c:v>0.12712653296536947</c:v>
                </c:pt>
                <c:pt idx="10">
                  <c:v>0.12582032863171816</c:v>
                </c:pt>
                <c:pt idx="11">
                  <c:v>0.12451412429806685</c:v>
                </c:pt>
                <c:pt idx="12">
                  <c:v>0.12320791996441557</c:v>
                </c:pt>
                <c:pt idx="13">
                  <c:v>0.12190171563076427</c:v>
                </c:pt>
                <c:pt idx="14">
                  <c:v>0.12059551129711296</c:v>
                </c:pt>
                <c:pt idx="15">
                  <c:v>0.11928930696346166</c:v>
                </c:pt>
                <c:pt idx="16">
                  <c:v>0.11798310262981035</c:v>
                </c:pt>
                <c:pt idx="17">
                  <c:v>0.11667689829615907</c:v>
                </c:pt>
                <c:pt idx="18">
                  <c:v>0.11735086931067504</c:v>
                </c:pt>
                <c:pt idx="19">
                  <c:v>0.11890676895893137</c:v>
                </c:pt>
                <c:pt idx="20">
                  <c:v>0.12046266860718771</c:v>
                </c:pt>
                <c:pt idx="21">
                  <c:v>0.12201856825544405</c:v>
                </c:pt>
                <c:pt idx="22">
                  <c:v>0.12357446790370039</c:v>
                </c:pt>
                <c:pt idx="23">
                  <c:v>0.12513036755195675</c:v>
                </c:pt>
                <c:pt idx="24">
                  <c:v>0.12668626720021309</c:v>
                </c:pt>
                <c:pt idx="25">
                  <c:v>0.12824216684846942</c:v>
                </c:pt>
                <c:pt idx="26">
                  <c:v>0.12979806649672576</c:v>
                </c:pt>
                <c:pt idx="27">
                  <c:v>0.13135396614498213</c:v>
                </c:pt>
                <c:pt idx="28">
                  <c:v>0.13290986579323846</c:v>
                </c:pt>
                <c:pt idx="29">
                  <c:v>0.1344657654414948</c:v>
                </c:pt>
                <c:pt idx="30">
                  <c:v>0.13602166508975114</c:v>
                </c:pt>
                <c:pt idx="31">
                  <c:v>0.1375775647380075</c:v>
                </c:pt>
                <c:pt idx="32">
                  <c:v>0.13913346438626384</c:v>
                </c:pt>
                <c:pt idx="33">
                  <c:v>0.14068936403452018</c:v>
                </c:pt>
                <c:pt idx="34">
                  <c:v>0.14224526368277654</c:v>
                </c:pt>
                <c:pt idx="35">
                  <c:v>0.14380116333103288</c:v>
                </c:pt>
                <c:pt idx="36">
                  <c:v>0.14535706297928921</c:v>
                </c:pt>
                <c:pt idx="37">
                  <c:v>0.14691296262754555</c:v>
                </c:pt>
                <c:pt idx="38">
                  <c:v>0.14846886227580189</c:v>
                </c:pt>
                <c:pt idx="39">
                  <c:v>0.15002476192405825</c:v>
                </c:pt>
                <c:pt idx="40">
                  <c:v>0.15158066157231459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76B-426B-B3B9-BF36F4D0B935}"/>
            </c:ext>
          </c:extLst>
        </c:ser>
        <c:ser>
          <c:idx val="0"/>
          <c:order val="2"/>
          <c:tx>
            <c:strRef>
              <c:f>Graf_9!$E$3</c:f>
              <c:strCache>
                <c:ptCount val="1"/>
                <c:pt idx="0">
                  <c:v>Horny interval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76B-426B-B3B9-BF36F4D0B935}"/>
              </c:ext>
            </c:extLst>
          </c:dPt>
          <c:cat>
            <c:strRef>
              <c:f>Graf_9!$B$4:$B$44</c:f>
              <c:strCache>
                <c:ptCount val="41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  <c:pt idx="33">
                  <c:v>2 Q 2016</c:v>
                </c:pt>
                <c:pt idx="34">
                  <c:v>3 Q 2016</c:v>
                </c:pt>
                <c:pt idx="35">
                  <c:v>4 Q 2016</c:v>
                </c:pt>
                <c:pt idx="36">
                  <c:v>1 Q 2017</c:v>
                </c:pt>
                <c:pt idx="37">
                  <c:v>2 Q 2017</c:v>
                </c:pt>
                <c:pt idx="38">
                  <c:v>3 Q 2017</c:v>
                </c:pt>
                <c:pt idx="39">
                  <c:v>4 Q 2017</c:v>
                </c:pt>
                <c:pt idx="40">
                  <c:v>1 Q 2018</c:v>
                </c:pt>
              </c:strCache>
            </c:strRef>
          </c:cat>
          <c:val>
            <c:numRef>
              <c:f>Graf_9!$E$4:$E$44</c:f>
              <c:numCache>
                <c:formatCode>0.00%</c:formatCode>
                <c:ptCount val="41"/>
                <c:pt idx="0">
                  <c:v>0.15191187576526871</c:v>
                </c:pt>
                <c:pt idx="1">
                  <c:v>0.1506056714316174</c:v>
                </c:pt>
                <c:pt idx="2">
                  <c:v>0.14929946709796613</c:v>
                </c:pt>
                <c:pt idx="3">
                  <c:v>0.14799326276431482</c:v>
                </c:pt>
                <c:pt idx="4">
                  <c:v>0.14668705843066351</c:v>
                </c:pt>
                <c:pt idx="5">
                  <c:v>0.14538085409701221</c:v>
                </c:pt>
                <c:pt idx="6">
                  <c:v>0.1440746497633609</c:v>
                </c:pt>
                <c:pt idx="7">
                  <c:v>0.1427684454297096</c:v>
                </c:pt>
                <c:pt idx="8">
                  <c:v>0.14146224109605832</c:v>
                </c:pt>
                <c:pt idx="9">
                  <c:v>0.14015603676240701</c:v>
                </c:pt>
                <c:pt idx="10">
                  <c:v>0.1388498324287557</c:v>
                </c:pt>
                <c:pt idx="11">
                  <c:v>0.1375436280951044</c:v>
                </c:pt>
                <c:pt idx="12">
                  <c:v>0.13623742376145312</c:v>
                </c:pt>
                <c:pt idx="13">
                  <c:v>0.13493121942780181</c:v>
                </c:pt>
                <c:pt idx="14">
                  <c:v>0.13362501509415051</c:v>
                </c:pt>
                <c:pt idx="15">
                  <c:v>0.1323188107604992</c:v>
                </c:pt>
                <c:pt idx="16">
                  <c:v>0.13101260642684789</c:v>
                </c:pt>
                <c:pt idx="17">
                  <c:v>0.12970640209319659</c:v>
                </c:pt>
                <c:pt idx="18">
                  <c:v>0.13038037310771255</c:v>
                </c:pt>
                <c:pt idx="19">
                  <c:v>0.13193627275596892</c:v>
                </c:pt>
                <c:pt idx="20">
                  <c:v>0.13349217240422526</c:v>
                </c:pt>
                <c:pt idx="21">
                  <c:v>0.13504807205248159</c:v>
                </c:pt>
                <c:pt idx="22">
                  <c:v>0.13660397170073793</c:v>
                </c:pt>
                <c:pt idx="23">
                  <c:v>0.1381598713489943</c:v>
                </c:pt>
                <c:pt idx="24">
                  <c:v>0.13971577099725063</c:v>
                </c:pt>
                <c:pt idx="25">
                  <c:v>0.14127167064550697</c:v>
                </c:pt>
                <c:pt idx="26">
                  <c:v>0.14282757029376331</c:v>
                </c:pt>
                <c:pt idx="27">
                  <c:v>0.14438346994201967</c:v>
                </c:pt>
                <c:pt idx="28">
                  <c:v>0.14593936959027601</c:v>
                </c:pt>
                <c:pt idx="29">
                  <c:v>0.14749526923853234</c:v>
                </c:pt>
                <c:pt idx="30">
                  <c:v>0.14905116888678868</c:v>
                </c:pt>
                <c:pt idx="31">
                  <c:v>0.15060706853504505</c:v>
                </c:pt>
                <c:pt idx="32">
                  <c:v>0.15216296818330138</c:v>
                </c:pt>
                <c:pt idx="33">
                  <c:v>0.15371886783155772</c:v>
                </c:pt>
                <c:pt idx="34">
                  <c:v>0.15527476747981409</c:v>
                </c:pt>
                <c:pt idx="35">
                  <c:v>0.15683066712807042</c:v>
                </c:pt>
                <c:pt idx="36">
                  <c:v>0.15838656677632676</c:v>
                </c:pt>
                <c:pt idx="37">
                  <c:v>0.1599424664245831</c:v>
                </c:pt>
                <c:pt idx="38">
                  <c:v>0.16149836607283943</c:v>
                </c:pt>
                <c:pt idx="39">
                  <c:v>0.1630542657210958</c:v>
                </c:pt>
                <c:pt idx="40">
                  <c:v>0.16461016536935213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76B-426B-B3B9-BF36F4D0B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054568"/>
        <c:axId val="770054176"/>
      </c:lineChart>
      <c:scatterChart>
        <c:scatterStyle val="lineMarker"/>
        <c:varyColors val="0"/>
        <c:ser>
          <c:idx val="1"/>
          <c:order val="3"/>
          <c:spPr>
            <a:ln w="28575">
              <a:noFill/>
            </a:ln>
          </c:spPr>
          <c:dPt>
            <c:idx val="39"/>
            <c:marker>
              <c:symbol val="circle"/>
              <c:size val="7"/>
              <c:spPr>
                <a:solidFill>
                  <a:sysClr val="windowText" lastClr="000000"/>
                </a:solidFill>
                <a:ln>
                  <a:solidFill>
                    <a:sysClr val="windowText" lastClr="000000"/>
                  </a:solidFill>
                </a:ln>
              </c:spPr>
            </c:marker>
            <c:bubble3D val="0"/>
            <c:spPr>
              <a:ln w="28575">
                <a:solidFill>
                  <a:sysClr val="windowText" lastClr="000000"/>
                </a:solidFill>
              </a:ln>
            </c:spPr>
          </c:dPt>
          <c:dLbls>
            <c:dLbl>
              <c:idx val="39"/>
              <c:layout>
                <c:manualLayout>
                  <c:x val="-2.359882005899705E-3"/>
                  <c:y val="0.2350877192982454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EDS február. </a:t>
                    </a:r>
                    <a:fld id="{C404C3F1-4141-4F75-9919-1C69B44F15F5}" type="YVALUE">
                      <a:rPr lang="en-US"/>
                      <a:pPr/>
                      <a:t>[HODNOTA Y]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yVal>
            <c:numRef>
              <c:f>Graf_9!$F$4:$F$44</c:f>
              <c:numCache>
                <c:formatCode>General</c:formatCode>
                <c:ptCount val="41"/>
                <c:pt idx="39" formatCode="0.00%">
                  <c:v>0.15079999999999999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0054568"/>
        <c:axId val="770054176"/>
      </c:scatterChart>
      <c:catAx>
        <c:axId val="770054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770054176"/>
        <c:crosses val="autoZero"/>
        <c:auto val="1"/>
        <c:lblAlgn val="ctr"/>
        <c:lblOffset val="100"/>
        <c:noMultiLvlLbl val="0"/>
      </c:catAx>
      <c:valAx>
        <c:axId val="770054176"/>
        <c:scaling>
          <c:orientation val="minMax"/>
          <c:max val="0.16500000000000004"/>
          <c:min val="0.1150000000000000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7700545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hyperlink" Target="#Obsah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Obsah!A1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Obsah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Obsah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Obsah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104775</xdr:rowOff>
    </xdr:from>
    <xdr:to>
      <xdr:col>12</xdr:col>
      <xdr:colOff>247650</xdr:colOff>
      <xdr:row>18</xdr:row>
      <xdr:rowOff>147108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161925"/>
          <a:ext cx="609600" cy="2159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5</xdr:col>
      <xdr:colOff>304798</xdr:colOff>
      <xdr:row>3</xdr:row>
      <xdr:rowOff>119063</xdr:rowOff>
    </xdr:from>
    <xdr:to>
      <xdr:col>14</xdr:col>
      <xdr:colOff>523875</xdr:colOff>
      <xdr:row>17</xdr:row>
      <xdr:rowOff>47625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400049</xdr:colOff>
      <xdr:row>11</xdr:row>
      <xdr:rowOff>104775</xdr:rowOff>
    </xdr:from>
    <xdr:to>
      <xdr:col>9</xdr:col>
      <xdr:colOff>333374</xdr:colOff>
      <xdr:row>29</xdr:row>
      <xdr:rowOff>57150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228600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09600" cy="2286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609600</xdr:colOff>
      <xdr:row>0</xdr:row>
      <xdr:rowOff>254000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128586</xdr:colOff>
      <xdr:row>12</xdr:row>
      <xdr:rowOff>147636</xdr:rowOff>
    </xdr:from>
    <xdr:to>
      <xdr:col>8</xdr:col>
      <xdr:colOff>9525</xdr:colOff>
      <xdr:row>31</xdr:row>
      <xdr:rowOff>95249</xdr:rowOff>
    </xdr:to>
    <xdr:graphicFrame macro="">
      <xdr:nvGraphicFramePr>
        <xdr:cNvPr id="4" name="Graf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12</xdr:row>
      <xdr:rowOff>185736</xdr:rowOff>
    </xdr:from>
    <xdr:to>
      <xdr:col>6</xdr:col>
      <xdr:colOff>238125</xdr:colOff>
      <xdr:row>29</xdr:row>
      <xdr:rowOff>85725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497415</xdr:colOff>
      <xdr:row>16</xdr:row>
      <xdr:rowOff>113771</xdr:rowOff>
    </xdr:from>
    <xdr:to>
      <xdr:col>16</xdr:col>
      <xdr:colOff>86748</xdr:colOff>
      <xdr:row>34</xdr:row>
      <xdr:rowOff>137583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190499</xdr:colOff>
      <xdr:row>17</xdr:row>
      <xdr:rowOff>39158</xdr:rowOff>
    </xdr:from>
    <xdr:to>
      <xdr:col>7</xdr:col>
      <xdr:colOff>171416</xdr:colOff>
      <xdr:row>35</xdr:row>
      <xdr:rowOff>61658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609600</xdr:colOff>
      <xdr:row>1</xdr:row>
      <xdr:rowOff>76200</xdr:rowOff>
    </xdr:to>
    <xdr:sp macro="" textlink="">
      <xdr:nvSpPr>
        <xdr:cNvPr id="6" name="Zaoblený obdĺžnik 5">
          <a:hlinkClick xmlns:r="http://schemas.openxmlformats.org/officeDocument/2006/relationships" r:id="rId3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142875</xdr:colOff>
      <xdr:row>18</xdr:row>
      <xdr:rowOff>14287</xdr:rowOff>
    </xdr:from>
    <xdr:to>
      <xdr:col>5</xdr:col>
      <xdr:colOff>923925</xdr:colOff>
      <xdr:row>32</xdr:row>
      <xdr:rowOff>90487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4</xdr:col>
      <xdr:colOff>819150</xdr:colOff>
      <xdr:row>3</xdr:row>
      <xdr:rowOff>119062</xdr:rowOff>
    </xdr:from>
    <xdr:to>
      <xdr:col>10</xdr:col>
      <xdr:colOff>66675</xdr:colOff>
      <xdr:row>18</xdr:row>
      <xdr:rowOff>4762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4</xdr:col>
      <xdr:colOff>204787</xdr:colOff>
      <xdr:row>2</xdr:row>
      <xdr:rowOff>185737</xdr:rowOff>
    </xdr:from>
    <xdr:to>
      <xdr:col>11</xdr:col>
      <xdr:colOff>19050</xdr:colOff>
      <xdr:row>14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581024</xdr:colOff>
      <xdr:row>1</xdr:row>
      <xdr:rowOff>180975</xdr:rowOff>
    </xdr:from>
    <xdr:to>
      <xdr:col>16</xdr:col>
      <xdr:colOff>561975</xdr:colOff>
      <xdr:row>20</xdr:row>
      <xdr:rowOff>161925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18</xdr:row>
      <xdr:rowOff>176211</xdr:rowOff>
    </xdr:from>
    <xdr:to>
      <xdr:col>9</xdr:col>
      <xdr:colOff>57150</xdr:colOff>
      <xdr:row>35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44450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096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Farby 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B0D6AF"/>
      </a:accent2>
      <a:accent3>
        <a:srgbClr val="D3BEDE"/>
      </a:accent3>
      <a:accent4>
        <a:srgbClr val="D9D3AB"/>
      </a:accent4>
      <a:accent5>
        <a:srgbClr val="AAD3F2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showGridLines="0" workbookViewId="0">
      <selection activeCell="G21" sqref="G21"/>
    </sheetView>
  </sheetViews>
  <sheetFormatPr defaultRowHeight="15"/>
  <sheetData>
    <row r="2" spans="1:11" ht="16.5"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9.5">
      <c r="B3" s="68" t="s">
        <v>100</v>
      </c>
      <c r="C3" s="69"/>
      <c r="D3" s="69"/>
      <c r="E3" s="69"/>
      <c r="F3" s="69"/>
      <c r="G3" s="69"/>
      <c r="H3" s="69"/>
      <c r="I3" s="69"/>
      <c r="J3" s="12"/>
      <c r="K3" s="12"/>
    </row>
    <row r="4" spans="1:11" ht="17.25" thickBot="1">
      <c r="A4" s="71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7.25" thickBot="1">
      <c r="A5" s="71"/>
      <c r="B5" s="214">
        <v>1</v>
      </c>
      <c r="C5" s="74" t="s">
        <v>186</v>
      </c>
      <c r="D5" s="75"/>
      <c r="E5" s="75"/>
      <c r="F5" s="75"/>
      <c r="G5" s="70"/>
      <c r="H5" s="12"/>
      <c r="I5" s="12"/>
      <c r="J5" s="12"/>
      <c r="K5" s="12"/>
    </row>
    <row r="6" spans="1:11" ht="17.25" thickBot="1">
      <c r="A6" s="71"/>
      <c r="B6" s="214">
        <v>2</v>
      </c>
      <c r="C6" s="74" t="s">
        <v>101</v>
      </c>
      <c r="D6" s="75"/>
      <c r="E6" s="75"/>
      <c r="F6" s="75"/>
      <c r="G6" s="70"/>
      <c r="H6" s="12"/>
      <c r="I6" s="12"/>
      <c r="J6" s="12"/>
      <c r="K6" s="12"/>
    </row>
    <row r="7" spans="1:11" ht="17.25" thickBot="1">
      <c r="A7" s="71"/>
      <c r="B7" s="214">
        <v>3</v>
      </c>
      <c r="C7" s="74" t="s">
        <v>102</v>
      </c>
      <c r="D7" s="75"/>
      <c r="E7" s="75"/>
      <c r="F7" s="75"/>
      <c r="G7" s="70"/>
      <c r="H7" s="12"/>
      <c r="I7" s="12"/>
      <c r="J7" s="12"/>
      <c r="K7" s="12"/>
    </row>
    <row r="8" spans="1:11" ht="17.25" thickBot="1">
      <c r="A8" s="71"/>
      <c r="B8" s="215" t="s">
        <v>185</v>
      </c>
      <c r="C8" s="74" t="s">
        <v>187</v>
      </c>
      <c r="D8" s="75"/>
      <c r="E8" s="75"/>
      <c r="F8" s="75"/>
      <c r="G8" s="70"/>
      <c r="H8" s="12"/>
      <c r="I8" s="12"/>
      <c r="J8" s="12"/>
      <c r="K8" s="12"/>
    </row>
    <row r="9" spans="1:11" ht="17.25" thickBot="1">
      <c r="A9" s="71"/>
      <c r="B9" s="215">
        <v>6</v>
      </c>
      <c r="C9" s="74" t="s">
        <v>188</v>
      </c>
      <c r="D9" s="75"/>
      <c r="E9" s="75"/>
      <c r="F9" s="75"/>
      <c r="G9" s="70"/>
      <c r="H9" s="12"/>
      <c r="I9" s="12"/>
      <c r="J9" s="12"/>
      <c r="K9" s="12"/>
    </row>
    <row r="10" spans="1:11" ht="17.25" thickBot="1">
      <c r="A10" s="71"/>
      <c r="B10" s="215">
        <v>7</v>
      </c>
      <c r="C10" s="74" t="s">
        <v>189</v>
      </c>
      <c r="D10" s="75"/>
      <c r="E10" s="75"/>
      <c r="F10" s="75"/>
      <c r="G10" s="70"/>
      <c r="H10" s="12"/>
      <c r="I10" s="12"/>
      <c r="J10" s="12"/>
      <c r="K10" s="12"/>
    </row>
    <row r="11" spans="1:11" ht="17.25" thickBot="1">
      <c r="A11" s="71"/>
      <c r="B11" s="215">
        <v>8</v>
      </c>
      <c r="C11" s="74" t="s">
        <v>190</v>
      </c>
      <c r="D11" s="75"/>
      <c r="E11" s="75"/>
      <c r="F11" s="75"/>
      <c r="G11" s="70"/>
      <c r="H11" s="12"/>
      <c r="I11" s="12"/>
      <c r="J11" s="12"/>
      <c r="K11" s="12"/>
    </row>
    <row r="12" spans="1:11" ht="17.25" thickBot="1">
      <c r="A12" s="71"/>
      <c r="B12" s="215">
        <v>9</v>
      </c>
      <c r="C12" s="74" t="s">
        <v>103</v>
      </c>
      <c r="D12" s="74"/>
      <c r="E12" s="74"/>
      <c r="F12" s="74"/>
      <c r="G12" s="74"/>
      <c r="H12" s="74"/>
      <c r="I12" s="74"/>
      <c r="J12" s="74"/>
      <c r="K12" s="12"/>
    </row>
    <row r="13" spans="1:11" ht="17.25" thickBot="1">
      <c r="A13" s="71"/>
      <c r="B13" s="215">
        <v>10</v>
      </c>
      <c r="C13" s="74" t="s">
        <v>191</v>
      </c>
      <c r="D13" s="74"/>
      <c r="E13" s="74"/>
      <c r="F13" s="74"/>
      <c r="G13" s="74"/>
      <c r="H13" s="74"/>
      <c r="I13" s="74"/>
      <c r="J13" s="74"/>
      <c r="K13" s="12"/>
    </row>
    <row r="14" spans="1:11" ht="17.25" thickBot="1">
      <c r="A14" s="71"/>
      <c r="B14" s="215">
        <v>11</v>
      </c>
      <c r="C14" s="74" t="s">
        <v>192</v>
      </c>
      <c r="D14" s="74"/>
      <c r="E14" s="74"/>
      <c r="F14" s="74"/>
      <c r="G14" s="74"/>
      <c r="H14" s="74"/>
      <c r="I14" s="74"/>
      <c r="J14" s="74"/>
      <c r="K14" s="12"/>
    </row>
    <row r="15" spans="1:11" ht="17.25" thickBot="1">
      <c r="A15" s="71"/>
      <c r="B15" s="214">
        <v>12</v>
      </c>
      <c r="C15" s="74" t="s">
        <v>193</v>
      </c>
      <c r="D15" s="75"/>
      <c r="E15" s="75"/>
      <c r="F15" s="75"/>
      <c r="G15" s="70"/>
      <c r="H15" s="12"/>
      <c r="I15" s="12"/>
      <c r="J15" s="12"/>
      <c r="K15" s="12"/>
    </row>
    <row r="16" spans="1:11" ht="17.25" thickBot="1">
      <c r="A16" s="71"/>
      <c r="B16" s="214">
        <v>13</v>
      </c>
      <c r="C16" s="74" t="s">
        <v>194</v>
      </c>
      <c r="D16" s="75"/>
      <c r="E16" s="75"/>
      <c r="F16" s="75"/>
      <c r="G16" s="70"/>
      <c r="H16" s="12"/>
      <c r="I16" s="12"/>
      <c r="J16" s="12"/>
      <c r="K16" s="12"/>
    </row>
    <row r="17" spans="1:11" ht="17.25" thickBot="1">
      <c r="A17" s="71"/>
      <c r="B17" s="214">
        <v>14</v>
      </c>
      <c r="C17" s="74" t="s">
        <v>196</v>
      </c>
      <c r="D17" s="102"/>
      <c r="E17" s="102"/>
      <c r="F17" s="102"/>
      <c r="G17" s="12"/>
      <c r="H17" s="12"/>
      <c r="I17" s="12"/>
      <c r="J17" s="12"/>
      <c r="K17" s="12"/>
    </row>
    <row r="18" spans="1:11" ht="17.25" thickBot="1">
      <c r="A18" s="71"/>
      <c r="B18" s="214">
        <v>15</v>
      </c>
      <c r="C18" s="74" t="s">
        <v>104</v>
      </c>
      <c r="D18" s="71"/>
      <c r="E18" s="71"/>
      <c r="F18" s="71"/>
    </row>
    <row r="19" spans="1:11">
      <c r="A19" s="71"/>
    </row>
    <row r="20" spans="1:11">
      <c r="A20" s="71"/>
    </row>
    <row r="21" spans="1:11">
      <c r="A21" s="71"/>
    </row>
    <row r="22" spans="1:11">
      <c r="A22" s="71"/>
    </row>
  </sheetData>
  <hyperlinks>
    <hyperlink ref="C5" location="Graf_1!A1" display="Zmena prognózy daní oproti februáru 2017"/>
    <hyperlink ref="C6" location="Graf_2!A1" display="Vplyv makroekonomickej prognózy na odhad daní"/>
    <hyperlink ref="C7" location="Graf_3!A1" display="Štrukturálne saldo_faktory"/>
    <hyperlink ref="C12" location="Graf_9!A1" display="Efektívna daňová sadzba DPH"/>
    <hyperlink ref="C15" location="DANE_ESA2010!A1" display="Aktuálna prognóza IFP a porovnanie s rozpočtom VS na roky 2017 - 2019 a s Východiskami rozpočtu VS na roky 2018 - 2020 (mil. eur, ESA2010)"/>
    <hyperlink ref="C16" location="DANE_CASH!A1" display="Aktuálna prognóza IFP a porovnanie s rozpočtom VS na roky 2017 - 2019 a s Východiskami rozpočtu VS na roky 2018 - 2020 (mil. eur, cash)"/>
    <hyperlink ref="C17" location="DANE_FAKTORY!A1" display="Tabuľka: Rozdiel aktuálnej prognózy daňových príjmov oproti prognóze z februára 2017 (ESA2010, mil. Eur)"/>
    <hyperlink ref="C18" location="Tab_1!A1" display="Legislatíva zapracovaná v prognóze"/>
    <hyperlink ref="B5" location="Graf_1!A1" display="Graf_1!A1"/>
    <hyperlink ref="B6" location="Graf_2!A1" display="Graf_2!A1"/>
    <hyperlink ref="B7" location="Graf_3!A1" display="Graf_3!A1"/>
    <hyperlink ref="B12" location="Graf_9!A1" display="Graf_9!A1"/>
    <hyperlink ref="B15" location="DANE_ESA2010!A1" display="DANE_ESA2010!A1"/>
    <hyperlink ref="B16" location="DANE_CASH!A1" display="DANE_CASH!A1"/>
    <hyperlink ref="B17" location="DANE_FAKTORY!A1" display="DANE_FAKTORY!A1"/>
    <hyperlink ref="B18" location="Tab_1!A1" display="Tab_1!A1"/>
    <hyperlink ref="B8" location="'Graf_4 a Graf_5'!A1" display="4 a 5"/>
    <hyperlink ref="C8" location="'Graf_4 a Graf_5'!A1" display="Distribúcia príjmov a výdavkov SZČO"/>
    <hyperlink ref="B9" location="Graf_6!A1" display="Graf_6!A1"/>
    <hyperlink ref="C9" location="Graf_6!A1" display="Porovnanie daňovo-odvodového zaťaženia pri čistom mesačnom príjme 1 000 eur (2017)"/>
    <hyperlink ref="C10" location="Graf_7!A1" display="Dĺžka existencie SZČO pred ukončením živnosti k 2016"/>
    <hyperlink ref="B10" location="Graf_7!A1" display="Graf_7!A1"/>
    <hyperlink ref="C11" location="Graf_8!A1" display="Prírastky a úbytky počtu SZČO (tisíc)"/>
    <hyperlink ref="B11" location="Graf_8!A1" display="Graf_8!A1"/>
    <hyperlink ref="C13" location="Graf_10!A1" display="Porovnanie previsov skutočných príjmov zo ZO, SO a DPFO nad rastom mzdovej bázy (v p.b.)"/>
    <hyperlink ref="B13" location="Graf_10!A1" display="Graf_10!A1"/>
    <hyperlink ref="C14" location="Graf_11!A1" display="Vplyv zmeny prognózy na vybrané subjekty verejnej správy (v mil. eur)"/>
    <hyperlink ref="B14" location="Graf_11!A1" display="Graf_11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showGridLines="0" workbookViewId="0">
      <selection activeCell="J27" sqref="J27"/>
    </sheetView>
  </sheetViews>
  <sheetFormatPr defaultRowHeight="12.75"/>
  <cols>
    <col min="1" max="2" width="9.140625" style="64"/>
    <col min="3" max="4" width="12.7109375" style="64" customWidth="1"/>
    <col min="5" max="16384" width="9.140625" style="64"/>
  </cols>
  <sheetData>
    <row r="1" spans="1:5">
      <c r="A1" s="72"/>
    </row>
    <row r="2" spans="1:5">
      <c r="B2" s="7" t="s">
        <v>114</v>
      </c>
    </row>
    <row r="3" spans="1:5" ht="15" customHeight="1">
      <c r="C3" s="77" t="s">
        <v>117</v>
      </c>
      <c r="D3" s="77" t="s">
        <v>106</v>
      </c>
    </row>
    <row r="4" spans="1:5" ht="15" customHeight="1">
      <c r="B4" s="64">
        <v>2009</v>
      </c>
      <c r="C4" s="78">
        <v>1.62667318763333</v>
      </c>
      <c r="D4" s="78">
        <v>1.62667318763333</v>
      </c>
    </row>
    <row r="5" spans="1:5" ht="15" customHeight="1">
      <c r="B5" s="66">
        <v>2010</v>
      </c>
      <c r="C5" s="78">
        <v>1.5273353081881591</v>
      </c>
      <c r="D5" s="78">
        <v>1.5273353081881591</v>
      </c>
      <c r="E5" s="65"/>
    </row>
    <row r="6" spans="1:5" ht="15" customHeight="1">
      <c r="B6" s="66">
        <v>2011</v>
      </c>
      <c r="C6" s="78">
        <v>1.5416298980724013</v>
      </c>
      <c r="D6" s="78">
        <v>1.5416298980724013</v>
      </c>
      <c r="E6" s="65"/>
    </row>
    <row r="7" spans="1:5" ht="15" customHeight="1">
      <c r="B7" s="66">
        <v>2012</v>
      </c>
      <c r="C7" s="78">
        <v>1.4673631464602952</v>
      </c>
      <c r="D7" s="78">
        <v>1.4673631464602952</v>
      </c>
      <c r="E7" s="65"/>
    </row>
    <row r="8" spans="1:5" ht="15" customHeight="1">
      <c r="B8" s="66">
        <v>2013</v>
      </c>
      <c r="C8" s="78">
        <v>1.458299389963422</v>
      </c>
      <c r="D8" s="78">
        <v>1.458299389963422</v>
      </c>
      <c r="E8" s="65"/>
    </row>
    <row r="9" spans="1:5" ht="15" customHeight="1">
      <c r="B9" s="66">
        <v>2014</v>
      </c>
      <c r="C9" s="78">
        <v>1.461957877732436</v>
      </c>
      <c r="D9" s="78">
        <v>1.461957877732436</v>
      </c>
      <c r="E9" s="65"/>
    </row>
    <row r="10" spans="1:5" ht="15" customHeight="1">
      <c r="B10" s="66">
        <v>2015</v>
      </c>
      <c r="C10" s="78">
        <v>1.4896432285845149</v>
      </c>
      <c r="D10" s="78">
        <v>1.4896432285845147</v>
      </c>
      <c r="E10" s="65"/>
    </row>
    <row r="11" spans="1:5" ht="15" customHeight="1">
      <c r="B11" s="66">
        <v>2016</v>
      </c>
      <c r="C11" s="78">
        <v>1.51098738816501</v>
      </c>
      <c r="D11" s="78">
        <v>1.51098738816501</v>
      </c>
      <c r="E11" s="65"/>
    </row>
    <row r="12" spans="1:5" ht="15" customHeight="1">
      <c r="B12" s="66">
        <v>2017</v>
      </c>
      <c r="C12" s="78">
        <v>1.5043433804665924</v>
      </c>
      <c r="D12" s="78">
        <v>1.5207837849052059</v>
      </c>
      <c r="E12" s="65"/>
    </row>
    <row r="13" spans="1:5" ht="15" customHeight="1">
      <c r="B13" s="66">
        <v>2018</v>
      </c>
      <c r="C13" s="78">
        <v>1.5126011712952285</v>
      </c>
      <c r="D13" s="78">
        <v>1.5197611648855731</v>
      </c>
    </row>
    <row r="14" spans="1:5" ht="15" customHeight="1">
      <c r="B14" s="66">
        <v>2019</v>
      </c>
      <c r="C14" s="78">
        <v>1.51166433349579</v>
      </c>
      <c r="D14" s="78">
        <v>1.5206993219532823</v>
      </c>
    </row>
    <row r="15" spans="1:5" ht="15" customHeight="1">
      <c r="B15" s="66">
        <v>2020</v>
      </c>
      <c r="C15" s="78">
        <v>1.51166433349579</v>
      </c>
      <c r="D15" s="78">
        <v>1.520699223030189</v>
      </c>
    </row>
    <row r="16" spans="1:5" ht="15" customHeight="1">
      <c r="B16" s="64">
        <v>2021</v>
      </c>
      <c r="C16" s="78">
        <v>1.5115796100205068</v>
      </c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tabSelected="1" zoomScaleNormal="100" workbookViewId="0">
      <selection activeCell="I26" sqref="I26"/>
    </sheetView>
  </sheetViews>
  <sheetFormatPr defaultRowHeight="15"/>
  <cols>
    <col min="4" max="4" width="13.7109375" customWidth="1"/>
    <col min="5" max="5" width="12.7109375" customWidth="1"/>
  </cols>
  <sheetData>
    <row r="1" spans="1:6">
      <c r="A1" s="72"/>
    </row>
    <row r="2" spans="1:6" ht="16.5">
      <c r="B2" s="7" t="s">
        <v>180</v>
      </c>
      <c r="C2" s="12"/>
      <c r="D2" s="12"/>
      <c r="E2" s="12"/>
    </row>
    <row r="3" spans="1:6">
      <c r="B3" s="164"/>
      <c r="C3" s="198" t="s">
        <v>181</v>
      </c>
      <c r="D3" s="198" t="s">
        <v>182</v>
      </c>
      <c r="E3" s="198" t="s">
        <v>183</v>
      </c>
      <c r="F3" s="164"/>
    </row>
    <row r="4" spans="1:6">
      <c r="B4" s="199">
        <v>42064</v>
      </c>
      <c r="C4" s="197">
        <v>2.5767199343343483</v>
      </c>
      <c r="D4" s="197">
        <v>2.0881219181997812</v>
      </c>
      <c r="E4" s="197">
        <v>3.6779339806589206</v>
      </c>
    </row>
    <row r="5" spans="1:6">
      <c r="B5" s="199">
        <v>42156</v>
      </c>
      <c r="C5" s="197">
        <v>1.6357790540993955</v>
      </c>
      <c r="D5" s="197">
        <v>0.9713097363347023</v>
      </c>
      <c r="E5" s="197">
        <v>4.1175941270308325</v>
      </c>
    </row>
    <row r="6" spans="1:6">
      <c r="B6" s="199">
        <v>42248</v>
      </c>
      <c r="C6" s="197">
        <v>0.41451114682300449</v>
      </c>
      <c r="D6" s="197">
        <v>0.83187846962258227</v>
      </c>
      <c r="E6" s="197">
        <v>3.7605714196727202</v>
      </c>
    </row>
    <row r="7" spans="1:6">
      <c r="B7" s="199">
        <v>42339</v>
      </c>
      <c r="C7" s="197">
        <v>1.0285337513305848</v>
      </c>
      <c r="D7" s="197">
        <v>1.2357924487660821</v>
      </c>
      <c r="E7" s="197">
        <v>5.0381822806629062</v>
      </c>
    </row>
    <row r="8" spans="1:6">
      <c r="B8" s="199">
        <v>42430</v>
      </c>
      <c r="C8" s="197">
        <v>1.8963583912304349</v>
      </c>
      <c r="D8" s="197">
        <v>2.9401393169077528</v>
      </c>
      <c r="E8" s="197">
        <v>8.0082761937238622</v>
      </c>
    </row>
    <row r="9" spans="1:6">
      <c r="B9" s="199">
        <v>42522</v>
      </c>
      <c r="C9" s="197">
        <v>0.90819636593806319</v>
      </c>
      <c r="D9" s="197">
        <v>1.9085456443476367</v>
      </c>
      <c r="E9" s="197">
        <v>3.5508197680287346</v>
      </c>
    </row>
    <row r="10" spans="1:6">
      <c r="B10" s="199">
        <v>42614</v>
      </c>
      <c r="C10" s="197">
        <v>1.6417402703520434</v>
      </c>
      <c r="D10" s="197">
        <v>2.2033257306245835</v>
      </c>
      <c r="E10" s="197">
        <v>4.7329267022162336</v>
      </c>
    </row>
    <row r="11" spans="1:6">
      <c r="B11" s="199">
        <v>42705</v>
      </c>
      <c r="C11" s="197">
        <v>0.47613474412468992</v>
      </c>
      <c r="D11" s="197">
        <v>0.33720648978114998</v>
      </c>
      <c r="E11" s="197">
        <v>3.5857259529655128</v>
      </c>
    </row>
    <row r="12" spans="1:6">
      <c r="B12" s="199">
        <v>42795</v>
      </c>
      <c r="C12" s="197">
        <v>6.1438299191296508E-2</v>
      </c>
      <c r="D12" s="197">
        <v>0.27922569908664929</v>
      </c>
      <c r="E12" s="197">
        <v>1.084113641290263</v>
      </c>
    </row>
    <row r="13" spans="1:6">
      <c r="B13" s="199">
        <v>42887</v>
      </c>
      <c r="C13" s="197">
        <v>1.4048872073288976</v>
      </c>
      <c r="D13" s="197">
        <v>1.1233875210777455</v>
      </c>
      <c r="E13" s="197">
        <v>3.5207348046869313</v>
      </c>
    </row>
    <row r="14" spans="1:6">
      <c r="B14" s="199">
        <v>42979</v>
      </c>
      <c r="C14" s="197">
        <v>-0.74082225388585332</v>
      </c>
      <c r="D14" s="197">
        <v>2.3995175641777777E-3</v>
      </c>
      <c r="E14" s="197">
        <v>2.9559829291569528</v>
      </c>
    </row>
    <row r="15" spans="1:6">
      <c r="B15" s="199">
        <v>43070</v>
      </c>
      <c r="C15" s="197">
        <v>1.281564403155655</v>
      </c>
      <c r="D15" s="197">
        <v>0.62903010692931804</v>
      </c>
      <c r="E15" s="197">
        <v>0.54607807559177157</v>
      </c>
    </row>
    <row r="16" spans="1:6">
      <c r="B16" s="199">
        <v>43160</v>
      </c>
      <c r="C16" s="197">
        <v>1.2471391237026008</v>
      </c>
      <c r="D16" s="197">
        <v>0.54737741875390267</v>
      </c>
      <c r="E16" s="197">
        <v>6.7519759133690904</v>
      </c>
    </row>
    <row r="17" spans="2:5">
      <c r="B17" s="8"/>
      <c r="C17" s="163"/>
      <c r="D17" s="11"/>
      <c r="E17" s="11"/>
    </row>
    <row r="18" spans="2:5">
      <c r="B18" s="8"/>
      <c r="C18" s="163"/>
      <c r="D18" s="11"/>
      <c r="E18" s="11"/>
    </row>
    <row r="19" spans="2:5">
      <c r="B19" s="8"/>
      <c r="C19" s="163"/>
      <c r="D19" s="11"/>
      <c r="E19" s="11"/>
    </row>
    <row r="20" spans="2:5">
      <c r="B20" s="8"/>
      <c r="C20" s="163"/>
      <c r="D20" s="11"/>
      <c r="E20" s="11"/>
    </row>
    <row r="21" spans="2:5">
      <c r="B21" s="8"/>
      <c r="C21" s="163"/>
      <c r="D21" s="11"/>
      <c r="E21" s="11"/>
    </row>
    <row r="22" spans="2:5">
      <c r="B22" s="8"/>
      <c r="C22" s="163"/>
      <c r="D22" s="11"/>
      <c r="E22" s="11"/>
    </row>
    <row r="23" spans="2:5">
      <c r="B23" s="9"/>
      <c r="C23" s="163"/>
      <c r="D23" s="11"/>
      <c r="E23" s="11"/>
    </row>
    <row r="24" spans="2:5">
      <c r="B24" s="9"/>
      <c r="C24" s="163"/>
      <c r="D24" s="11"/>
      <c r="E24" s="11"/>
    </row>
    <row r="25" spans="2:5">
      <c r="B25" s="9"/>
      <c r="C25" s="163"/>
      <c r="D25" s="11"/>
      <c r="E25" s="11"/>
    </row>
    <row r="26" spans="2:5">
      <c r="B26" s="9"/>
      <c r="C26" s="163"/>
      <c r="D26" s="11"/>
      <c r="E26" s="11"/>
    </row>
    <row r="27" spans="2:5">
      <c r="B27" s="9"/>
      <c r="C27" s="163"/>
      <c r="D27" s="11"/>
      <c r="E27" s="11"/>
    </row>
    <row r="28" spans="2:5">
      <c r="B28" s="9"/>
      <c r="C28" s="163"/>
      <c r="D28" s="11"/>
      <c r="E28" s="11"/>
    </row>
    <row r="29" spans="2:5">
      <c r="B29" s="9"/>
      <c r="C29" s="163"/>
      <c r="D29" s="11"/>
      <c r="E29" s="11"/>
    </row>
    <row r="30" spans="2:5">
      <c r="B30" s="9"/>
      <c r="C30" s="163"/>
      <c r="D30" s="11"/>
      <c r="E30" s="11"/>
    </row>
    <row r="31" spans="2:5">
      <c r="B31" s="9"/>
      <c r="C31" s="163"/>
      <c r="D31" s="11"/>
      <c r="E31" s="11"/>
    </row>
    <row r="32" spans="2:5">
      <c r="B32" s="9"/>
      <c r="C32" s="163"/>
      <c r="D32" s="11"/>
      <c r="E32" s="11"/>
    </row>
    <row r="33" spans="2:6">
      <c r="B33" s="9"/>
      <c r="C33" s="163"/>
      <c r="D33" s="11"/>
      <c r="E33" s="11"/>
    </row>
    <row r="34" spans="2:6">
      <c r="B34" s="9"/>
      <c r="C34" s="163"/>
      <c r="D34" s="11"/>
      <c r="E34" s="11"/>
    </row>
    <row r="35" spans="2:6">
      <c r="B35" s="9"/>
      <c r="C35" s="163"/>
      <c r="D35" s="11"/>
      <c r="E35" s="11"/>
    </row>
    <row r="36" spans="2:6">
      <c r="B36" s="9"/>
      <c r="C36" s="163"/>
      <c r="D36" s="11"/>
      <c r="E36" s="11"/>
    </row>
    <row r="37" spans="2:6">
      <c r="B37" s="36"/>
      <c r="C37" s="163"/>
      <c r="D37" s="11"/>
      <c r="E37" s="11"/>
    </row>
    <row r="38" spans="2:6">
      <c r="B38" s="36"/>
      <c r="C38" s="163"/>
      <c r="D38" s="11"/>
      <c r="E38" s="11"/>
    </row>
    <row r="39" spans="2:6">
      <c r="B39" s="36"/>
      <c r="C39" s="163"/>
      <c r="D39" s="11"/>
      <c r="E39" s="11"/>
    </row>
    <row r="40" spans="2:6">
      <c r="B40" s="63"/>
      <c r="C40" s="163"/>
      <c r="D40" s="11"/>
      <c r="E40" s="11"/>
    </row>
    <row r="41" spans="2:6">
      <c r="B41" s="73"/>
      <c r="C41" s="163"/>
      <c r="D41" s="11"/>
      <c r="E41" s="11"/>
    </row>
    <row r="42" spans="2:6">
      <c r="B42" s="63"/>
      <c r="C42" s="163"/>
      <c r="D42" s="11"/>
      <c r="E42" s="11"/>
    </row>
    <row r="43" spans="2:6">
      <c r="B43" s="63"/>
      <c r="C43" s="163"/>
      <c r="D43" s="11"/>
      <c r="E43" s="11"/>
      <c r="F43" s="11"/>
    </row>
    <row r="44" spans="2:6">
      <c r="B44" s="162"/>
      <c r="C44" s="163"/>
      <c r="D44" s="11"/>
      <c r="E44" s="1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workbookViewId="0">
      <selection activeCell="D32" sqref="D32"/>
    </sheetView>
  </sheetViews>
  <sheetFormatPr defaultRowHeight="12.75"/>
  <cols>
    <col min="1" max="1" width="9.140625" style="161"/>
    <col min="2" max="2" width="40.5703125" style="161" bestFit="1" customWidth="1"/>
    <col min="3" max="16384" width="9.140625" style="161"/>
  </cols>
  <sheetData>
    <row r="1" spans="1:7" ht="20.25" customHeight="1">
      <c r="A1" s="205"/>
      <c r="B1" s="160"/>
    </row>
    <row r="2" spans="1:7">
      <c r="B2" s="7" t="s">
        <v>184</v>
      </c>
    </row>
    <row r="3" spans="1:7" ht="13.5">
      <c r="B3" s="200"/>
      <c r="C3" s="201">
        <v>2017</v>
      </c>
      <c r="D3" s="201">
        <v>2018</v>
      </c>
      <c r="E3" s="201">
        <v>2019</v>
      </c>
      <c r="F3" s="201">
        <v>2020</v>
      </c>
      <c r="G3" s="201">
        <v>2021</v>
      </c>
    </row>
    <row r="4" spans="1:7">
      <c r="B4" s="200" t="s">
        <v>151</v>
      </c>
      <c r="C4" s="202">
        <f>DANE_ESA2010!Z34</f>
        <v>8.9609814777140855</v>
      </c>
      <c r="D4" s="202">
        <f>DANE_ESA2010!AA34</f>
        <v>137.08399999999892</v>
      </c>
      <c r="E4" s="202">
        <f>DANE_ESA2010!AB34</f>
        <v>79.385000000000218</v>
      </c>
      <c r="F4" s="202">
        <f>DANE_ESA2010!AC34</f>
        <v>95.555999999998676</v>
      </c>
      <c r="G4" s="202">
        <f>DANE_ESA2010!AD34</f>
        <v>94.727000000000771</v>
      </c>
    </row>
    <row r="5" spans="1:7">
      <c r="B5" s="200" t="s">
        <v>152</v>
      </c>
      <c r="C5" s="202">
        <f>DANE_ESA2010!Z37+DANE_ESA2010!Z38</f>
        <v>-11.378167709999957</v>
      </c>
      <c r="D5" s="202">
        <f>DANE_ESA2010!AA37+DANE_ESA2010!AA38</f>
        <v>12.27399999999966</v>
      </c>
      <c r="E5" s="202">
        <f>DANE_ESA2010!AB37+DANE_ESA2010!AB38</f>
        <v>20.597999999999729</v>
      </c>
      <c r="F5" s="202">
        <f>DANE_ESA2010!AC37+DANE_ESA2010!AC38</f>
        <v>21.978000000000065</v>
      </c>
      <c r="G5" s="202">
        <f>DANE_ESA2010!AD37+DANE_ESA2010!AD38</f>
        <v>36.151000000000295</v>
      </c>
    </row>
    <row r="6" spans="1:7">
      <c r="B6" s="200" t="s">
        <v>150</v>
      </c>
      <c r="C6" s="202">
        <f>DANE_ESA2010!Z27</f>
        <v>-15.617000000000189</v>
      </c>
      <c r="D6" s="202">
        <f>DANE_ESA2010!AA27</f>
        <v>37.401000000000749</v>
      </c>
      <c r="E6" s="202">
        <f>DANE_ESA2010!AB27</f>
        <v>64.456000000000131</v>
      </c>
      <c r="F6" s="202">
        <f>DANE_ESA2010!AC27</f>
        <v>79.414000000000669</v>
      </c>
      <c r="G6" s="202">
        <f>DANE_ESA2010!AD27</f>
        <v>150.01000000000022</v>
      </c>
    </row>
    <row r="7" spans="1:7">
      <c r="B7" s="200" t="s">
        <v>153</v>
      </c>
      <c r="C7" s="202">
        <f>DANE_ESA2010!Z28</f>
        <v>5.9913611100018898</v>
      </c>
      <c r="D7" s="202">
        <f>DANE_ESA2010!AA28</f>
        <v>49.283999999999651</v>
      </c>
      <c r="E7" s="202">
        <f>DANE_ESA2010!AB28</f>
        <v>67.520999999999731</v>
      </c>
      <c r="F7" s="202">
        <f>DANE_ESA2010!AC28</f>
        <v>82.416000000000167</v>
      </c>
      <c r="G7" s="202">
        <f>DANE_ESA2010!AD28</f>
        <v>94.570999999999913</v>
      </c>
    </row>
    <row r="8" spans="1:7">
      <c r="B8" s="200" t="s">
        <v>154</v>
      </c>
      <c r="C8" s="202">
        <f>SUM(DANE_ESA2010!Z35:Z36,DANE_ESA2010!Z39:Z40)</f>
        <v>2.6895399999950831E-2</v>
      </c>
      <c r="D8" s="202">
        <f>SUM(DANE_ESA2010!AA35:AA36,DANE_ESA2010!AA39:AA40)</f>
        <v>15.630000000000013</v>
      </c>
      <c r="E8" s="202">
        <f>SUM(DANE_ESA2010!AB35:AB36,DANE_ESA2010!AB39:AB40)</f>
        <v>19.742000000000029</v>
      </c>
      <c r="F8" s="202">
        <f>SUM(DANE_ESA2010!AC35:AC36,DANE_ESA2010!AC39:AC40)</f>
        <v>20.700999999999979</v>
      </c>
      <c r="G8" s="202">
        <f>SUM(DANE_ESA2010!AD35:AD36,DANE_ESA2010!AD39:AD40)</f>
        <v>24.621999999999989</v>
      </c>
    </row>
    <row r="9" spans="1:7">
      <c r="B9" s="203" t="s">
        <v>155</v>
      </c>
      <c r="C9" s="204">
        <f>+SUM(C4:C8)</f>
        <v>-12.01592972228422</v>
      </c>
      <c r="D9" s="204">
        <f t="shared" ref="D9:G9" si="0">+SUM(D4:D8)</f>
        <v>251.67299999999901</v>
      </c>
      <c r="E9" s="204">
        <f t="shared" si="0"/>
        <v>251.70199999999983</v>
      </c>
      <c r="F9" s="204">
        <f t="shared" si="0"/>
        <v>300.06499999999954</v>
      </c>
      <c r="G9" s="204">
        <f t="shared" si="0"/>
        <v>400.08100000000121</v>
      </c>
    </row>
    <row r="10" spans="1:7">
      <c r="B10" s="200"/>
      <c r="C10" s="202"/>
      <c r="D10" s="202"/>
      <c r="E10" s="202"/>
      <c r="F10" s="202"/>
      <c r="G10" s="202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6">
    <pageSetUpPr fitToPage="1"/>
  </sheetPr>
  <dimension ref="B2:AD49"/>
  <sheetViews>
    <sheetView showGridLines="0" zoomScaleNormal="100" workbookViewId="0">
      <pane xSplit="2" ySplit="5" topLeftCell="C6" activePane="bottomRight" state="frozen"/>
      <selection activeCell="Z45" sqref="Z45"/>
      <selection pane="topRight" activeCell="Z45" sqref="Z45"/>
      <selection pane="bottomLeft" activeCell="Z45" sqref="Z45"/>
      <selection pane="bottomRight" activeCell="F5" sqref="F5"/>
    </sheetView>
  </sheetViews>
  <sheetFormatPr defaultColWidth="9.140625" defaultRowHeight="16.5"/>
  <cols>
    <col min="1" max="1" width="9.140625" style="41"/>
    <col min="2" max="2" width="32.140625" style="41" customWidth="1"/>
    <col min="3" max="21" width="5.5703125" style="41" customWidth="1"/>
    <col min="22" max="22" width="5.5703125" style="61" customWidth="1"/>
    <col min="23" max="26" width="5.5703125" style="41" customWidth="1"/>
    <col min="27" max="27" width="5.5703125" style="61" customWidth="1"/>
    <col min="28" max="30" width="5.5703125" style="41" customWidth="1"/>
    <col min="31" max="16384" width="9.140625" style="41"/>
  </cols>
  <sheetData>
    <row r="2" spans="2:30" s="40" customFormat="1" ht="14.25" thickBot="1">
      <c r="B2" s="98" t="s">
        <v>198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6"/>
      <c r="V2" s="100"/>
      <c r="W2" s="6"/>
      <c r="X2" s="6"/>
      <c r="Y2" s="6"/>
      <c r="Z2" s="6"/>
      <c r="AA2" s="100"/>
      <c r="AB2" s="6"/>
      <c r="AC2" s="6"/>
      <c r="AD2" s="6"/>
    </row>
    <row r="3" spans="2:30" ht="14.1" customHeight="1" thickBot="1">
      <c r="B3" s="219" t="s">
        <v>0</v>
      </c>
      <c r="C3" s="221" t="s">
        <v>118</v>
      </c>
      <c r="D3" s="222"/>
      <c r="E3" s="222"/>
      <c r="F3" s="222"/>
      <c r="G3" s="223"/>
      <c r="H3" s="216" t="s">
        <v>124</v>
      </c>
      <c r="I3" s="217"/>
      <c r="J3" s="217"/>
      <c r="K3" s="217"/>
      <c r="L3" s="217"/>
      <c r="M3" s="218"/>
      <c r="N3" s="216" t="s">
        <v>125</v>
      </c>
      <c r="O3" s="217"/>
      <c r="P3" s="217"/>
      <c r="Q3" s="217"/>
      <c r="R3" s="217"/>
      <c r="S3" s="218"/>
      <c r="T3" s="221" t="s">
        <v>126</v>
      </c>
      <c r="U3" s="222"/>
      <c r="V3" s="222"/>
      <c r="W3" s="222"/>
      <c r="X3" s="223"/>
      <c r="Y3" s="216" t="s">
        <v>127</v>
      </c>
      <c r="Z3" s="217"/>
      <c r="AA3" s="217"/>
      <c r="AB3" s="217"/>
      <c r="AC3" s="217"/>
      <c r="AD3" s="218"/>
    </row>
    <row r="4" spans="2:30" ht="14.1" customHeight="1" thickBot="1">
      <c r="B4" s="220"/>
      <c r="C4" s="117">
        <v>2016</v>
      </c>
      <c r="D4" s="117">
        <v>2017</v>
      </c>
      <c r="E4" s="118">
        <v>2018</v>
      </c>
      <c r="F4" s="117">
        <v>2019</v>
      </c>
      <c r="G4" s="119">
        <v>2020</v>
      </c>
      <c r="H4" s="120">
        <v>2016</v>
      </c>
      <c r="I4" s="118">
        <v>2017</v>
      </c>
      <c r="J4" s="118">
        <v>2018</v>
      </c>
      <c r="K4" s="118">
        <v>2019</v>
      </c>
      <c r="L4" s="118">
        <v>2020</v>
      </c>
      <c r="M4" s="119">
        <v>2021</v>
      </c>
      <c r="N4" s="133">
        <v>2016</v>
      </c>
      <c r="O4" s="134">
        <v>2017</v>
      </c>
      <c r="P4" s="134">
        <v>2018</v>
      </c>
      <c r="Q4" s="134">
        <v>2019</v>
      </c>
      <c r="R4" s="134">
        <v>2020</v>
      </c>
      <c r="S4" s="135">
        <v>2021</v>
      </c>
      <c r="T4" s="117">
        <v>2016</v>
      </c>
      <c r="U4" s="136">
        <v>2017</v>
      </c>
      <c r="V4" s="136">
        <v>2018</v>
      </c>
      <c r="W4" s="136">
        <v>2019</v>
      </c>
      <c r="X4" s="137">
        <v>2020</v>
      </c>
      <c r="Y4" s="138">
        <v>2016</v>
      </c>
      <c r="Z4" s="139">
        <v>2017</v>
      </c>
      <c r="AA4" s="139">
        <v>2018</v>
      </c>
      <c r="AB4" s="139">
        <v>2019</v>
      </c>
      <c r="AC4" s="139">
        <v>2020</v>
      </c>
      <c r="AD4" s="140">
        <v>2021</v>
      </c>
    </row>
    <row r="5" spans="2:30" ht="14.1" customHeight="1" thickBot="1">
      <c r="B5" s="42" t="s">
        <v>1</v>
      </c>
      <c r="C5" s="84">
        <v>14161.019253979999</v>
      </c>
      <c r="D5" s="84">
        <v>14879.959000000001</v>
      </c>
      <c r="E5" s="84">
        <v>15570.864</v>
      </c>
      <c r="F5" s="84">
        <v>16403.627</v>
      </c>
      <c r="G5" s="85">
        <v>17248.57</v>
      </c>
      <c r="H5" s="86">
        <v>14146.926602969997</v>
      </c>
      <c r="I5" s="84">
        <v>14954.019334562287</v>
      </c>
      <c r="J5" s="84">
        <v>15568.571</v>
      </c>
      <c r="K5" s="84">
        <v>16446.103999999999</v>
      </c>
      <c r="L5" s="84">
        <v>17277.638999999999</v>
      </c>
      <c r="M5" s="85">
        <v>17941.652000000002</v>
      </c>
      <c r="N5" s="86">
        <v>14146.926602969997</v>
      </c>
      <c r="O5" s="84">
        <v>14951.629043729999</v>
      </c>
      <c r="P5" s="84">
        <v>15733.558999999999</v>
      </c>
      <c r="Q5" s="84">
        <v>16565.828999999998</v>
      </c>
      <c r="R5" s="84">
        <v>17415.874</v>
      </c>
      <c r="S5" s="85">
        <v>18097.152000000006</v>
      </c>
      <c r="T5" s="84">
        <f t="shared" ref="T5:AD5" si="0">T6+T12+T23+T24+T25</f>
        <v>-14.092651009999656</v>
      </c>
      <c r="U5" s="84">
        <f t="shared" si="0"/>
        <v>71.670043729996934</v>
      </c>
      <c r="V5" s="84">
        <f t="shared" si="0"/>
        <v>162.69500000000002</v>
      </c>
      <c r="W5" s="84">
        <f t="shared" si="0"/>
        <v>162.20199999999966</v>
      </c>
      <c r="X5" s="85">
        <f t="shared" si="0"/>
        <v>167.30400000000017</v>
      </c>
      <c r="Y5" s="86">
        <f t="shared" si="0"/>
        <v>0</v>
      </c>
      <c r="Z5" s="84">
        <f t="shared" si="0"/>
        <v>-2.3902908322866345</v>
      </c>
      <c r="AA5" s="84">
        <f t="shared" si="0"/>
        <v>164.98800000000034</v>
      </c>
      <c r="AB5" s="84">
        <f t="shared" si="0"/>
        <v>119.72499999999978</v>
      </c>
      <c r="AC5" s="84">
        <f t="shared" si="0"/>
        <v>138.2349999999999</v>
      </c>
      <c r="AD5" s="85">
        <f t="shared" si="0"/>
        <v>155.50000000000068</v>
      </c>
    </row>
    <row r="6" spans="2:30" ht="14.1" customHeight="1">
      <c r="B6" s="44" t="s">
        <v>2</v>
      </c>
      <c r="C6" s="43">
        <v>5579.9307449299995</v>
      </c>
      <c r="D6" s="43">
        <v>5600.4500000000007</v>
      </c>
      <c r="E6" s="43">
        <v>5938.2020000000002</v>
      </c>
      <c r="F6" s="43">
        <v>6358.7359999999999</v>
      </c>
      <c r="G6" s="51">
        <v>6785.7460000000001</v>
      </c>
      <c r="H6" s="87">
        <v>5564.2795350299994</v>
      </c>
      <c r="I6" s="43">
        <v>5615.326</v>
      </c>
      <c r="J6" s="43">
        <v>5905.0220000000008</v>
      </c>
      <c r="K6" s="43">
        <v>6310.634</v>
      </c>
      <c r="L6" s="43">
        <v>6711.4579999999996</v>
      </c>
      <c r="M6" s="51">
        <v>7164.4120000000003</v>
      </c>
      <c r="N6" s="87">
        <v>5564.2795350299994</v>
      </c>
      <c r="O6" s="43">
        <v>5667.33519798</v>
      </c>
      <c r="P6" s="43">
        <v>5942.73</v>
      </c>
      <c r="Q6" s="43">
        <v>6323.8629999999994</v>
      </c>
      <c r="R6" s="43">
        <v>6723.3949999999995</v>
      </c>
      <c r="S6" s="51">
        <v>7166.9720000000007</v>
      </c>
      <c r="T6" s="43">
        <f t="shared" ref="T6:AD6" si="1">T8+T9+T10+T11</f>
        <v>-15.651209899999742</v>
      </c>
      <c r="U6" s="43">
        <f t="shared" si="1"/>
        <v>66.885197979999958</v>
      </c>
      <c r="V6" s="43">
        <f t="shared" si="1"/>
        <v>4.5279999999999632</v>
      </c>
      <c r="W6" s="43">
        <f t="shared" si="1"/>
        <v>-34.87299999999999</v>
      </c>
      <c r="X6" s="51">
        <f t="shared" si="1"/>
        <v>-62.351000000000013</v>
      </c>
      <c r="Y6" s="87">
        <f t="shared" si="1"/>
        <v>0</v>
      </c>
      <c r="Z6" s="43">
        <f t="shared" si="1"/>
        <v>52.009197980000067</v>
      </c>
      <c r="AA6" s="43">
        <f t="shared" si="1"/>
        <v>37.708000000000027</v>
      </c>
      <c r="AB6" s="43">
        <f t="shared" si="1"/>
        <v>13.228999999999814</v>
      </c>
      <c r="AC6" s="43">
        <f t="shared" si="1"/>
        <v>11.937000000000083</v>
      </c>
      <c r="AD6" s="51">
        <f t="shared" si="1"/>
        <v>2.560000000000457</v>
      </c>
    </row>
    <row r="7" spans="2:30" ht="14.1" customHeight="1">
      <c r="B7" s="45" t="s">
        <v>3</v>
      </c>
      <c r="C7" s="46">
        <v>2681.6018224899994</v>
      </c>
      <c r="D7" s="46">
        <v>2865.913</v>
      </c>
      <c r="E7" s="46">
        <v>3077.0920000000001</v>
      </c>
      <c r="F7" s="46">
        <v>3296.297</v>
      </c>
      <c r="G7" s="50">
        <v>3542.1279999999997</v>
      </c>
      <c r="H7" s="49">
        <v>2678.9986125899991</v>
      </c>
      <c r="I7" s="46">
        <v>2877.0189999999998</v>
      </c>
      <c r="J7" s="46">
        <v>3098.6509999999998</v>
      </c>
      <c r="K7" s="46">
        <v>3307.8330000000001</v>
      </c>
      <c r="L7" s="46">
        <v>3553.1689999999999</v>
      </c>
      <c r="M7" s="50">
        <v>3793.413</v>
      </c>
      <c r="N7" s="49">
        <v>2678.9986125899991</v>
      </c>
      <c r="O7" s="46">
        <v>2855.9097583900002</v>
      </c>
      <c r="P7" s="46">
        <v>3128.7</v>
      </c>
      <c r="Q7" s="46">
        <v>3330.9279999999999</v>
      </c>
      <c r="R7" s="46">
        <v>3587.71</v>
      </c>
      <c r="S7" s="50">
        <v>3837.5479999999998</v>
      </c>
      <c r="T7" s="46">
        <f t="shared" ref="T7:X11" si="2">N7-C7</f>
        <v>-2.6032099000003655</v>
      </c>
      <c r="U7" s="46">
        <f t="shared" si="2"/>
        <v>-10.003241609999804</v>
      </c>
      <c r="V7" s="46">
        <f t="shared" si="2"/>
        <v>51.60799999999972</v>
      </c>
      <c r="W7" s="46">
        <f t="shared" si="2"/>
        <v>34.630999999999858</v>
      </c>
      <c r="X7" s="50">
        <f t="shared" si="2"/>
        <v>45.582000000000335</v>
      </c>
      <c r="Y7" s="49">
        <f>+N7-H7</f>
        <v>0</v>
      </c>
      <c r="Z7" s="46">
        <f t="shared" ref="Z7:AD11" si="3">+O7-I7</f>
        <v>-21.109241609999572</v>
      </c>
      <c r="AA7" s="46">
        <f t="shared" si="3"/>
        <v>30.048999999999978</v>
      </c>
      <c r="AB7" s="46">
        <f t="shared" si="3"/>
        <v>23.0949999999998</v>
      </c>
      <c r="AC7" s="46">
        <f t="shared" si="3"/>
        <v>34.541000000000167</v>
      </c>
      <c r="AD7" s="50">
        <f t="shared" si="3"/>
        <v>44.134999999999764</v>
      </c>
    </row>
    <row r="8" spans="2:30" ht="14.1" customHeight="1">
      <c r="B8" s="47" t="s">
        <v>4</v>
      </c>
      <c r="C8" s="46">
        <v>2541.9248224899993</v>
      </c>
      <c r="D8" s="46">
        <v>2734.1680000000001</v>
      </c>
      <c r="E8" s="46">
        <v>2938.9360000000001</v>
      </c>
      <c r="F8" s="46">
        <v>3149.7049999999999</v>
      </c>
      <c r="G8" s="50">
        <v>3386.2559999999999</v>
      </c>
      <c r="H8" s="49">
        <v>2541.9248224899993</v>
      </c>
      <c r="I8" s="46">
        <v>2746.953</v>
      </c>
      <c r="J8" s="46">
        <v>2962.7620000000002</v>
      </c>
      <c r="K8" s="46">
        <v>3166.31</v>
      </c>
      <c r="L8" s="46">
        <v>3409.5529999999999</v>
      </c>
      <c r="M8" s="50">
        <v>3642.9879999999998</v>
      </c>
      <c r="N8" s="49">
        <v>2541.9248224899993</v>
      </c>
      <c r="O8" s="46">
        <v>2746.6247583899999</v>
      </c>
      <c r="P8" s="46">
        <v>3014.3960000000002</v>
      </c>
      <c r="Q8" s="46">
        <v>3211.4639999999999</v>
      </c>
      <c r="R8" s="46">
        <v>3465.902</v>
      </c>
      <c r="S8" s="50">
        <v>3709.8040000000001</v>
      </c>
      <c r="T8" s="46">
        <f t="shared" si="2"/>
        <v>0</v>
      </c>
      <c r="U8" s="46">
        <f t="shared" si="2"/>
        <v>12.456758389999777</v>
      </c>
      <c r="V8" s="46">
        <f t="shared" si="2"/>
        <v>75.460000000000036</v>
      </c>
      <c r="W8" s="46">
        <f t="shared" si="2"/>
        <v>61.759000000000015</v>
      </c>
      <c r="X8" s="50">
        <f t="shared" si="2"/>
        <v>79.646000000000186</v>
      </c>
      <c r="Y8" s="49">
        <f t="shared" ref="Y8:Y11" si="4">+N8-H8</f>
        <v>0</v>
      </c>
      <c r="Z8" s="46">
        <f t="shared" si="3"/>
        <v>-0.32824161000007734</v>
      </c>
      <c r="AA8" s="46">
        <f t="shared" si="3"/>
        <v>51.634000000000015</v>
      </c>
      <c r="AB8" s="46">
        <f t="shared" si="3"/>
        <v>45.153999999999996</v>
      </c>
      <c r="AC8" s="46">
        <f t="shared" si="3"/>
        <v>56.34900000000016</v>
      </c>
      <c r="AD8" s="50">
        <f t="shared" si="3"/>
        <v>66.816000000000258</v>
      </c>
    </row>
    <row r="9" spans="2:30" ht="14.1" customHeight="1">
      <c r="B9" s="47" t="s">
        <v>5</v>
      </c>
      <c r="C9" s="46">
        <v>139.67699999999999</v>
      </c>
      <c r="D9" s="46">
        <v>131.745</v>
      </c>
      <c r="E9" s="46">
        <v>138.15600000000001</v>
      </c>
      <c r="F9" s="46">
        <v>146.59200000000001</v>
      </c>
      <c r="G9" s="50">
        <v>155.87200000000001</v>
      </c>
      <c r="H9" s="49">
        <v>137.07379010000002</v>
      </c>
      <c r="I9" s="46">
        <v>130.066</v>
      </c>
      <c r="J9" s="46">
        <v>135.88900000000001</v>
      </c>
      <c r="K9" s="46">
        <v>141.523</v>
      </c>
      <c r="L9" s="46">
        <v>143.61600000000001</v>
      </c>
      <c r="M9" s="50">
        <v>150.42500000000001</v>
      </c>
      <c r="N9" s="49">
        <v>137.07379010000002</v>
      </c>
      <c r="O9" s="46">
        <v>109.285</v>
      </c>
      <c r="P9" s="46">
        <v>114.304</v>
      </c>
      <c r="Q9" s="46">
        <v>119.464</v>
      </c>
      <c r="R9" s="46">
        <v>121.80800000000001</v>
      </c>
      <c r="S9" s="50">
        <v>127.744</v>
      </c>
      <c r="T9" s="46">
        <f t="shared" si="2"/>
        <v>-2.6032098999999675</v>
      </c>
      <c r="U9" s="46">
        <f t="shared" si="2"/>
        <v>-22.460000000000008</v>
      </c>
      <c r="V9" s="46">
        <f t="shared" si="2"/>
        <v>-23.852000000000004</v>
      </c>
      <c r="W9" s="46">
        <f t="shared" si="2"/>
        <v>-27.128000000000014</v>
      </c>
      <c r="X9" s="50">
        <f t="shared" si="2"/>
        <v>-34.064000000000007</v>
      </c>
      <c r="Y9" s="49">
        <f t="shared" si="4"/>
        <v>0</v>
      </c>
      <c r="Z9" s="46">
        <f t="shared" si="3"/>
        <v>-20.781000000000006</v>
      </c>
      <c r="AA9" s="46">
        <f t="shared" si="3"/>
        <v>-21.585000000000008</v>
      </c>
      <c r="AB9" s="46">
        <f t="shared" si="3"/>
        <v>-22.058999999999997</v>
      </c>
      <c r="AC9" s="46">
        <f t="shared" si="3"/>
        <v>-21.808000000000007</v>
      </c>
      <c r="AD9" s="50">
        <f t="shared" si="3"/>
        <v>-22.681000000000012</v>
      </c>
    </row>
    <row r="10" spans="2:30" ht="14.1" customHeight="1">
      <c r="B10" s="45" t="s">
        <v>6</v>
      </c>
      <c r="C10" s="46">
        <v>2719.1179999999999</v>
      </c>
      <c r="D10" s="46">
        <v>2562.973</v>
      </c>
      <c r="E10" s="46">
        <v>2618.4720000000002</v>
      </c>
      <c r="F10" s="46">
        <v>2820.7489999999998</v>
      </c>
      <c r="G10" s="50">
        <v>2991.152</v>
      </c>
      <c r="H10" s="49">
        <v>2706.07</v>
      </c>
      <c r="I10" s="46">
        <v>2559.866</v>
      </c>
      <c r="J10" s="46">
        <v>2574.5520000000001</v>
      </c>
      <c r="K10" s="46">
        <v>2764.683</v>
      </c>
      <c r="L10" s="46">
        <v>2923.6669999999999</v>
      </c>
      <c r="M10" s="50">
        <v>3130.99</v>
      </c>
      <c r="N10" s="49">
        <v>2706.07</v>
      </c>
      <c r="O10" s="46">
        <v>2632.9940000000001</v>
      </c>
      <c r="P10" s="46">
        <v>2584.2820000000002</v>
      </c>
      <c r="Q10" s="46">
        <v>2757.4989999999998</v>
      </c>
      <c r="R10" s="46">
        <v>2900.66</v>
      </c>
      <c r="S10" s="50">
        <v>3085.116</v>
      </c>
      <c r="T10" s="46">
        <f t="shared" si="2"/>
        <v>-13.047999999999774</v>
      </c>
      <c r="U10" s="46">
        <f t="shared" si="2"/>
        <v>70.021000000000186</v>
      </c>
      <c r="V10" s="46">
        <f t="shared" si="2"/>
        <v>-34.190000000000055</v>
      </c>
      <c r="W10" s="46">
        <f t="shared" si="2"/>
        <v>-63.25</v>
      </c>
      <c r="X10" s="50">
        <f t="shared" si="2"/>
        <v>-90.492000000000189</v>
      </c>
      <c r="Y10" s="49">
        <f t="shared" si="4"/>
        <v>0</v>
      </c>
      <c r="Z10" s="46">
        <f t="shared" si="3"/>
        <v>73.128000000000156</v>
      </c>
      <c r="AA10" s="46">
        <f t="shared" si="3"/>
        <v>9.7300000000000182</v>
      </c>
      <c r="AB10" s="46">
        <f t="shared" si="3"/>
        <v>-7.1840000000001965</v>
      </c>
      <c r="AC10" s="46">
        <f t="shared" si="3"/>
        <v>-23.007000000000062</v>
      </c>
      <c r="AD10" s="50">
        <f t="shared" si="3"/>
        <v>-45.873999999999796</v>
      </c>
    </row>
    <row r="11" spans="2:30" ht="14.1" customHeight="1">
      <c r="B11" s="45" t="s">
        <v>7</v>
      </c>
      <c r="C11" s="46">
        <v>179.21092243999999</v>
      </c>
      <c r="D11" s="46">
        <v>171.56399999999999</v>
      </c>
      <c r="E11" s="46">
        <v>242.63800000000001</v>
      </c>
      <c r="F11" s="46">
        <v>241.69</v>
      </c>
      <c r="G11" s="50">
        <v>252.46600000000001</v>
      </c>
      <c r="H11" s="49">
        <v>179.21092243999999</v>
      </c>
      <c r="I11" s="46">
        <v>178.441</v>
      </c>
      <c r="J11" s="46">
        <v>231.81899999999999</v>
      </c>
      <c r="K11" s="46">
        <v>238.11799999999999</v>
      </c>
      <c r="L11" s="46">
        <v>234.62200000000001</v>
      </c>
      <c r="M11" s="50">
        <v>240.00899999999999</v>
      </c>
      <c r="N11" s="49">
        <v>179.21092243999999</v>
      </c>
      <c r="O11" s="46">
        <v>178.43143959</v>
      </c>
      <c r="P11" s="46">
        <v>229.74799999999999</v>
      </c>
      <c r="Q11" s="46">
        <v>235.43600000000001</v>
      </c>
      <c r="R11" s="46">
        <v>235.02500000000001</v>
      </c>
      <c r="S11" s="50">
        <v>244.30799999999999</v>
      </c>
      <c r="T11" s="46">
        <f t="shared" si="2"/>
        <v>0</v>
      </c>
      <c r="U11" s="46">
        <f t="shared" si="2"/>
        <v>6.8674395900000036</v>
      </c>
      <c r="V11" s="46">
        <f t="shared" si="2"/>
        <v>-12.890000000000015</v>
      </c>
      <c r="W11" s="46">
        <f t="shared" si="2"/>
        <v>-6.2539999999999907</v>
      </c>
      <c r="X11" s="50">
        <f t="shared" si="2"/>
        <v>-17.441000000000003</v>
      </c>
      <c r="Y11" s="49">
        <f t="shared" si="4"/>
        <v>0</v>
      </c>
      <c r="Z11" s="46">
        <f t="shared" si="3"/>
        <v>-9.5604100000059589E-3</v>
      </c>
      <c r="AA11" s="46">
        <f t="shared" si="3"/>
        <v>-2.070999999999998</v>
      </c>
      <c r="AB11" s="46">
        <f t="shared" si="3"/>
        <v>-2.6819999999999879</v>
      </c>
      <c r="AC11" s="46">
        <f t="shared" si="3"/>
        <v>0.40299999999999159</v>
      </c>
      <c r="AD11" s="50">
        <f t="shared" si="3"/>
        <v>4.2990000000000066</v>
      </c>
    </row>
    <row r="12" spans="2:30" ht="14.1" customHeight="1">
      <c r="B12" s="48" t="s">
        <v>8</v>
      </c>
      <c r="C12" s="43">
        <v>7592.7611954500007</v>
      </c>
      <c r="D12" s="43">
        <v>8151.5920000000006</v>
      </c>
      <c r="E12" s="43">
        <v>8445.5460000000003</v>
      </c>
      <c r="F12" s="43">
        <v>8841.8909999999996</v>
      </c>
      <c r="G12" s="51">
        <v>9215.0869999999995</v>
      </c>
      <c r="H12" s="87">
        <v>7592.7611954500007</v>
      </c>
      <c r="I12" s="43">
        <v>8208.936880252284</v>
      </c>
      <c r="J12" s="43">
        <v>8486.5689999999995</v>
      </c>
      <c r="K12" s="43">
        <v>8958.4519999999993</v>
      </c>
      <c r="L12" s="43">
        <v>9343.6080000000002</v>
      </c>
      <c r="M12" s="51">
        <v>9720.3330000000005</v>
      </c>
      <c r="N12" s="87">
        <v>7592.7611954500007</v>
      </c>
      <c r="O12" s="43">
        <v>8167.3905773799979</v>
      </c>
      <c r="P12" s="43">
        <v>8603.7289999999994</v>
      </c>
      <c r="Q12" s="43">
        <v>9006.8220000000001</v>
      </c>
      <c r="R12" s="43">
        <v>9407.896999999999</v>
      </c>
      <c r="S12" s="51">
        <v>9804.7160000000003</v>
      </c>
      <c r="T12" s="43">
        <f t="shared" ref="T12:AD12" si="5">T13+T14</f>
        <v>0</v>
      </c>
      <c r="U12" s="43">
        <f t="shared" si="5"/>
        <v>15.798577379997106</v>
      </c>
      <c r="V12" s="43">
        <f t="shared" si="5"/>
        <v>158.18300000000002</v>
      </c>
      <c r="W12" s="43">
        <f t="shared" si="5"/>
        <v>164.93099999999956</v>
      </c>
      <c r="X12" s="51">
        <f t="shared" si="5"/>
        <v>192.8100000000002</v>
      </c>
      <c r="Y12" s="87">
        <f t="shared" si="5"/>
        <v>0</v>
      </c>
      <c r="Z12" s="43">
        <f t="shared" si="5"/>
        <v>-41.54630287228656</v>
      </c>
      <c r="AA12" s="43">
        <f t="shared" si="5"/>
        <v>117.16000000000031</v>
      </c>
      <c r="AB12" s="43">
        <f t="shared" si="5"/>
        <v>48.369999999999891</v>
      </c>
      <c r="AC12" s="43">
        <f t="shared" si="5"/>
        <v>64.28899999999976</v>
      </c>
      <c r="AD12" s="51">
        <f t="shared" si="5"/>
        <v>84.383000000000266</v>
      </c>
    </row>
    <row r="13" spans="2:30" ht="14.1" customHeight="1">
      <c r="B13" s="45" t="s">
        <v>9</v>
      </c>
      <c r="C13" s="46">
        <v>5418.8760898900009</v>
      </c>
      <c r="D13" s="46">
        <v>5880.0110000000004</v>
      </c>
      <c r="E13" s="46">
        <v>6104.4170000000004</v>
      </c>
      <c r="F13" s="46">
        <v>6402.027</v>
      </c>
      <c r="G13" s="50">
        <v>6709.5569999999998</v>
      </c>
      <c r="H13" s="49">
        <v>5418.8760898900009</v>
      </c>
      <c r="I13" s="46">
        <v>5957.8018802522838</v>
      </c>
      <c r="J13" s="46">
        <v>6149.835</v>
      </c>
      <c r="K13" s="46">
        <v>6519.41</v>
      </c>
      <c r="L13" s="46">
        <v>6840.1559999999999</v>
      </c>
      <c r="M13" s="50">
        <v>7160.3410000000003</v>
      </c>
      <c r="N13" s="49">
        <v>5418.8760898900009</v>
      </c>
      <c r="O13" s="46">
        <v>5916.5022110999971</v>
      </c>
      <c r="P13" s="46">
        <v>6272.2610000000004</v>
      </c>
      <c r="Q13" s="46">
        <v>6573.0609999999997</v>
      </c>
      <c r="R13" s="46">
        <v>6909.625</v>
      </c>
      <c r="S13" s="50">
        <v>7251.6469999999999</v>
      </c>
      <c r="T13" s="46">
        <f>N13-C13</f>
        <v>0</v>
      </c>
      <c r="U13" s="46">
        <f>O13-D13</f>
        <v>36.49121109999669</v>
      </c>
      <c r="V13" s="46">
        <f>P13-E13</f>
        <v>167.84400000000005</v>
      </c>
      <c r="W13" s="46">
        <f>Q13-F13</f>
        <v>171.03399999999965</v>
      </c>
      <c r="X13" s="50">
        <f>R13-G13</f>
        <v>200.06800000000021</v>
      </c>
      <c r="Y13" s="49">
        <f t="shared" ref="Y13:AD28" si="6">+N13-H13</f>
        <v>0</v>
      </c>
      <c r="Z13" s="46">
        <f t="shared" si="6"/>
        <v>-41.299669152286697</v>
      </c>
      <c r="AA13" s="46">
        <f t="shared" si="6"/>
        <v>122.42600000000039</v>
      </c>
      <c r="AB13" s="46">
        <f t="shared" si="6"/>
        <v>53.65099999999984</v>
      </c>
      <c r="AC13" s="46">
        <f t="shared" si="6"/>
        <v>69.469000000000051</v>
      </c>
      <c r="AD13" s="50">
        <f t="shared" si="6"/>
        <v>91.305999999999585</v>
      </c>
    </row>
    <row r="14" spans="2:30" ht="14.1" customHeight="1">
      <c r="B14" s="45" t="s">
        <v>10</v>
      </c>
      <c r="C14" s="46">
        <v>2173.8851055600003</v>
      </c>
      <c r="D14" s="46">
        <v>2271.5809999999997</v>
      </c>
      <c r="E14" s="46">
        <v>2341.1289999999995</v>
      </c>
      <c r="F14" s="46">
        <v>2439.864</v>
      </c>
      <c r="G14" s="50">
        <v>2505.5299999999997</v>
      </c>
      <c r="H14" s="49">
        <v>2173.8851055600003</v>
      </c>
      <c r="I14" s="46">
        <v>2251.1350000000002</v>
      </c>
      <c r="J14" s="46">
        <v>2336.7339999999999</v>
      </c>
      <c r="K14" s="46">
        <v>2439.0419999999999</v>
      </c>
      <c r="L14" s="46">
        <v>2503.4519999999998</v>
      </c>
      <c r="M14" s="50">
        <v>2559.9919999999997</v>
      </c>
      <c r="N14" s="49">
        <v>2173.8851055600003</v>
      </c>
      <c r="O14" s="46">
        <v>2250.8883662800004</v>
      </c>
      <c r="P14" s="46">
        <v>2331.4679999999998</v>
      </c>
      <c r="Q14" s="46">
        <v>2433.761</v>
      </c>
      <c r="R14" s="46">
        <v>2498.2719999999995</v>
      </c>
      <c r="S14" s="50">
        <v>2553.0690000000004</v>
      </c>
      <c r="T14" s="46">
        <f t="shared" ref="T14:X14" si="7">SUM(T15:T22)</f>
        <v>0</v>
      </c>
      <c r="U14" s="46">
        <f t="shared" si="7"/>
        <v>-20.692633719999584</v>
      </c>
      <c r="V14" s="46">
        <f t="shared" si="7"/>
        <v>-9.6610000000000174</v>
      </c>
      <c r="W14" s="46">
        <f t="shared" si="7"/>
        <v>-6.103000000000085</v>
      </c>
      <c r="X14" s="50">
        <f t="shared" si="7"/>
        <v>-7.2580000000000204</v>
      </c>
      <c r="Y14" s="49">
        <f t="shared" si="6"/>
        <v>0</v>
      </c>
      <c r="Z14" s="46">
        <f t="shared" si="6"/>
        <v>-0.24663371999986339</v>
      </c>
      <c r="AA14" s="46">
        <f t="shared" si="6"/>
        <v>-5.2660000000000764</v>
      </c>
      <c r="AB14" s="46">
        <f t="shared" si="6"/>
        <v>-5.2809999999999491</v>
      </c>
      <c r="AC14" s="46">
        <f t="shared" si="6"/>
        <v>-5.180000000000291</v>
      </c>
      <c r="AD14" s="50">
        <f t="shared" si="6"/>
        <v>-6.9229999999993197</v>
      </c>
    </row>
    <row r="15" spans="2:30" ht="14.1" customHeight="1">
      <c r="B15" s="47" t="s">
        <v>11</v>
      </c>
      <c r="C15" s="46">
        <v>1194.2455690100003</v>
      </c>
      <c r="D15" s="46">
        <v>1242.068</v>
      </c>
      <c r="E15" s="46">
        <v>1292.9459999999999</v>
      </c>
      <c r="F15" s="46">
        <v>1350.325</v>
      </c>
      <c r="G15" s="50">
        <v>1402.6949999999999</v>
      </c>
      <c r="H15" s="49">
        <v>1194.2455690100003</v>
      </c>
      <c r="I15" s="46">
        <v>1229.597</v>
      </c>
      <c r="J15" s="46">
        <v>1288.4359999999999</v>
      </c>
      <c r="K15" s="46">
        <v>1345.6880000000001</v>
      </c>
      <c r="L15" s="46">
        <v>1397.8209999999999</v>
      </c>
      <c r="M15" s="50">
        <v>1445.1479999999999</v>
      </c>
      <c r="N15" s="49">
        <v>1194.2455690100003</v>
      </c>
      <c r="O15" s="46">
        <v>1229.5416646400004</v>
      </c>
      <c r="P15" s="46">
        <v>1286.4749999999999</v>
      </c>
      <c r="Q15" s="46">
        <v>1343.818</v>
      </c>
      <c r="R15" s="46">
        <v>1395.8119999999999</v>
      </c>
      <c r="S15" s="50">
        <v>1441.617</v>
      </c>
      <c r="T15" s="46">
        <f t="shared" ref="T15:X25" si="8">N15-C15</f>
        <v>0</v>
      </c>
      <c r="U15" s="46">
        <f t="shared" si="8"/>
        <v>-12.526335359999621</v>
      </c>
      <c r="V15" s="46">
        <f t="shared" si="8"/>
        <v>-6.4710000000000036</v>
      </c>
      <c r="W15" s="46">
        <f t="shared" si="8"/>
        <v>-6.5070000000000618</v>
      </c>
      <c r="X15" s="50">
        <f t="shared" si="8"/>
        <v>-6.8830000000000382</v>
      </c>
      <c r="Y15" s="49">
        <f t="shared" si="6"/>
        <v>0</v>
      </c>
      <c r="Z15" s="46">
        <f t="shared" si="6"/>
        <v>-5.533535999961714E-2</v>
      </c>
      <c r="AA15" s="46">
        <f t="shared" si="6"/>
        <v>-1.9610000000000127</v>
      </c>
      <c r="AB15" s="46">
        <f t="shared" si="6"/>
        <v>-1.8700000000001182</v>
      </c>
      <c r="AC15" s="46">
        <f t="shared" si="6"/>
        <v>-2.0090000000000146</v>
      </c>
      <c r="AD15" s="50">
        <f t="shared" si="6"/>
        <v>-3.5309999999999491</v>
      </c>
    </row>
    <row r="16" spans="2:30" ht="14.1" customHeight="1">
      <c r="B16" s="47" t="s">
        <v>12</v>
      </c>
      <c r="C16" s="46">
        <v>209.46108855000006</v>
      </c>
      <c r="D16" s="46">
        <v>214.453</v>
      </c>
      <c r="E16" s="46">
        <v>218.684</v>
      </c>
      <c r="F16" s="46">
        <v>222.887</v>
      </c>
      <c r="G16" s="50">
        <v>227.22</v>
      </c>
      <c r="H16" s="49">
        <v>209.46108855000006</v>
      </c>
      <c r="I16" s="46">
        <v>212.4</v>
      </c>
      <c r="J16" s="46">
        <v>217.83799999999999</v>
      </c>
      <c r="K16" s="46">
        <v>222.77</v>
      </c>
      <c r="L16" s="46">
        <v>226.886</v>
      </c>
      <c r="M16" s="50">
        <v>230.41</v>
      </c>
      <c r="N16" s="49">
        <v>209.46108855000006</v>
      </c>
      <c r="O16" s="46">
        <v>212.30054623000009</v>
      </c>
      <c r="P16" s="46">
        <v>215.75800000000001</v>
      </c>
      <c r="Q16" s="46">
        <v>220.64599999999999</v>
      </c>
      <c r="R16" s="46">
        <v>224.785</v>
      </c>
      <c r="S16" s="50">
        <v>228.24199999999999</v>
      </c>
      <c r="T16" s="46">
        <f t="shared" si="8"/>
        <v>0</v>
      </c>
      <c r="U16" s="46">
        <f t="shared" si="8"/>
        <v>-2.1524537699999087</v>
      </c>
      <c r="V16" s="46">
        <f t="shared" si="8"/>
        <v>-2.9259999999999877</v>
      </c>
      <c r="W16" s="46">
        <f t="shared" si="8"/>
        <v>-2.2410000000000139</v>
      </c>
      <c r="X16" s="50">
        <f t="shared" si="8"/>
        <v>-2.4350000000000023</v>
      </c>
      <c r="Y16" s="49">
        <f t="shared" si="6"/>
        <v>0</v>
      </c>
      <c r="Z16" s="46">
        <f t="shared" si="6"/>
        <v>-9.9453769999911401E-2</v>
      </c>
      <c r="AA16" s="46">
        <f t="shared" si="6"/>
        <v>-2.0799999999999841</v>
      </c>
      <c r="AB16" s="46">
        <f t="shared" si="6"/>
        <v>-2.1240000000000236</v>
      </c>
      <c r="AC16" s="46">
        <f t="shared" si="6"/>
        <v>-2.1009999999999991</v>
      </c>
      <c r="AD16" s="50">
        <f t="shared" si="6"/>
        <v>-2.1680000000000064</v>
      </c>
    </row>
    <row r="17" spans="2:30" ht="14.1" customHeight="1">
      <c r="B17" s="47" t="s">
        <v>13</v>
      </c>
      <c r="C17" s="46">
        <v>56.718196939999999</v>
      </c>
      <c r="D17" s="46">
        <v>57.332999999999998</v>
      </c>
      <c r="E17" s="46">
        <v>58.417000000000002</v>
      </c>
      <c r="F17" s="46">
        <v>59.491999999999997</v>
      </c>
      <c r="G17" s="50">
        <v>60.598999999999997</v>
      </c>
      <c r="H17" s="49">
        <v>56.718196939999999</v>
      </c>
      <c r="I17" s="46">
        <v>57.298999999999999</v>
      </c>
      <c r="J17" s="46">
        <v>58.719000000000001</v>
      </c>
      <c r="K17" s="46">
        <v>60</v>
      </c>
      <c r="L17" s="46">
        <v>61.058999999999997</v>
      </c>
      <c r="M17" s="50">
        <v>61.957000000000001</v>
      </c>
      <c r="N17" s="49">
        <v>56.718196939999999</v>
      </c>
      <c r="O17" s="46">
        <v>57.291294820000005</v>
      </c>
      <c r="P17" s="46">
        <v>59.662999999999997</v>
      </c>
      <c r="Q17" s="46">
        <v>60.965000000000003</v>
      </c>
      <c r="R17" s="46">
        <v>62.058</v>
      </c>
      <c r="S17" s="50">
        <v>62.962000000000003</v>
      </c>
      <c r="T17" s="46">
        <f t="shared" si="8"/>
        <v>0</v>
      </c>
      <c r="U17" s="46">
        <f t="shared" si="8"/>
        <v>-4.1705179999993902E-2</v>
      </c>
      <c r="V17" s="46">
        <f t="shared" si="8"/>
        <v>1.2459999999999951</v>
      </c>
      <c r="W17" s="46">
        <f t="shared" si="8"/>
        <v>1.4730000000000061</v>
      </c>
      <c r="X17" s="50">
        <f t="shared" si="8"/>
        <v>1.4590000000000032</v>
      </c>
      <c r="Y17" s="49">
        <f t="shared" si="6"/>
        <v>0</v>
      </c>
      <c r="Z17" s="46">
        <f t="shared" si="6"/>
        <v>-7.7051799999949822E-3</v>
      </c>
      <c r="AA17" s="46">
        <f t="shared" si="6"/>
        <v>0.94399999999999551</v>
      </c>
      <c r="AB17" s="46">
        <f t="shared" si="6"/>
        <v>0.96500000000000341</v>
      </c>
      <c r="AC17" s="46">
        <f t="shared" si="6"/>
        <v>0.99900000000000233</v>
      </c>
      <c r="AD17" s="50">
        <f t="shared" si="6"/>
        <v>1.0050000000000026</v>
      </c>
    </row>
    <row r="18" spans="2:30" ht="14.1" customHeight="1">
      <c r="B18" s="47" t="s">
        <v>14</v>
      </c>
      <c r="C18" s="46">
        <v>4.5947001600000004</v>
      </c>
      <c r="D18" s="46">
        <v>4.2169999999999996</v>
      </c>
      <c r="E18" s="46">
        <v>4.2850000000000001</v>
      </c>
      <c r="F18" s="46">
        <v>4.3529999999999998</v>
      </c>
      <c r="G18" s="50">
        <v>4.423</v>
      </c>
      <c r="H18" s="49">
        <v>4.5947001600000004</v>
      </c>
      <c r="I18" s="46">
        <v>4.1609999999999996</v>
      </c>
      <c r="J18" s="46">
        <v>4.2530000000000001</v>
      </c>
      <c r="K18" s="46">
        <v>4.335</v>
      </c>
      <c r="L18" s="46">
        <v>4.4000000000000004</v>
      </c>
      <c r="M18" s="50">
        <v>4.4530000000000003</v>
      </c>
      <c r="N18" s="49">
        <v>4.5947001600000004</v>
      </c>
      <c r="O18" s="46">
        <v>4.1482353100000005</v>
      </c>
      <c r="P18" s="46">
        <v>4.524</v>
      </c>
      <c r="Q18" s="46">
        <v>4.6100000000000003</v>
      </c>
      <c r="R18" s="46">
        <v>4.681</v>
      </c>
      <c r="S18" s="50">
        <v>4.7370000000000001</v>
      </c>
      <c r="T18" s="46">
        <f t="shared" si="8"/>
        <v>0</v>
      </c>
      <c r="U18" s="46">
        <f t="shared" si="8"/>
        <v>-6.8764689999999185E-2</v>
      </c>
      <c r="V18" s="46">
        <f t="shared" si="8"/>
        <v>0.23899999999999988</v>
      </c>
      <c r="W18" s="46">
        <f t="shared" si="8"/>
        <v>0.25700000000000056</v>
      </c>
      <c r="X18" s="50">
        <f t="shared" si="8"/>
        <v>0.25800000000000001</v>
      </c>
      <c r="Y18" s="49">
        <f t="shared" si="6"/>
        <v>0</v>
      </c>
      <c r="Z18" s="46">
        <f t="shared" si="6"/>
        <v>-1.2764689999999135E-2</v>
      </c>
      <c r="AA18" s="46">
        <f t="shared" si="6"/>
        <v>0.27099999999999991</v>
      </c>
      <c r="AB18" s="46">
        <f t="shared" si="6"/>
        <v>0.27500000000000036</v>
      </c>
      <c r="AC18" s="46">
        <f t="shared" si="6"/>
        <v>0.28099999999999969</v>
      </c>
      <c r="AD18" s="50">
        <f t="shared" si="6"/>
        <v>0.28399999999999981</v>
      </c>
    </row>
    <row r="19" spans="2:30" ht="14.1" customHeight="1">
      <c r="B19" s="47" t="s">
        <v>15</v>
      </c>
      <c r="C19" s="46">
        <v>672.08069939999996</v>
      </c>
      <c r="D19" s="46">
        <v>715.65599999999995</v>
      </c>
      <c r="E19" s="46">
        <v>727.57600000000002</v>
      </c>
      <c r="F19" s="46">
        <v>762.52200000000005</v>
      </c>
      <c r="G19" s="50">
        <v>769.20699999999999</v>
      </c>
      <c r="H19" s="49">
        <v>672.08069939999996</v>
      </c>
      <c r="I19" s="46">
        <v>710.73299999999995</v>
      </c>
      <c r="J19" s="46">
        <v>728.98099999999999</v>
      </c>
      <c r="K19" s="46">
        <v>766.56299999999999</v>
      </c>
      <c r="L19" s="46">
        <v>772.553</v>
      </c>
      <c r="M19" s="50">
        <v>776.33799999999997</v>
      </c>
      <c r="N19" s="49">
        <v>672.08069939999996</v>
      </c>
      <c r="O19" s="46">
        <v>710.68806851999989</v>
      </c>
      <c r="P19" s="46">
        <v>728.048</v>
      </c>
      <c r="Q19" s="46">
        <v>765.59</v>
      </c>
      <c r="R19" s="46">
        <v>771.78800000000001</v>
      </c>
      <c r="S19" s="50">
        <v>775.45299999999997</v>
      </c>
      <c r="T19" s="46">
        <f t="shared" si="8"/>
        <v>0</v>
      </c>
      <c r="U19" s="46">
        <f t="shared" si="8"/>
        <v>-4.9679314800000611</v>
      </c>
      <c r="V19" s="46">
        <f t="shared" si="8"/>
        <v>0.47199999999997999</v>
      </c>
      <c r="W19" s="46">
        <f t="shared" si="8"/>
        <v>3.0679999999999836</v>
      </c>
      <c r="X19" s="50">
        <f t="shared" si="8"/>
        <v>2.5810000000000173</v>
      </c>
      <c r="Y19" s="49">
        <f t="shared" si="6"/>
        <v>0</v>
      </c>
      <c r="Z19" s="46">
        <f t="shared" si="6"/>
        <v>-4.493148000005931E-2</v>
      </c>
      <c r="AA19" s="46">
        <f t="shared" si="6"/>
        <v>-0.93299999999999272</v>
      </c>
      <c r="AB19" s="46">
        <f t="shared" si="6"/>
        <v>-0.97299999999995634</v>
      </c>
      <c r="AC19" s="46">
        <f t="shared" si="6"/>
        <v>-0.76499999999998636</v>
      </c>
      <c r="AD19" s="50">
        <f t="shared" si="6"/>
        <v>-0.88499999999999091</v>
      </c>
    </row>
    <row r="20" spans="2:30" ht="14.1" customHeight="1">
      <c r="B20" s="47" t="s">
        <v>16</v>
      </c>
      <c r="C20" s="46">
        <v>11.855448089999999</v>
      </c>
      <c r="D20" s="46">
        <v>11.613</v>
      </c>
      <c r="E20" s="46">
        <v>11.912000000000001</v>
      </c>
      <c r="F20" s="46">
        <v>12.212</v>
      </c>
      <c r="G20" s="50">
        <v>12.522</v>
      </c>
      <c r="H20" s="49">
        <v>11.855448089999999</v>
      </c>
      <c r="I20" s="46">
        <v>11.186999999999999</v>
      </c>
      <c r="J20" s="46">
        <v>11.541</v>
      </c>
      <c r="K20" s="46">
        <v>11.872</v>
      </c>
      <c r="L20" s="46">
        <v>12.162000000000001</v>
      </c>
      <c r="M20" s="50">
        <v>12.423</v>
      </c>
      <c r="N20" s="49">
        <v>11.855448089999999</v>
      </c>
      <c r="O20" s="46">
        <v>11.17549691</v>
      </c>
      <c r="P20" s="46">
        <v>11.398</v>
      </c>
      <c r="Q20" s="46">
        <v>11.725</v>
      </c>
      <c r="R20" s="46">
        <v>12.015000000000001</v>
      </c>
      <c r="S20" s="50">
        <v>12.271000000000001</v>
      </c>
      <c r="T20" s="46">
        <f t="shared" si="8"/>
        <v>0</v>
      </c>
      <c r="U20" s="46">
        <f t="shared" si="8"/>
        <v>-0.43750308999999987</v>
      </c>
      <c r="V20" s="46">
        <f t="shared" si="8"/>
        <v>-0.51400000000000112</v>
      </c>
      <c r="W20" s="46">
        <f t="shared" si="8"/>
        <v>-0.4870000000000001</v>
      </c>
      <c r="X20" s="50">
        <f t="shared" si="8"/>
        <v>-0.50699999999999967</v>
      </c>
      <c r="Y20" s="49">
        <f t="shared" si="6"/>
        <v>0</v>
      </c>
      <c r="Z20" s="46">
        <f t="shared" si="6"/>
        <v>-1.1503089999999716E-2</v>
      </c>
      <c r="AA20" s="46">
        <f t="shared" si="6"/>
        <v>-0.14300000000000068</v>
      </c>
      <c r="AB20" s="46">
        <f t="shared" si="6"/>
        <v>-0.14700000000000024</v>
      </c>
      <c r="AC20" s="46">
        <f t="shared" si="6"/>
        <v>-0.14700000000000024</v>
      </c>
      <c r="AD20" s="50">
        <f t="shared" si="6"/>
        <v>-0.15199999999999925</v>
      </c>
    </row>
    <row r="21" spans="2:30" ht="14.1" customHeight="1">
      <c r="B21" s="47" t="s">
        <v>17</v>
      </c>
      <c r="C21" s="46">
        <v>24.518134549999999</v>
      </c>
      <c r="D21" s="46">
        <v>26.138000000000002</v>
      </c>
      <c r="E21" s="46">
        <v>26.882999999999999</v>
      </c>
      <c r="F21" s="46">
        <v>27.635999999999999</v>
      </c>
      <c r="G21" s="50">
        <v>28.416</v>
      </c>
      <c r="H21" s="49">
        <v>24.518134549999999</v>
      </c>
      <c r="I21" s="46">
        <v>25.652000000000001</v>
      </c>
      <c r="J21" s="46">
        <v>26.535</v>
      </c>
      <c r="K21" s="46">
        <v>27.37</v>
      </c>
      <c r="L21" s="46">
        <v>28.116</v>
      </c>
      <c r="M21" s="50">
        <v>28.797999999999998</v>
      </c>
      <c r="N21" s="49">
        <v>24.518134549999999</v>
      </c>
      <c r="O21" s="46">
        <v>25.638364989999999</v>
      </c>
      <c r="P21" s="46">
        <v>25.192</v>
      </c>
      <c r="Q21" s="46">
        <v>25.984999999999999</v>
      </c>
      <c r="R21" s="46">
        <v>26.7</v>
      </c>
      <c r="S21" s="50">
        <v>27.344000000000001</v>
      </c>
      <c r="T21" s="46">
        <f t="shared" si="8"/>
        <v>0</v>
      </c>
      <c r="U21" s="46">
        <f t="shared" si="8"/>
        <v>-0.49963501000000221</v>
      </c>
      <c r="V21" s="46">
        <f t="shared" si="8"/>
        <v>-1.6909999999999989</v>
      </c>
      <c r="W21" s="46">
        <f t="shared" si="8"/>
        <v>-1.6509999999999998</v>
      </c>
      <c r="X21" s="50">
        <f t="shared" si="8"/>
        <v>-1.7160000000000011</v>
      </c>
      <c r="Y21" s="49">
        <f t="shared" si="6"/>
        <v>0</v>
      </c>
      <c r="Z21" s="46">
        <f t="shared" si="6"/>
        <v>-1.3635010000001557E-2</v>
      </c>
      <c r="AA21" s="46">
        <f t="shared" si="6"/>
        <v>-1.343</v>
      </c>
      <c r="AB21" s="46">
        <f t="shared" si="6"/>
        <v>-1.3850000000000016</v>
      </c>
      <c r="AC21" s="46">
        <f t="shared" si="6"/>
        <v>-1.4160000000000004</v>
      </c>
      <c r="AD21" s="50">
        <f t="shared" si="6"/>
        <v>-1.4539999999999971</v>
      </c>
    </row>
    <row r="22" spans="2:30" ht="14.1" customHeight="1">
      <c r="B22" s="47" t="s">
        <v>18</v>
      </c>
      <c r="C22" s="46">
        <v>0.41126886000000001</v>
      </c>
      <c r="D22" s="46">
        <v>0.10299999999999999</v>
      </c>
      <c r="E22" s="46">
        <v>0.42599999999999999</v>
      </c>
      <c r="F22" s="46">
        <v>0.437</v>
      </c>
      <c r="G22" s="50">
        <v>0.44800000000000001</v>
      </c>
      <c r="H22" s="49">
        <v>0.41126886000000001</v>
      </c>
      <c r="I22" s="46">
        <v>0.106</v>
      </c>
      <c r="J22" s="46">
        <v>0.43099999999999999</v>
      </c>
      <c r="K22" s="46">
        <v>0.44400000000000001</v>
      </c>
      <c r="L22" s="46">
        <v>0.45500000000000002</v>
      </c>
      <c r="M22" s="50">
        <v>0.46500000000000002</v>
      </c>
      <c r="N22" s="49">
        <v>0.41126886000000001</v>
      </c>
      <c r="O22" s="46">
        <v>0.10469486000000001</v>
      </c>
      <c r="P22" s="46">
        <v>0.41</v>
      </c>
      <c r="Q22" s="46">
        <v>0.42199999999999999</v>
      </c>
      <c r="R22" s="46">
        <v>0.433</v>
      </c>
      <c r="S22" s="50">
        <v>0.443</v>
      </c>
      <c r="T22" s="46">
        <f t="shared" si="8"/>
        <v>0</v>
      </c>
      <c r="U22" s="46">
        <f t="shared" si="8"/>
        <v>1.6948600000000202E-3</v>
      </c>
      <c r="V22" s="46">
        <f t="shared" si="8"/>
        <v>-1.6000000000000014E-2</v>
      </c>
      <c r="W22" s="46">
        <f t="shared" si="8"/>
        <v>-1.5000000000000013E-2</v>
      </c>
      <c r="X22" s="50">
        <f t="shared" si="8"/>
        <v>-1.5000000000000013E-2</v>
      </c>
      <c r="Y22" s="49">
        <f t="shared" si="6"/>
        <v>0</v>
      </c>
      <c r="Z22" s="46">
        <f t="shared" si="6"/>
        <v>-1.3051399999999824E-3</v>
      </c>
      <c r="AA22" s="46">
        <f t="shared" si="6"/>
        <v>-2.1000000000000019E-2</v>
      </c>
      <c r="AB22" s="46">
        <f t="shared" si="6"/>
        <v>-2.200000000000002E-2</v>
      </c>
      <c r="AC22" s="46">
        <f t="shared" si="6"/>
        <v>-2.200000000000002E-2</v>
      </c>
      <c r="AD22" s="50">
        <f t="shared" si="6"/>
        <v>-2.200000000000002E-2</v>
      </c>
    </row>
    <row r="23" spans="2:30" ht="14.1" customHeight="1">
      <c r="B23" s="106" t="s">
        <v>19</v>
      </c>
      <c r="C23" s="43">
        <v>28.887303469999999</v>
      </c>
      <c r="D23" s="43">
        <v>22.401</v>
      </c>
      <c r="E23" s="43">
        <v>25.259</v>
      </c>
      <c r="F23" s="43">
        <v>25.765000000000001</v>
      </c>
      <c r="G23" s="51">
        <v>26.28</v>
      </c>
      <c r="H23" s="87">
        <v>28.887303469999999</v>
      </c>
      <c r="I23" s="43">
        <v>22.431783030000002</v>
      </c>
      <c r="J23" s="43">
        <v>25.292999999999999</v>
      </c>
      <c r="K23" s="43">
        <v>25.798999999999999</v>
      </c>
      <c r="L23" s="43">
        <v>26.315000000000001</v>
      </c>
      <c r="M23" s="51">
        <v>26.841000000000001</v>
      </c>
      <c r="N23" s="87">
        <v>28.887303469999999</v>
      </c>
      <c r="O23" s="43">
        <v>22.432665999999998</v>
      </c>
      <c r="P23" s="43">
        <v>21.643999999999998</v>
      </c>
      <c r="Q23" s="43">
        <v>22.077000000000002</v>
      </c>
      <c r="R23" s="43">
        <v>22.518999999999998</v>
      </c>
      <c r="S23" s="51">
        <v>22.969000000000001</v>
      </c>
      <c r="T23" s="43">
        <f t="shared" si="8"/>
        <v>0</v>
      </c>
      <c r="U23" s="43">
        <f t="shared" si="8"/>
        <v>3.1665999999997752E-2</v>
      </c>
      <c r="V23" s="43">
        <f t="shared" si="8"/>
        <v>-3.615000000000002</v>
      </c>
      <c r="W23" s="43">
        <f t="shared" si="8"/>
        <v>-3.6879999999999988</v>
      </c>
      <c r="X23" s="51">
        <f t="shared" si="8"/>
        <v>-3.7610000000000028</v>
      </c>
      <c r="Y23" s="87">
        <f t="shared" si="6"/>
        <v>0</v>
      </c>
      <c r="Z23" s="43">
        <f t="shared" si="6"/>
        <v>8.8296999999570858E-4</v>
      </c>
      <c r="AA23" s="43">
        <f t="shared" si="6"/>
        <v>-3.6490000000000009</v>
      </c>
      <c r="AB23" s="43">
        <f t="shared" si="6"/>
        <v>-3.7219999999999978</v>
      </c>
      <c r="AC23" s="43">
        <f t="shared" si="6"/>
        <v>-3.7960000000000029</v>
      </c>
      <c r="AD23" s="51">
        <f t="shared" si="6"/>
        <v>-3.8719999999999999</v>
      </c>
    </row>
    <row r="24" spans="2:30" ht="14.1" customHeight="1">
      <c r="B24" s="106" t="s">
        <v>31</v>
      </c>
      <c r="C24" s="43">
        <v>522.11044464999998</v>
      </c>
      <c r="D24" s="43">
        <v>555.24199999999996</v>
      </c>
      <c r="E24" s="43">
        <v>572.745</v>
      </c>
      <c r="F24" s="43">
        <v>593.05499999999995</v>
      </c>
      <c r="G24" s="51">
        <v>613.82600000000002</v>
      </c>
      <c r="H24" s="87">
        <v>522.11044464999998</v>
      </c>
      <c r="I24" s="43">
        <v>555.24199999999996</v>
      </c>
      <c r="J24" s="43">
        <v>573.34100000000001</v>
      </c>
      <c r="K24" s="43">
        <v>593.97199999999998</v>
      </c>
      <c r="L24" s="43">
        <v>615.07899999999995</v>
      </c>
      <c r="M24" s="51">
        <v>636.28</v>
      </c>
      <c r="N24" s="87">
        <v>522.11044464999998</v>
      </c>
      <c r="O24" s="43">
        <v>544.08289171000001</v>
      </c>
      <c r="P24" s="43">
        <v>562.21900000000005</v>
      </c>
      <c r="Q24" s="43">
        <v>583.51700000000005</v>
      </c>
      <c r="R24" s="43">
        <v>605.12900000000002</v>
      </c>
      <c r="S24" s="51">
        <v>626.61199999999997</v>
      </c>
      <c r="T24" s="43">
        <f t="shared" si="8"/>
        <v>0</v>
      </c>
      <c r="U24" s="43">
        <f t="shared" si="8"/>
        <v>-11.159108289999949</v>
      </c>
      <c r="V24" s="43">
        <f t="shared" si="8"/>
        <v>-10.525999999999954</v>
      </c>
      <c r="W24" s="43">
        <f t="shared" si="8"/>
        <v>-9.5379999999998972</v>
      </c>
      <c r="X24" s="51">
        <f t="shared" si="8"/>
        <v>-8.6970000000000027</v>
      </c>
      <c r="Y24" s="87">
        <f t="shared" si="6"/>
        <v>0</v>
      </c>
      <c r="Z24" s="43">
        <f t="shared" si="6"/>
        <v>-11.159108289999949</v>
      </c>
      <c r="AA24" s="43">
        <f t="shared" si="6"/>
        <v>-11.121999999999957</v>
      </c>
      <c r="AB24" s="43">
        <f t="shared" si="6"/>
        <v>-10.454999999999927</v>
      </c>
      <c r="AC24" s="43">
        <f t="shared" si="6"/>
        <v>-9.9499999999999318</v>
      </c>
      <c r="AD24" s="51">
        <f t="shared" si="6"/>
        <v>-9.6680000000000064</v>
      </c>
    </row>
    <row r="25" spans="2:30" ht="14.1" customHeight="1" thickBot="1">
      <c r="B25" s="107" t="s">
        <v>20</v>
      </c>
      <c r="C25" s="53">
        <v>437.32956547999999</v>
      </c>
      <c r="D25" s="53">
        <v>550.274</v>
      </c>
      <c r="E25" s="53">
        <v>589.11199999999997</v>
      </c>
      <c r="F25" s="53">
        <v>584.17999999999995</v>
      </c>
      <c r="G25" s="54">
        <v>607.63099999999997</v>
      </c>
      <c r="H25" s="52">
        <v>438.88812437000007</v>
      </c>
      <c r="I25" s="53">
        <v>552.08267128</v>
      </c>
      <c r="J25" s="53">
        <v>578.346</v>
      </c>
      <c r="K25" s="53">
        <v>557.24699999999996</v>
      </c>
      <c r="L25" s="53">
        <v>581.17899999999997</v>
      </c>
      <c r="M25" s="54">
        <v>393.786</v>
      </c>
      <c r="N25" s="52">
        <v>438.88812437000007</v>
      </c>
      <c r="O25" s="53">
        <v>550.38771065999981</v>
      </c>
      <c r="P25" s="53">
        <v>603.23699999999997</v>
      </c>
      <c r="Q25" s="53">
        <v>629.54999999999995</v>
      </c>
      <c r="R25" s="53">
        <v>656.93399999999997</v>
      </c>
      <c r="S25" s="54">
        <v>475.88299999999998</v>
      </c>
      <c r="T25" s="53">
        <f t="shared" si="8"/>
        <v>1.5585588900000857</v>
      </c>
      <c r="U25" s="53">
        <f t="shared" si="8"/>
        <v>0.11371065999981056</v>
      </c>
      <c r="V25" s="53">
        <f t="shared" si="8"/>
        <v>14.125</v>
      </c>
      <c r="W25" s="53">
        <f t="shared" si="8"/>
        <v>45.370000000000005</v>
      </c>
      <c r="X25" s="54">
        <f t="shared" si="8"/>
        <v>49.302999999999997</v>
      </c>
      <c r="Y25" s="52">
        <f t="shared" si="6"/>
        <v>0</v>
      </c>
      <c r="Z25" s="53">
        <f t="shared" si="6"/>
        <v>-1.6949606200001881</v>
      </c>
      <c r="AA25" s="53">
        <f t="shared" si="6"/>
        <v>24.890999999999963</v>
      </c>
      <c r="AB25" s="53">
        <f t="shared" si="6"/>
        <v>72.302999999999997</v>
      </c>
      <c r="AC25" s="53">
        <f t="shared" si="6"/>
        <v>75.754999999999995</v>
      </c>
      <c r="AD25" s="54">
        <f t="shared" si="6"/>
        <v>82.09699999999998</v>
      </c>
    </row>
    <row r="26" spans="2:30" ht="14.1" customHeight="1" thickBot="1">
      <c r="B26" s="108" t="s">
        <v>112</v>
      </c>
      <c r="C26" s="53">
        <v>9565.5831011665814</v>
      </c>
      <c r="D26" s="53">
        <v>10391.674000000001</v>
      </c>
      <c r="E26" s="53">
        <v>11011.236000000001</v>
      </c>
      <c r="F26" s="53">
        <v>11660.815999999999</v>
      </c>
      <c r="G26" s="54">
        <v>12380.199000000001</v>
      </c>
      <c r="H26" s="52">
        <v>9565.5831011665814</v>
      </c>
      <c r="I26" s="53">
        <v>10433.459000000001</v>
      </c>
      <c r="J26" s="53">
        <v>11147.633</v>
      </c>
      <c r="K26" s="53">
        <v>11882.634</v>
      </c>
      <c r="L26" s="53">
        <v>12574.22</v>
      </c>
      <c r="M26" s="54">
        <v>13214.035</v>
      </c>
      <c r="N26" s="52">
        <v>9563.5134941200013</v>
      </c>
      <c r="O26" s="53">
        <v>10423.833361110002</v>
      </c>
      <c r="P26" s="53">
        <v>11234.317999999999</v>
      </c>
      <c r="Q26" s="53">
        <v>12014.611000000001</v>
      </c>
      <c r="R26" s="53">
        <v>12736.05</v>
      </c>
      <c r="S26" s="54">
        <v>13458.616</v>
      </c>
      <c r="T26" s="53">
        <f t="shared" ref="T26:X26" si="9">T27+T28</f>
        <v>-2.0696070465801313</v>
      </c>
      <c r="U26" s="53">
        <f t="shared" si="9"/>
        <v>32.159361110001555</v>
      </c>
      <c r="V26" s="53">
        <f t="shared" si="9"/>
        <v>223.08200000000033</v>
      </c>
      <c r="W26" s="53">
        <f t="shared" si="9"/>
        <v>353.79500000000007</v>
      </c>
      <c r="X26" s="54">
        <f t="shared" si="9"/>
        <v>355.85100000000057</v>
      </c>
      <c r="Y26" s="52">
        <f t="shared" si="6"/>
        <v>-2.0696070465801313</v>
      </c>
      <c r="Z26" s="53">
        <f t="shared" si="6"/>
        <v>-9.6256388899982994</v>
      </c>
      <c r="AA26" s="53">
        <f t="shared" si="6"/>
        <v>86.684999999999491</v>
      </c>
      <c r="AB26" s="53">
        <f t="shared" si="6"/>
        <v>131.97700000000077</v>
      </c>
      <c r="AC26" s="53">
        <f t="shared" si="6"/>
        <v>161.82999999999993</v>
      </c>
      <c r="AD26" s="54">
        <f t="shared" si="6"/>
        <v>244.58100000000013</v>
      </c>
    </row>
    <row r="27" spans="2:30" ht="14.1" customHeight="1">
      <c r="B27" s="106" t="s">
        <v>90</v>
      </c>
      <c r="C27" s="43">
        <v>6584.3396070465806</v>
      </c>
      <c r="D27" s="43">
        <v>7061.6490000000003</v>
      </c>
      <c r="E27" s="43">
        <v>7458.232</v>
      </c>
      <c r="F27" s="43">
        <v>7862.4269999999997</v>
      </c>
      <c r="G27" s="88">
        <v>8315.4709999999995</v>
      </c>
      <c r="H27" s="87">
        <v>6584.3396070465806</v>
      </c>
      <c r="I27" s="89">
        <v>7110.3720000000003</v>
      </c>
      <c r="J27" s="89">
        <v>7548.19</v>
      </c>
      <c r="K27" s="43">
        <v>7959.1819999999998</v>
      </c>
      <c r="L27" s="43">
        <v>8407.0319999999992</v>
      </c>
      <c r="M27" s="51">
        <v>8802.6689999999999</v>
      </c>
      <c r="N27" s="141">
        <v>6582.27</v>
      </c>
      <c r="O27" s="89">
        <v>7094.7550000000001</v>
      </c>
      <c r="P27" s="43">
        <v>7585.5910000000003</v>
      </c>
      <c r="Q27" s="43">
        <v>8023.6379999999999</v>
      </c>
      <c r="R27" s="43">
        <v>8486.4459999999999</v>
      </c>
      <c r="S27" s="51">
        <v>8952.6790000000001</v>
      </c>
      <c r="T27" s="43">
        <f t="shared" ref="T27:X28" si="10">N27-C27</f>
        <v>-2.0696070465801313</v>
      </c>
      <c r="U27" s="43">
        <f t="shared" si="10"/>
        <v>33.105999999999767</v>
      </c>
      <c r="V27" s="43">
        <f t="shared" si="10"/>
        <v>127.35900000000038</v>
      </c>
      <c r="W27" s="43">
        <f t="shared" si="10"/>
        <v>161.21100000000024</v>
      </c>
      <c r="X27" s="51">
        <f t="shared" si="10"/>
        <v>170.97500000000036</v>
      </c>
      <c r="Y27" s="87">
        <f t="shared" si="6"/>
        <v>-2.0696070465801313</v>
      </c>
      <c r="Z27" s="89">
        <f t="shared" si="6"/>
        <v>-15.617000000000189</v>
      </c>
      <c r="AA27" s="89">
        <f t="shared" si="6"/>
        <v>37.401000000000749</v>
      </c>
      <c r="AB27" s="89">
        <f t="shared" si="6"/>
        <v>64.456000000000131</v>
      </c>
      <c r="AC27" s="89">
        <f t="shared" si="6"/>
        <v>79.414000000000669</v>
      </c>
      <c r="AD27" s="88">
        <f t="shared" si="6"/>
        <v>150.01000000000022</v>
      </c>
    </row>
    <row r="28" spans="2:30" ht="14.1" customHeight="1" thickBot="1">
      <c r="B28" s="107" t="s">
        <v>91</v>
      </c>
      <c r="C28" s="53">
        <v>2981.2434941200008</v>
      </c>
      <c r="D28" s="53">
        <v>3330.0250000000001</v>
      </c>
      <c r="E28" s="53">
        <v>3553.0039999999999</v>
      </c>
      <c r="F28" s="53">
        <v>3798.3890000000001</v>
      </c>
      <c r="G28" s="54">
        <v>4064.7280000000001</v>
      </c>
      <c r="H28" s="52">
        <v>2981.2434941200008</v>
      </c>
      <c r="I28" s="53">
        <v>3323.087</v>
      </c>
      <c r="J28" s="53">
        <v>3599.4430000000002</v>
      </c>
      <c r="K28" s="53">
        <v>3923.4520000000002</v>
      </c>
      <c r="L28" s="53">
        <v>4167.1880000000001</v>
      </c>
      <c r="M28" s="54">
        <v>4411.366</v>
      </c>
      <c r="N28" s="52">
        <v>2981.2434941200008</v>
      </c>
      <c r="O28" s="53">
        <v>3329.0783611100019</v>
      </c>
      <c r="P28" s="53">
        <v>3648.7269999999999</v>
      </c>
      <c r="Q28" s="53">
        <v>3990.973</v>
      </c>
      <c r="R28" s="53">
        <v>4249.6040000000003</v>
      </c>
      <c r="S28" s="54">
        <v>4505.9369999999999</v>
      </c>
      <c r="T28" s="53">
        <f t="shared" si="10"/>
        <v>0</v>
      </c>
      <c r="U28" s="53">
        <f t="shared" si="10"/>
        <v>-0.94663888999821211</v>
      </c>
      <c r="V28" s="53">
        <f t="shared" si="10"/>
        <v>95.722999999999956</v>
      </c>
      <c r="W28" s="53">
        <f t="shared" si="10"/>
        <v>192.58399999999983</v>
      </c>
      <c r="X28" s="54">
        <f t="shared" si="10"/>
        <v>184.8760000000002</v>
      </c>
      <c r="Y28" s="52">
        <f t="shared" si="6"/>
        <v>0</v>
      </c>
      <c r="Z28" s="53">
        <f t="shared" si="6"/>
        <v>5.9913611100018898</v>
      </c>
      <c r="AA28" s="53">
        <f t="shared" si="6"/>
        <v>49.283999999999651</v>
      </c>
      <c r="AB28" s="53">
        <f t="shared" si="6"/>
        <v>67.520999999999731</v>
      </c>
      <c r="AC28" s="53">
        <f t="shared" si="6"/>
        <v>82.416000000000167</v>
      </c>
      <c r="AD28" s="54">
        <f t="shared" si="6"/>
        <v>94.570999999999913</v>
      </c>
    </row>
    <row r="29" spans="2:30" ht="14.1" customHeight="1" thickBot="1">
      <c r="B29" s="109" t="s">
        <v>21</v>
      </c>
      <c r="C29" s="114">
        <v>23726.602355146581</v>
      </c>
      <c r="D29" s="114">
        <v>25271.633000000002</v>
      </c>
      <c r="E29" s="114">
        <v>26582.1</v>
      </c>
      <c r="F29" s="114">
        <v>28064.442999999999</v>
      </c>
      <c r="G29" s="115">
        <v>29628.769</v>
      </c>
      <c r="H29" s="116">
        <v>23712.509704136581</v>
      </c>
      <c r="I29" s="114">
        <v>25387.478334562285</v>
      </c>
      <c r="J29" s="114">
        <v>26716.203999999998</v>
      </c>
      <c r="K29" s="114">
        <v>28328.737999999998</v>
      </c>
      <c r="L29" s="114">
        <v>29851.858999999997</v>
      </c>
      <c r="M29" s="115">
        <v>31155.687000000002</v>
      </c>
      <c r="N29" s="116">
        <v>23710.440097089999</v>
      </c>
      <c r="O29" s="114">
        <v>25375.46240484</v>
      </c>
      <c r="P29" s="114">
        <v>26967.877</v>
      </c>
      <c r="Q29" s="114">
        <v>28580.44</v>
      </c>
      <c r="R29" s="114">
        <v>30151.923999999999</v>
      </c>
      <c r="S29" s="115">
        <v>31555.768000000004</v>
      </c>
      <c r="T29" s="114">
        <f t="shared" ref="T29:AD29" si="11">T26+T5</f>
        <v>-16.162258056579788</v>
      </c>
      <c r="U29" s="114">
        <f t="shared" si="11"/>
        <v>103.82940483999849</v>
      </c>
      <c r="V29" s="114">
        <f t="shared" si="11"/>
        <v>385.77700000000038</v>
      </c>
      <c r="W29" s="114">
        <f t="shared" si="11"/>
        <v>515.99699999999973</v>
      </c>
      <c r="X29" s="115">
        <f t="shared" si="11"/>
        <v>523.15500000000077</v>
      </c>
      <c r="Y29" s="210">
        <f t="shared" si="11"/>
        <v>-2.0696070465801313</v>
      </c>
      <c r="Z29" s="211">
        <f t="shared" si="11"/>
        <v>-12.015929722284934</v>
      </c>
      <c r="AA29" s="211">
        <f t="shared" si="11"/>
        <v>251.67299999999983</v>
      </c>
      <c r="AB29" s="211">
        <f t="shared" si="11"/>
        <v>251.70200000000057</v>
      </c>
      <c r="AC29" s="211">
        <f t="shared" si="11"/>
        <v>300.06499999999983</v>
      </c>
      <c r="AD29" s="212">
        <f t="shared" si="11"/>
        <v>400.08100000000081</v>
      </c>
    </row>
    <row r="30" spans="2:30" ht="14.1" customHeight="1">
      <c r="B30" s="110" t="s">
        <v>22</v>
      </c>
      <c r="C30" s="46">
        <v>30.102139379999898</v>
      </c>
      <c r="D30" s="46">
        <v>31.26</v>
      </c>
      <c r="E30" s="46">
        <v>31.187999999999999</v>
      </c>
      <c r="F30" s="46">
        <v>31.187999999999999</v>
      </c>
      <c r="G30" s="50">
        <v>31.187999999999999</v>
      </c>
      <c r="H30" s="49">
        <v>30.102139379999898</v>
      </c>
      <c r="I30" s="46">
        <v>32.259</v>
      </c>
      <c r="J30" s="46">
        <v>32.164000000000001</v>
      </c>
      <c r="K30" s="46">
        <v>32.164000000000001</v>
      </c>
      <c r="L30" s="46">
        <v>32.164000000000001</v>
      </c>
      <c r="M30" s="50">
        <v>32.164000000000001</v>
      </c>
      <c r="N30" s="49">
        <v>29.830316069999899</v>
      </c>
      <c r="O30" s="46">
        <v>34.740642549999997</v>
      </c>
      <c r="P30" s="46">
        <v>33.524000000000001</v>
      </c>
      <c r="Q30" s="46">
        <v>33.503</v>
      </c>
      <c r="R30" s="46">
        <v>33.503</v>
      </c>
      <c r="S30" s="50">
        <v>33.503</v>
      </c>
      <c r="T30" s="46">
        <f t="shared" ref="T30:X31" si="12">N30-C30</f>
        <v>-0.27182330999999849</v>
      </c>
      <c r="U30" s="46">
        <f t="shared" si="12"/>
        <v>3.4806425499999953</v>
      </c>
      <c r="V30" s="46">
        <f t="shared" si="12"/>
        <v>2.3360000000000021</v>
      </c>
      <c r="W30" s="46">
        <f t="shared" si="12"/>
        <v>2.3150000000000013</v>
      </c>
      <c r="X30" s="50">
        <f t="shared" si="12"/>
        <v>2.3150000000000013</v>
      </c>
      <c r="Y30" s="49">
        <f t="shared" ref="Y30:AD30" si="13">+N30-H30</f>
        <v>-0.27182330999999849</v>
      </c>
      <c r="Z30" s="46">
        <f t="shared" si="13"/>
        <v>2.4816425499999966</v>
      </c>
      <c r="AA30" s="46">
        <f t="shared" si="13"/>
        <v>1.3599999999999994</v>
      </c>
      <c r="AB30" s="46">
        <f t="shared" si="13"/>
        <v>1.3389999999999986</v>
      </c>
      <c r="AC30" s="46">
        <f t="shared" si="13"/>
        <v>1.3389999999999986</v>
      </c>
      <c r="AD30" s="50">
        <f t="shared" si="13"/>
        <v>1.3389999999999986</v>
      </c>
    </row>
    <row r="31" spans="2:30" ht="14.1" customHeight="1">
      <c r="B31" s="106" t="s">
        <v>23</v>
      </c>
      <c r="C31" s="43">
        <v>23756.704494526581</v>
      </c>
      <c r="D31" s="43">
        <v>25302.893</v>
      </c>
      <c r="E31" s="43">
        <v>26613.287999999997</v>
      </c>
      <c r="F31" s="43">
        <v>28095.630999999998</v>
      </c>
      <c r="G31" s="51">
        <v>29659.956999999999</v>
      </c>
      <c r="H31" s="87">
        <v>23742.611843516581</v>
      </c>
      <c r="I31" s="43">
        <v>25419.737334562284</v>
      </c>
      <c r="J31" s="43">
        <v>26748.367999999999</v>
      </c>
      <c r="K31" s="43">
        <v>28360.901999999998</v>
      </c>
      <c r="L31" s="43">
        <v>29884.022999999997</v>
      </c>
      <c r="M31" s="51">
        <v>31187.851000000002</v>
      </c>
      <c r="N31" s="87">
        <v>23740.27041316</v>
      </c>
      <c r="O31" s="43">
        <v>25410.203047390001</v>
      </c>
      <c r="P31" s="43">
        <v>27001.401000000002</v>
      </c>
      <c r="Q31" s="43">
        <v>28613.942999999999</v>
      </c>
      <c r="R31" s="43">
        <v>30185.427</v>
      </c>
      <c r="S31" s="51">
        <v>31589.271000000004</v>
      </c>
      <c r="T31" s="43">
        <f t="shared" si="12"/>
        <v>-16.434081366580358</v>
      </c>
      <c r="U31" s="43">
        <f t="shared" si="12"/>
        <v>107.31004739000127</v>
      </c>
      <c r="V31" s="43">
        <f t="shared" si="12"/>
        <v>388.11300000000483</v>
      </c>
      <c r="W31" s="43">
        <f t="shared" si="12"/>
        <v>518.31200000000172</v>
      </c>
      <c r="X31" s="51">
        <f t="shared" si="12"/>
        <v>525.47000000000116</v>
      </c>
      <c r="Y31" s="87">
        <f t="shared" ref="Y31:AD31" si="14">Y30+Y29</f>
        <v>-2.3414303565801298</v>
      </c>
      <c r="Z31" s="43">
        <f t="shared" si="14"/>
        <v>-9.5342871722849374</v>
      </c>
      <c r="AA31" s="43">
        <f t="shared" si="14"/>
        <v>253.03299999999984</v>
      </c>
      <c r="AB31" s="43">
        <f t="shared" si="14"/>
        <v>253.04100000000057</v>
      </c>
      <c r="AC31" s="43">
        <f t="shared" si="14"/>
        <v>301.40399999999983</v>
      </c>
      <c r="AD31" s="51">
        <f t="shared" si="14"/>
        <v>401.42000000000081</v>
      </c>
    </row>
    <row r="32" spans="2:30" s="55" customFormat="1" ht="14.1" customHeight="1" thickBot="1">
      <c r="B32" s="107" t="s">
        <v>24</v>
      </c>
      <c r="C32" s="206">
        <f t="shared" ref="C32:M32" si="15">C31/C45*100</f>
        <v>29.344479014732848</v>
      </c>
      <c r="D32" s="206">
        <f t="shared" si="15"/>
        <v>29.909009220635426</v>
      </c>
      <c r="E32" s="206">
        <f t="shared" si="15"/>
        <v>29.737067696786106</v>
      </c>
      <c r="F32" s="206">
        <f t="shared" si="15"/>
        <v>29.493360082522855</v>
      </c>
      <c r="G32" s="207">
        <f t="shared" si="15"/>
        <v>29.364155948787889</v>
      </c>
      <c r="H32" s="206">
        <f t="shared" si="15"/>
        <v>29.256255749123316</v>
      </c>
      <c r="I32" s="206">
        <f t="shared" si="15"/>
        <v>29.894031537559449</v>
      </c>
      <c r="J32" s="206">
        <f t="shared" si="15"/>
        <v>29.650616845425919</v>
      </c>
      <c r="K32" s="206">
        <f t="shared" si="15"/>
        <v>29.497750281348857</v>
      </c>
      <c r="L32" s="206">
        <f t="shared" si="15"/>
        <v>29.278640164768554</v>
      </c>
      <c r="M32" s="207">
        <f t="shared" si="15"/>
        <v>28.886849310771112</v>
      </c>
      <c r="N32" s="208">
        <v>29.253370578537098</v>
      </c>
      <c r="O32" s="206">
        <v>29.899565382390382</v>
      </c>
      <c r="P32" s="206">
        <v>29.849598773619402</v>
      </c>
      <c r="Q32" s="206">
        <v>29.590929592168301</v>
      </c>
      <c r="R32" s="206">
        <v>29.347300362442795</v>
      </c>
      <c r="S32" s="207">
        <v>29.009651573556166</v>
      </c>
      <c r="T32" s="206">
        <f>T31/N45*100</f>
        <v>-2.0250496896948154E-2</v>
      </c>
      <c r="U32" s="206">
        <f t="shared" ref="U32:X32" si="16">U31/O45*100</f>
        <v>0.12626911214132605</v>
      </c>
      <c r="V32" s="206">
        <f t="shared" si="16"/>
        <v>0.42905245282738808</v>
      </c>
      <c r="W32" s="206">
        <f t="shared" si="16"/>
        <v>0.53600910223299136</v>
      </c>
      <c r="X32" s="207">
        <f t="shared" si="16"/>
        <v>0.51087983355189415</v>
      </c>
      <c r="Y32" s="206">
        <f>Y31/N45*100</f>
        <v>-2.8851705862164888E-3</v>
      </c>
      <c r="Z32" s="206">
        <f t="shared" ref="Z32:AD32" si="17">Z31/O45*100</f>
        <v>-1.1218762878461151E-2</v>
      </c>
      <c r="AA32" s="206">
        <f t="shared" si="17"/>
        <v>0.27972376420339196</v>
      </c>
      <c r="AB32" s="206">
        <f t="shared" si="17"/>
        <v>0.26168076223999875</v>
      </c>
      <c r="AC32" s="206">
        <f t="shared" si="17"/>
        <v>0.29303523579248036</v>
      </c>
      <c r="AD32" s="207">
        <f t="shared" si="17"/>
        <v>0.36863954013553962</v>
      </c>
    </row>
    <row r="33" spans="2:30" ht="14.1" customHeight="1" thickBot="1">
      <c r="B33" s="56"/>
      <c r="C33" s="90"/>
      <c r="D33" s="90"/>
      <c r="E33" s="90"/>
      <c r="F33" s="90"/>
      <c r="G33" s="91"/>
      <c r="H33" s="92"/>
      <c r="I33" s="57"/>
      <c r="J33" s="57"/>
      <c r="K33" s="57"/>
      <c r="L33" s="57"/>
      <c r="M33" s="93"/>
      <c r="N33" s="92"/>
      <c r="O33" s="57"/>
      <c r="P33" s="57"/>
      <c r="Q33" s="57"/>
      <c r="R33" s="57"/>
      <c r="S33" s="93"/>
      <c r="T33" s="209"/>
      <c r="U33" s="46"/>
      <c r="V33" s="46"/>
      <c r="W33" s="46"/>
      <c r="X33" s="50"/>
      <c r="Y33" s="143"/>
      <c r="Z33" s="143"/>
      <c r="AA33" s="143"/>
      <c r="AB33" s="143"/>
      <c r="AC33" s="143"/>
      <c r="AD33" s="143"/>
    </row>
    <row r="34" spans="2:30" ht="14.1" customHeight="1">
      <c r="B34" s="58" t="s">
        <v>92</v>
      </c>
      <c r="C34" s="79">
        <v>10961.85496457</v>
      </c>
      <c r="D34" s="79">
        <v>11385.418</v>
      </c>
      <c r="E34" s="79">
        <v>11860.079</v>
      </c>
      <c r="F34" s="79">
        <v>12484.668</v>
      </c>
      <c r="G34" s="80">
        <v>13073.13</v>
      </c>
      <c r="H34" s="94">
        <v>10946.203754670001</v>
      </c>
      <c r="I34" s="79">
        <v>11446.646936562283</v>
      </c>
      <c r="J34" s="79">
        <v>11825.547</v>
      </c>
      <c r="K34" s="79">
        <v>12508.416999999999</v>
      </c>
      <c r="L34" s="79">
        <v>13079.298000000001</v>
      </c>
      <c r="M34" s="80">
        <v>13695.174999999999</v>
      </c>
      <c r="N34" s="94">
        <v>10946.203754670001</v>
      </c>
      <c r="O34" s="79">
        <v>11455.607918039997</v>
      </c>
      <c r="P34" s="79">
        <v>11962.630999999999</v>
      </c>
      <c r="Q34" s="79">
        <v>12587.802</v>
      </c>
      <c r="R34" s="79">
        <v>13174.853999999999</v>
      </c>
      <c r="S34" s="80">
        <v>13789.902</v>
      </c>
      <c r="T34" s="79">
        <f t="shared" ref="T34:X43" si="18">N34-C34</f>
        <v>-15.65120989999923</v>
      </c>
      <c r="U34" s="79">
        <f t="shared" si="18"/>
        <v>70.189918039997792</v>
      </c>
      <c r="V34" s="79">
        <f t="shared" si="18"/>
        <v>102.55199999999968</v>
      </c>
      <c r="W34" s="79">
        <f t="shared" si="18"/>
        <v>103.13400000000001</v>
      </c>
      <c r="X34" s="80">
        <f t="shared" si="18"/>
        <v>101.72400000000016</v>
      </c>
      <c r="Y34" s="94">
        <f t="shared" ref="Y34:AD40" si="19">+N34-H34</f>
        <v>0</v>
      </c>
      <c r="Z34" s="79">
        <f t="shared" si="19"/>
        <v>8.9609814777140855</v>
      </c>
      <c r="AA34" s="79">
        <f t="shared" si="19"/>
        <v>137.08399999999892</v>
      </c>
      <c r="AB34" s="79">
        <f t="shared" si="19"/>
        <v>79.385000000000218</v>
      </c>
      <c r="AC34" s="79">
        <f t="shared" si="19"/>
        <v>95.555999999998676</v>
      </c>
      <c r="AD34" s="80">
        <f t="shared" si="19"/>
        <v>94.727000000000771</v>
      </c>
    </row>
    <row r="35" spans="2:30" ht="14.1" customHeight="1">
      <c r="B35" s="45" t="s">
        <v>99</v>
      </c>
      <c r="C35" s="46">
        <v>-17.22367272</v>
      </c>
      <c r="D35" s="46">
        <v>0</v>
      </c>
      <c r="E35" s="46">
        <v>0</v>
      </c>
      <c r="F35" s="46">
        <v>0</v>
      </c>
      <c r="G35" s="50">
        <v>0</v>
      </c>
      <c r="H35" s="49">
        <v>-17.22367272</v>
      </c>
      <c r="I35" s="46">
        <v>0</v>
      </c>
      <c r="J35" s="46">
        <v>0</v>
      </c>
      <c r="K35" s="46">
        <v>0</v>
      </c>
      <c r="L35" s="46">
        <v>0</v>
      </c>
      <c r="M35" s="50">
        <v>0</v>
      </c>
      <c r="N35" s="49">
        <v>-17.22367272</v>
      </c>
      <c r="O35" s="46">
        <v>7.5932407700000004</v>
      </c>
      <c r="P35" s="46">
        <v>26.632999999999999</v>
      </c>
      <c r="Q35" s="46">
        <v>27.837</v>
      </c>
      <c r="R35" s="46">
        <v>28.914000000000001</v>
      </c>
      <c r="S35" s="50">
        <v>29.864999999999998</v>
      </c>
      <c r="T35" s="46">
        <f t="shared" si="18"/>
        <v>0</v>
      </c>
      <c r="U35" s="46">
        <f t="shared" si="18"/>
        <v>7.5932407700000004</v>
      </c>
      <c r="V35" s="46">
        <f t="shared" si="18"/>
        <v>26.632999999999999</v>
      </c>
      <c r="W35" s="46">
        <f t="shared" si="18"/>
        <v>27.837</v>
      </c>
      <c r="X35" s="50">
        <f t="shared" si="18"/>
        <v>28.914000000000001</v>
      </c>
      <c r="Y35" s="49">
        <f t="shared" si="19"/>
        <v>0</v>
      </c>
      <c r="Z35" s="46">
        <f t="shared" si="19"/>
        <v>7.5932407700000004</v>
      </c>
      <c r="AA35" s="46">
        <f t="shared" si="19"/>
        <v>26.632999999999999</v>
      </c>
      <c r="AB35" s="46">
        <f t="shared" si="19"/>
        <v>27.837</v>
      </c>
      <c r="AC35" s="46">
        <f t="shared" si="19"/>
        <v>28.914000000000001</v>
      </c>
      <c r="AD35" s="50">
        <f t="shared" si="19"/>
        <v>29.864999999999998</v>
      </c>
    </row>
    <row r="36" spans="2:30" ht="14.1" customHeight="1">
      <c r="B36" s="45" t="s">
        <v>25</v>
      </c>
      <c r="C36" s="46">
        <v>229.70171402000003</v>
      </c>
      <c r="D36" s="46">
        <v>296.80799999999999</v>
      </c>
      <c r="E36" s="46">
        <v>309.29899999999998</v>
      </c>
      <c r="F36" s="46">
        <v>277.79700000000003</v>
      </c>
      <c r="G36" s="50">
        <v>290.93799999999999</v>
      </c>
      <c r="H36" s="49">
        <v>231.26027291000005</v>
      </c>
      <c r="I36" s="46">
        <v>301.21300000000002</v>
      </c>
      <c r="J36" s="46">
        <v>313.947</v>
      </c>
      <c r="K36" s="46">
        <v>282.255</v>
      </c>
      <c r="L36" s="46">
        <v>295.61700000000002</v>
      </c>
      <c r="M36" s="50">
        <v>97.796000000000006</v>
      </c>
      <c r="N36" s="49">
        <v>231.26027291000005</v>
      </c>
      <c r="O36" s="46">
        <v>293.64665434999995</v>
      </c>
      <c r="P36" s="46">
        <v>302.94400000000002</v>
      </c>
      <c r="Q36" s="46">
        <v>274.16000000000003</v>
      </c>
      <c r="R36" s="46">
        <v>287.404</v>
      </c>
      <c r="S36" s="50">
        <v>92.552999999999997</v>
      </c>
      <c r="T36" s="46">
        <f t="shared" si="18"/>
        <v>1.5585588900000289</v>
      </c>
      <c r="U36" s="46">
        <f t="shared" si="18"/>
        <v>-3.1613456500000439</v>
      </c>
      <c r="V36" s="46">
        <f t="shared" si="18"/>
        <v>-6.3549999999999613</v>
      </c>
      <c r="W36" s="46">
        <f t="shared" si="18"/>
        <v>-3.6370000000000005</v>
      </c>
      <c r="X36" s="50">
        <f t="shared" si="18"/>
        <v>-3.5339999999999918</v>
      </c>
      <c r="Y36" s="49">
        <f t="shared" si="19"/>
        <v>0</v>
      </c>
      <c r="Z36" s="46">
        <f t="shared" si="19"/>
        <v>-7.5663456500000734</v>
      </c>
      <c r="AA36" s="46">
        <f t="shared" si="19"/>
        <v>-11.002999999999986</v>
      </c>
      <c r="AB36" s="46">
        <f t="shared" si="19"/>
        <v>-8.0949999999999704</v>
      </c>
      <c r="AC36" s="46">
        <f t="shared" si="19"/>
        <v>-8.2130000000000223</v>
      </c>
      <c r="AD36" s="50">
        <f t="shared" si="19"/>
        <v>-5.2430000000000092</v>
      </c>
    </row>
    <row r="37" spans="2:30" ht="14.1" customHeight="1">
      <c r="B37" s="45" t="s">
        <v>26</v>
      </c>
      <c r="C37" s="46">
        <v>2192.2282391000003</v>
      </c>
      <c r="D37" s="46">
        <v>2347.203</v>
      </c>
      <c r="E37" s="46">
        <v>2495.3049999999998</v>
      </c>
      <c r="F37" s="46">
        <v>2669.154</v>
      </c>
      <c r="G37" s="50">
        <v>2845.723</v>
      </c>
      <c r="H37" s="49">
        <v>2192.2282391000003</v>
      </c>
      <c r="I37" s="46">
        <v>2353.4960000000001</v>
      </c>
      <c r="J37" s="46">
        <v>2514.5700000000002</v>
      </c>
      <c r="K37" s="46">
        <v>2679.2080000000001</v>
      </c>
      <c r="L37" s="46">
        <v>2858.6439999999998</v>
      </c>
      <c r="M37" s="50">
        <v>3037.2449999999999</v>
      </c>
      <c r="N37" s="49">
        <v>2192.2282391000003</v>
      </c>
      <c r="O37" s="46">
        <v>2342.2057434600001</v>
      </c>
      <c r="P37" s="46">
        <v>2519.8249999999998</v>
      </c>
      <c r="Q37" s="46">
        <v>2690.49</v>
      </c>
      <c r="R37" s="46">
        <v>2871.0439999999999</v>
      </c>
      <c r="S37" s="50">
        <v>3059.65</v>
      </c>
      <c r="T37" s="46">
        <f t="shared" si="18"/>
        <v>0</v>
      </c>
      <c r="U37" s="46">
        <f t="shared" si="18"/>
        <v>-4.997256539999853</v>
      </c>
      <c r="V37" s="46">
        <f t="shared" si="18"/>
        <v>24.519999999999982</v>
      </c>
      <c r="W37" s="46">
        <f t="shared" si="18"/>
        <v>21.335999999999785</v>
      </c>
      <c r="X37" s="50">
        <f t="shared" si="18"/>
        <v>25.320999999999913</v>
      </c>
      <c r="Y37" s="49">
        <f t="shared" si="19"/>
        <v>0</v>
      </c>
      <c r="Z37" s="46">
        <f t="shared" si="19"/>
        <v>-11.290256539999973</v>
      </c>
      <c r="AA37" s="46">
        <f t="shared" si="19"/>
        <v>5.2549999999996544</v>
      </c>
      <c r="AB37" s="46">
        <f t="shared" si="19"/>
        <v>11.281999999999698</v>
      </c>
      <c r="AC37" s="46">
        <f t="shared" si="19"/>
        <v>12.400000000000091</v>
      </c>
      <c r="AD37" s="50">
        <f t="shared" si="19"/>
        <v>22.4050000000002</v>
      </c>
    </row>
    <row r="38" spans="2:30" ht="14.1" customHeight="1">
      <c r="B38" s="45" t="s">
        <v>27</v>
      </c>
      <c r="C38" s="46">
        <v>715.47913654999991</v>
      </c>
      <c r="D38" s="46">
        <v>767.77</v>
      </c>
      <c r="E38" s="46">
        <v>823.74099999999999</v>
      </c>
      <c r="F38" s="46">
        <v>889.54300000000001</v>
      </c>
      <c r="G38" s="50">
        <v>956.31399999999996</v>
      </c>
      <c r="H38" s="49">
        <v>715.47913654999991</v>
      </c>
      <c r="I38" s="46">
        <v>770.46600000000001</v>
      </c>
      <c r="J38" s="46">
        <v>831.74199999999996</v>
      </c>
      <c r="K38" s="46">
        <v>893.45899999999995</v>
      </c>
      <c r="L38" s="46">
        <v>961.31500000000005</v>
      </c>
      <c r="M38" s="50">
        <v>1028.771</v>
      </c>
      <c r="N38" s="49">
        <v>715.47913654999991</v>
      </c>
      <c r="O38" s="46">
        <v>770.37808883000002</v>
      </c>
      <c r="P38" s="46">
        <v>838.76099999999997</v>
      </c>
      <c r="Q38" s="46">
        <v>902.77499999999998</v>
      </c>
      <c r="R38" s="46">
        <v>970.89300000000003</v>
      </c>
      <c r="S38" s="50">
        <v>1042.5170000000001</v>
      </c>
      <c r="T38" s="46">
        <f t="shared" si="18"/>
        <v>0</v>
      </c>
      <c r="U38" s="46">
        <f t="shared" si="18"/>
        <v>2.6080888300000424</v>
      </c>
      <c r="V38" s="46">
        <f t="shared" si="18"/>
        <v>15.019999999999982</v>
      </c>
      <c r="W38" s="46">
        <f t="shared" si="18"/>
        <v>13.231999999999971</v>
      </c>
      <c r="X38" s="50">
        <f t="shared" si="18"/>
        <v>14.579000000000065</v>
      </c>
      <c r="Y38" s="49">
        <f t="shared" si="19"/>
        <v>0</v>
      </c>
      <c r="Z38" s="46">
        <f t="shared" si="19"/>
        <v>-8.791116999998394E-2</v>
      </c>
      <c r="AA38" s="46">
        <f t="shared" si="19"/>
        <v>7.0190000000000055</v>
      </c>
      <c r="AB38" s="46">
        <f t="shared" si="19"/>
        <v>9.3160000000000309</v>
      </c>
      <c r="AC38" s="46">
        <f t="shared" si="19"/>
        <v>9.5779999999999745</v>
      </c>
      <c r="AD38" s="50">
        <f t="shared" si="19"/>
        <v>13.746000000000095</v>
      </c>
    </row>
    <row r="39" spans="2:30" ht="14.1" customHeight="1">
      <c r="B39" s="45" t="s">
        <v>28</v>
      </c>
      <c r="C39" s="46">
        <v>78.27554167000001</v>
      </c>
      <c r="D39" s="46">
        <v>81.665000000000006</v>
      </c>
      <c r="E39" s="46">
        <v>81.665000000000006</v>
      </c>
      <c r="F39" s="46">
        <v>81.665000000000006</v>
      </c>
      <c r="G39" s="50">
        <v>81.665000000000006</v>
      </c>
      <c r="H39" s="49">
        <v>78.27554167000001</v>
      </c>
      <c r="I39" s="46">
        <v>80.982202999999984</v>
      </c>
      <c r="J39" s="46">
        <v>81.665000000000006</v>
      </c>
      <c r="K39" s="46">
        <v>81.665000000000006</v>
      </c>
      <c r="L39" s="46">
        <v>81.665000000000006</v>
      </c>
      <c r="M39" s="50">
        <v>81.665000000000006</v>
      </c>
      <c r="N39" s="49">
        <v>78.27554167000001</v>
      </c>
      <c r="O39" s="46">
        <v>80.982203460000008</v>
      </c>
      <c r="P39" s="46">
        <v>81.665000000000006</v>
      </c>
      <c r="Q39" s="46">
        <v>81.665000000000006</v>
      </c>
      <c r="R39" s="46">
        <v>81.665000000000006</v>
      </c>
      <c r="S39" s="50">
        <v>81.665000000000006</v>
      </c>
      <c r="T39" s="46">
        <f t="shared" si="18"/>
        <v>0</v>
      </c>
      <c r="U39" s="46">
        <f t="shared" si="18"/>
        <v>-0.68279653999999823</v>
      </c>
      <c r="V39" s="46">
        <f t="shared" si="18"/>
        <v>0</v>
      </c>
      <c r="W39" s="46">
        <f t="shared" si="18"/>
        <v>0</v>
      </c>
      <c r="X39" s="50">
        <f t="shared" si="18"/>
        <v>0</v>
      </c>
      <c r="Y39" s="49">
        <f t="shared" si="19"/>
        <v>0</v>
      </c>
      <c r="Z39" s="46">
        <f t="shared" si="19"/>
        <v>4.6000002384971594E-7</v>
      </c>
      <c r="AA39" s="46">
        <f t="shared" si="19"/>
        <v>0</v>
      </c>
      <c r="AB39" s="46">
        <f t="shared" si="19"/>
        <v>0</v>
      </c>
      <c r="AC39" s="46">
        <f t="shared" si="19"/>
        <v>0</v>
      </c>
      <c r="AD39" s="50">
        <f t="shared" si="19"/>
        <v>0</v>
      </c>
    </row>
    <row r="40" spans="2:30" ht="14.1" customHeight="1" thickBot="1">
      <c r="B40" s="59" t="s">
        <v>29</v>
      </c>
      <c r="C40" s="95">
        <v>0.70333078999999998</v>
      </c>
      <c r="D40" s="95">
        <v>1.095</v>
      </c>
      <c r="E40" s="95">
        <v>0.77500000000000002</v>
      </c>
      <c r="F40" s="95">
        <v>0.8</v>
      </c>
      <c r="G40" s="96">
        <v>0.8</v>
      </c>
      <c r="H40" s="97">
        <v>0.70333078999999998</v>
      </c>
      <c r="I40" s="95">
        <v>1.215195</v>
      </c>
      <c r="J40" s="95">
        <v>1.1000000000000001</v>
      </c>
      <c r="K40" s="95">
        <v>1.1000000000000001</v>
      </c>
      <c r="L40" s="95">
        <v>1.1000000000000001</v>
      </c>
      <c r="M40" s="96">
        <v>1</v>
      </c>
      <c r="N40" s="97">
        <v>0.70333078999999998</v>
      </c>
      <c r="O40" s="95">
        <v>1.21519482</v>
      </c>
      <c r="P40" s="95">
        <v>1.1000000000000001</v>
      </c>
      <c r="Q40" s="95">
        <v>1.1000000000000001</v>
      </c>
      <c r="R40" s="95">
        <v>1.1000000000000001</v>
      </c>
      <c r="S40" s="96">
        <v>1</v>
      </c>
      <c r="T40" s="95">
        <f t="shared" si="18"/>
        <v>0</v>
      </c>
      <c r="U40" s="95">
        <f t="shared" si="18"/>
        <v>0.12019482000000004</v>
      </c>
      <c r="V40" s="95">
        <f t="shared" si="18"/>
        <v>0.32500000000000007</v>
      </c>
      <c r="W40" s="95">
        <f t="shared" si="18"/>
        <v>0.30000000000000004</v>
      </c>
      <c r="X40" s="96">
        <f t="shared" si="18"/>
        <v>0.30000000000000004</v>
      </c>
      <c r="Y40" s="97">
        <f t="shared" si="19"/>
        <v>0</v>
      </c>
      <c r="Z40" s="95">
        <f t="shared" si="19"/>
        <v>-1.8000000001627825E-7</v>
      </c>
      <c r="AA40" s="95">
        <f t="shared" si="19"/>
        <v>0</v>
      </c>
      <c r="AB40" s="95">
        <f t="shared" si="19"/>
        <v>0</v>
      </c>
      <c r="AC40" s="95">
        <f t="shared" si="19"/>
        <v>0</v>
      </c>
      <c r="AD40" s="96">
        <f t="shared" si="19"/>
        <v>0</v>
      </c>
    </row>
    <row r="41" spans="2:30" ht="14.1" customHeight="1">
      <c r="B41" s="48" t="s">
        <v>30</v>
      </c>
      <c r="C41" s="43">
        <v>61.631050210000005</v>
      </c>
      <c r="D41" s="43">
        <v>63.236000000000004</v>
      </c>
      <c r="E41" s="43">
        <v>64.584999999999994</v>
      </c>
      <c r="F41" s="43">
        <v>68.424999999999997</v>
      </c>
      <c r="G41" s="51">
        <v>74.222000000000008</v>
      </c>
      <c r="H41" s="87">
        <v>61.631360470000004</v>
      </c>
      <c r="I41" s="43">
        <v>63.275999999999996</v>
      </c>
      <c r="J41" s="43">
        <v>65.051999999999992</v>
      </c>
      <c r="K41" s="43">
        <v>68.554000000000002</v>
      </c>
      <c r="L41" s="43">
        <v>74.121000000000009</v>
      </c>
      <c r="M41" s="51">
        <v>79.900000000000006</v>
      </c>
      <c r="N41" s="87">
        <v>61.631360470000004</v>
      </c>
      <c r="O41" s="43">
        <v>63.275999999999996</v>
      </c>
      <c r="P41" s="43">
        <v>65.94</v>
      </c>
      <c r="Q41" s="43">
        <v>69.341999999999999</v>
      </c>
      <c r="R41" s="43">
        <v>74.504000000000005</v>
      </c>
      <c r="S41" s="51">
        <v>80.144000000000005</v>
      </c>
      <c r="T41" s="89">
        <f t="shared" si="18"/>
        <v>3.1025999999911846E-4</v>
      </c>
      <c r="U41" s="89">
        <f t="shared" si="18"/>
        <v>3.9999999999992042E-2</v>
      </c>
      <c r="V41" s="89">
        <f t="shared" si="18"/>
        <v>1.355000000000004</v>
      </c>
      <c r="W41" s="89">
        <f t="shared" si="18"/>
        <v>0.91700000000000159</v>
      </c>
      <c r="X41" s="88">
        <f t="shared" si="18"/>
        <v>0.28199999999999648</v>
      </c>
      <c r="Y41" s="87">
        <f t="shared" ref="Y41:AD41" si="20">Y42+Y43</f>
        <v>0</v>
      </c>
      <c r="Z41" s="43">
        <f t="shared" si="20"/>
        <v>0</v>
      </c>
      <c r="AA41" s="43">
        <f t="shared" si="20"/>
        <v>0.88799999999999812</v>
      </c>
      <c r="AB41" s="43">
        <f t="shared" si="20"/>
        <v>0.7879999999999967</v>
      </c>
      <c r="AC41" s="43">
        <f t="shared" si="20"/>
        <v>0.38300000000000267</v>
      </c>
      <c r="AD41" s="51">
        <f t="shared" si="20"/>
        <v>0.24399999999999977</v>
      </c>
    </row>
    <row r="42" spans="2:30" ht="14.1" customHeight="1">
      <c r="B42" s="47" t="s">
        <v>93</v>
      </c>
      <c r="C42" s="46">
        <v>27.175360470000001</v>
      </c>
      <c r="D42" s="46">
        <v>29.885000000000002</v>
      </c>
      <c r="E42" s="46">
        <v>33.070999999999998</v>
      </c>
      <c r="F42" s="46">
        <v>36.228999999999999</v>
      </c>
      <c r="G42" s="50">
        <v>39.539000000000001</v>
      </c>
      <c r="H42" s="49">
        <v>27.175360470000001</v>
      </c>
      <c r="I42" s="46">
        <v>30.172999999999998</v>
      </c>
      <c r="J42" s="46">
        <v>33.576000000000001</v>
      </c>
      <c r="K42" s="46">
        <v>36.898000000000003</v>
      </c>
      <c r="L42" s="46">
        <v>40.127000000000002</v>
      </c>
      <c r="M42" s="50">
        <v>43.951000000000001</v>
      </c>
      <c r="N42" s="49">
        <v>27.175360470000001</v>
      </c>
      <c r="O42" s="46">
        <v>30.172999999999998</v>
      </c>
      <c r="P42" s="46">
        <v>33.564999999999998</v>
      </c>
      <c r="Q42" s="46">
        <v>37.567</v>
      </c>
      <c r="R42" s="46">
        <v>40.709000000000003</v>
      </c>
      <c r="S42" s="50">
        <v>44.701999999999998</v>
      </c>
      <c r="T42" s="46">
        <f t="shared" si="18"/>
        <v>0</v>
      </c>
      <c r="U42" s="46">
        <f t="shared" si="18"/>
        <v>0.2879999999999967</v>
      </c>
      <c r="V42" s="46">
        <f t="shared" si="18"/>
        <v>0.49399999999999977</v>
      </c>
      <c r="W42" s="46">
        <f t="shared" si="18"/>
        <v>1.338000000000001</v>
      </c>
      <c r="X42" s="50">
        <f t="shared" si="18"/>
        <v>1.1700000000000017</v>
      </c>
      <c r="Y42" s="49">
        <f t="shared" ref="Y42:AD43" si="21">+N42-H42</f>
        <v>0</v>
      </c>
      <c r="Z42" s="46">
        <f t="shared" si="21"/>
        <v>0</v>
      </c>
      <c r="AA42" s="46">
        <f t="shared" si="21"/>
        <v>-1.1000000000002785E-2</v>
      </c>
      <c r="AB42" s="46">
        <f t="shared" si="21"/>
        <v>0.66899999999999693</v>
      </c>
      <c r="AC42" s="46">
        <f t="shared" si="21"/>
        <v>0.58200000000000074</v>
      </c>
      <c r="AD42" s="50">
        <f t="shared" si="21"/>
        <v>0.75099999999999767</v>
      </c>
    </row>
    <row r="43" spans="2:30" ht="14.1" customHeight="1" thickBot="1">
      <c r="B43" s="60" t="s">
        <v>94</v>
      </c>
      <c r="C43" s="95">
        <v>34.455689740000004</v>
      </c>
      <c r="D43" s="95">
        <v>33.350999999999999</v>
      </c>
      <c r="E43" s="95">
        <v>31.513999999999999</v>
      </c>
      <c r="F43" s="95">
        <v>32.195999999999998</v>
      </c>
      <c r="G43" s="96">
        <v>34.683</v>
      </c>
      <c r="H43" s="97">
        <v>34.456000000000003</v>
      </c>
      <c r="I43" s="95">
        <v>33.103000000000002</v>
      </c>
      <c r="J43" s="95">
        <v>31.475999999999999</v>
      </c>
      <c r="K43" s="95">
        <v>31.655999999999999</v>
      </c>
      <c r="L43" s="95">
        <v>33.994</v>
      </c>
      <c r="M43" s="96">
        <v>35.948999999999998</v>
      </c>
      <c r="N43" s="97">
        <v>34.456000000000003</v>
      </c>
      <c r="O43" s="95">
        <v>33.103000000000002</v>
      </c>
      <c r="P43" s="95">
        <v>32.375</v>
      </c>
      <c r="Q43" s="95">
        <v>31.774999999999999</v>
      </c>
      <c r="R43" s="95">
        <v>33.795000000000002</v>
      </c>
      <c r="S43" s="96">
        <v>35.442</v>
      </c>
      <c r="T43" s="95">
        <f t="shared" si="18"/>
        <v>3.1025999999911846E-4</v>
      </c>
      <c r="U43" s="95">
        <f t="shared" si="18"/>
        <v>-0.24799999999999756</v>
      </c>
      <c r="V43" s="95">
        <f t="shared" si="18"/>
        <v>0.86100000000000065</v>
      </c>
      <c r="W43" s="95">
        <f t="shared" si="18"/>
        <v>-0.42099999999999937</v>
      </c>
      <c r="X43" s="96">
        <f t="shared" si="18"/>
        <v>-0.88799999999999812</v>
      </c>
      <c r="Y43" s="97">
        <f t="shared" si="21"/>
        <v>0</v>
      </c>
      <c r="Z43" s="95">
        <f t="shared" si="21"/>
        <v>0</v>
      </c>
      <c r="AA43" s="95">
        <f t="shared" si="21"/>
        <v>0.89900000000000091</v>
      </c>
      <c r="AB43" s="95">
        <f t="shared" si="21"/>
        <v>0.11899999999999977</v>
      </c>
      <c r="AC43" s="95">
        <f t="shared" si="21"/>
        <v>-0.19899999999999807</v>
      </c>
      <c r="AD43" s="96">
        <f t="shared" si="21"/>
        <v>-0.5069999999999979</v>
      </c>
    </row>
    <row r="44" spans="2:30" ht="17.25" thickBot="1">
      <c r="B44" s="101"/>
      <c r="T44" s="113"/>
      <c r="U44" s="113"/>
      <c r="V44" s="113"/>
      <c r="W44" s="113"/>
      <c r="X44" s="113"/>
      <c r="Z44" s="61"/>
      <c r="AA44" s="41"/>
    </row>
    <row r="45" spans="2:30" ht="17.25" thickBot="1">
      <c r="B45" s="62" t="s">
        <v>95</v>
      </c>
      <c r="C45" s="122">
        <v>80958.004000000001</v>
      </c>
      <c r="D45" s="122">
        <v>84599.569358327397</v>
      </c>
      <c r="E45" s="122">
        <v>89495.333808169264</v>
      </c>
      <c r="F45" s="122">
        <v>95260.868620557332</v>
      </c>
      <c r="G45" s="122">
        <v>101007.35417605055</v>
      </c>
      <c r="H45" s="124">
        <v>81153.966</v>
      </c>
      <c r="I45" s="122">
        <v>85032.817680092514</v>
      </c>
      <c r="J45" s="122">
        <v>90211.843279497785</v>
      </c>
      <c r="K45" s="122">
        <v>96145.983098691853</v>
      </c>
      <c r="L45" s="122">
        <v>102067.66035520977</v>
      </c>
      <c r="M45" s="123">
        <v>107965.5682226684</v>
      </c>
      <c r="N45" s="46">
        <v>81153.966</v>
      </c>
      <c r="O45" s="46">
        <v>84985.19200000001</v>
      </c>
      <c r="P45" s="46">
        <v>90458.170660114236</v>
      </c>
      <c r="Q45" s="46">
        <v>96698.357889956664</v>
      </c>
      <c r="R45" s="46">
        <v>102855.8900723618</v>
      </c>
      <c r="S45" s="46">
        <v>108892.27993622405</v>
      </c>
      <c r="T45" s="61"/>
      <c r="U45" s="61"/>
      <c r="W45" s="61"/>
      <c r="X45" s="61"/>
      <c r="Z45" s="61"/>
      <c r="AA45" s="41"/>
    </row>
    <row r="47" spans="2:30" ht="16.5" customHeight="1">
      <c r="B47" s="101"/>
    </row>
    <row r="48" spans="2:30">
      <c r="B48" s="81" t="s">
        <v>86</v>
      </c>
    </row>
    <row r="49" spans="20:30">
      <c r="T49" s="61"/>
      <c r="U49" s="61"/>
      <c r="W49" s="61"/>
      <c r="X49" s="61"/>
      <c r="Y49" s="61"/>
      <c r="Z49" s="61"/>
      <c r="AB49" s="61"/>
      <c r="AC49" s="61"/>
      <c r="AD49" s="61"/>
    </row>
  </sheetData>
  <mergeCells count="6">
    <mergeCell ref="Y3:AD3"/>
    <mergeCell ref="B3:B4"/>
    <mergeCell ref="H3:M3"/>
    <mergeCell ref="C3:G3"/>
    <mergeCell ref="N3:S3"/>
    <mergeCell ref="T3:X3"/>
  </mergeCells>
  <pageMargins left="0" right="0" top="0" bottom="0" header="0" footer="0"/>
  <pageSetup paperSize="9" scale="8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7">
    <pageSetUpPr fitToPage="1"/>
  </sheetPr>
  <dimension ref="A1:AD47"/>
  <sheetViews>
    <sheetView showGridLines="0" zoomScaleNormal="100" workbookViewId="0">
      <pane xSplit="2" ySplit="5" topLeftCell="C6" activePane="bottomRight" state="frozen"/>
      <selection activeCell="Z45" sqref="Z45"/>
      <selection pane="topRight" activeCell="Z45" sqref="Z45"/>
      <selection pane="bottomLeft" activeCell="Z45" sqref="Z45"/>
      <selection pane="bottomRight" activeCell="N11" sqref="N11"/>
    </sheetView>
  </sheetViews>
  <sheetFormatPr defaultColWidth="9.140625" defaultRowHeight="16.5"/>
  <cols>
    <col min="1" max="1" width="9.5703125" style="41" customWidth="1"/>
    <col min="2" max="2" width="39.140625" style="41" customWidth="1"/>
    <col min="3" max="30" width="5.5703125" style="41" customWidth="1"/>
    <col min="31" max="16384" width="9.140625" style="41"/>
  </cols>
  <sheetData>
    <row r="1" spans="1:30" ht="22.5" customHeight="1"/>
    <row r="2" spans="1:30" s="40" customFormat="1" ht="15.75" customHeight="1" thickBot="1">
      <c r="A2" s="104"/>
      <c r="B2" s="67" t="s">
        <v>199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99"/>
      <c r="U2" s="99"/>
      <c r="V2" s="99"/>
    </row>
    <row r="3" spans="1:30" ht="14.1" customHeight="1" thickBot="1">
      <c r="B3" s="219" t="s">
        <v>0</v>
      </c>
      <c r="C3" s="221" t="s">
        <v>118</v>
      </c>
      <c r="D3" s="222"/>
      <c r="E3" s="222"/>
      <c r="F3" s="222"/>
      <c r="G3" s="223"/>
      <c r="H3" s="216" t="s">
        <v>124</v>
      </c>
      <c r="I3" s="217"/>
      <c r="J3" s="217"/>
      <c r="K3" s="217"/>
      <c r="L3" s="217"/>
      <c r="M3" s="217"/>
      <c r="N3" s="216" t="s">
        <v>125</v>
      </c>
      <c r="O3" s="217"/>
      <c r="P3" s="217"/>
      <c r="Q3" s="217"/>
      <c r="R3" s="217"/>
      <c r="S3" s="218"/>
      <c r="T3" s="216" t="s">
        <v>126</v>
      </c>
      <c r="U3" s="217"/>
      <c r="V3" s="217"/>
      <c r="W3" s="217"/>
      <c r="X3" s="218"/>
      <c r="Y3" s="216" t="s">
        <v>127</v>
      </c>
      <c r="Z3" s="217"/>
      <c r="AA3" s="217"/>
      <c r="AB3" s="217"/>
      <c r="AC3" s="217"/>
      <c r="AD3" s="218"/>
    </row>
    <row r="4" spans="1:30" ht="14.1" customHeight="1" thickBot="1">
      <c r="B4" s="220"/>
      <c r="C4" s="117">
        <v>2016</v>
      </c>
      <c r="D4" s="117">
        <v>2017</v>
      </c>
      <c r="E4" s="118">
        <v>2018</v>
      </c>
      <c r="F4" s="117">
        <v>2019</v>
      </c>
      <c r="G4" s="119">
        <v>2020</v>
      </c>
      <c r="H4" s="120">
        <v>2016</v>
      </c>
      <c r="I4" s="118">
        <v>2017</v>
      </c>
      <c r="J4" s="118">
        <v>2018</v>
      </c>
      <c r="K4" s="118">
        <v>2019</v>
      </c>
      <c r="L4" s="118">
        <v>2020</v>
      </c>
      <c r="M4" s="119">
        <v>2021</v>
      </c>
      <c r="N4" s="138">
        <v>2016</v>
      </c>
      <c r="O4" s="139">
        <v>2017</v>
      </c>
      <c r="P4" s="139">
        <v>2018</v>
      </c>
      <c r="Q4" s="139">
        <v>2019</v>
      </c>
      <c r="R4" s="139">
        <v>2020</v>
      </c>
      <c r="S4" s="140">
        <v>2021</v>
      </c>
      <c r="T4" s="121">
        <v>2016</v>
      </c>
      <c r="U4" s="117">
        <v>2017</v>
      </c>
      <c r="V4" s="117">
        <v>2018</v>
      </c>
      <c r="W4" s="117">
        <v>2019</v>
      </c>
      <c r="X4" s="119">
        <v>2020</v>
      </c>
      <c r="Y4" s="138">
        <v>2016</v>
      </c>
      <c r="Z4" s="139">
        <v>2017</v>
      </c>
      <c r="AA4" s="139">
        <v>2018</v>
      </c>
      <c r="AB4" s="139">
        <v>2019</v>
      </c>
      <c r="AC4" s="139">
        <v>2020</v>
      </c>
      <c r="AD4" s="140">
        <v>2021</v>
      </c>
    </row>
    <row r="5" spans="1:30" ht="14.1" customHeight="1" thickBot="1">
      <c r="B5" s="42" t="s">
        <v>1</v>
      </c>
      <c r="C5" s="84">
        <v>14229.47548469</v>
      </c>
      <c r="D5" s="84">
        <v>14580.173000000003</v>
      </c>
      <c r="E5" s="84">
        <v>15042.875000000002</v>
      </c>
      <c r="F5" s="84">
        <v>15932.729999999998</v>
      </c>
      <c r="G5" s="85">
        <v>16857.404999999999</v>
      </c>
      <c r="H5" s="86">
        <v>14229.47548469</v>
      </c>
      <c r="I5" s="84">
        <v>14650.6389989</v>
      </c>
      <c r="J5" s="84">
        <v>15088.701000000001</v>
      </c>
      <c r="K5" s="84">
        <v>15963.549000000001</v>
      </c>
      <c r="L5" s="84">
        <v>16893.692000000003</v>
      </c>
      <c r="M5" s="85">
        <v>17461.234999999997</v>
      </c>
      <c r="N5" s="86">
        <v>14229.47548469</v>
      </c>
      <c r="O5" s="84">
        <v>14627.126845229999</v>
      </c>
      <c r="P5" s="84">
        <v>15388.704000000002</v>
      </c>
      <c r="Q5" s="84">
        <v>16016.073999999997</v>
      </c>
      <c r="R5" s="84">
        <v>17031.582000000002</v>
      </c>
      <c r="S5" s="85">
        <v>17629.494000000002</v>
      </c>
      <c r="T5" s="86">
        <f t="shared" ref="T5:AD5" si="0">T6+T12+T23+T24+T25</f>
        <v>0</v>
      </c>
      <c r="U5" s="84">
        <f t="shared" si="0"/>
        <v>46.953845229997754</v>
      </c>
      <c r="V5" s="84">
        <f t="shared" si="0"/>
        <v>345.82900000000029</v>
      </c>
      <c r="W5" s="84">
        <f t="shared" si="0"/>
        <v>83.343999999999426</v>
      </c>
      <c r="X5" s="85">
        <f t="shared" si="0"/>
        <v>174.17699999999965</v>
      </c>
      <c r="Y5" s="86">
        <f t="shared" si="0"/>
        <v>0</v>
      </c>
      <c r="Z5" s="84">
        <f t="shared" si="0"/>
        <v>-23.512153670001123</v>
      </c>
      <c r="AA5" s="84">
        <f t="shared" si="0"/>
        <v>300.00300000000038</v>
      </c>
      <c r="AB5" s="84">
        <f t="shared" si="0"/>
        <v>52.524999999999707</v>
      </c>
      <c r="AC5" s="84">
        <f t="shared" si="0"/>
        <v>137.88999999999905</v>
      </c>
      <c r="AD5" s="85">
        <f t="shared" si="0"/>
        <v>168.25900000000061</v>
      </c>
    </row>
    <row r="6" spans="1:30" ht="14.1" customHeight="1">
      <c r="B6" s="44" t="s">
        <v>2</v>
      </c>
      <c r="C6" s="43">
        <v>5742.7766357299997</v>
      </c>
      <c r="D6" s="43">
        <v>5344.6860000000006</v>
      </c>
      <c r="E6" s="43">
        <v>5464.5809999999992</v>
      </c>
      <c r="F6" s="43">
        <v>5910.0809999999992</v>
      </c>
      <c r="G6" s="51">
        <v>6422.8109999999997</v>
      </c>
      <c r="H6" s="87">
        <v>5742.7766357299997</v>
      </c>
      <c r="I6" s="43">
        <v>5365.7150000000001</v>
      </c>
      <c r="J6" s="43">
        <v>5456.4960000000001</v>
      </c>
      <c r="K6" s="43">
        <v>5848.7669999999998</v>
      </c>
      <c r="L6" s="43">
        <v>6355.0390000000007</v>
      </c>
      <c r="M6" s="51">
        <v>6706.7739999999994</v>
      </c>
      <c r="N6" s="87">
        <v>5742.7766357299997</v>
      </c>
      <c r="O6" s="43">
        <v>5355.1645337499995</v>
      </c>
      <c r="P6" s="43">
        <v>5608.0569999999998</v>
      </c>
      <c r="Q6" s="43">
        <v>5832.5369999999994</v>
      </c>
      <c r="R6" s="43">
        <v>6367.1489999999994</v>
      </c>
      <c r="S6" s="51">
        <v>6723.1239999999998</v>
      </c>
      <c r="T6" s="87">
        <f t="shared" ref="T6:AD6" si="1">T8+T9+T10+T11</f>
        <v>0</v>
      </c>
      <c r="U6" s="43">
        <f t="shared" si="1"/>
        <v>10.478533749999357</v>
      </c>
      <c r="V6" s="43">
        <f t="shared" si="1"/>
        <v>143.4760000000002</v>
      </c>
      <c r="W6" s="43">
        <f t="shared" si="1"/>
        <v>-77.544000000000366</v>
      </c>
      <c r="X6" s="51">
        <f t="shared" si="1"/>
        <v>-55.661999999999338</v>
      </c>
      <c r="Y6" s="87">
        <f t="shared" si="1"/>
        <v>0</v>
      </c>
      <c r="Z6" s="43">
        <f t="shared" si="1"/>
        <v>-10.550466250000554</v>
      </c>
      <c r="AA6" s="43">
        <f t="shared" si="1"/>
        <v>151.56100000000029</v>
      </c>
      <c r="AB6" s="43">
        <f t="shared" si="1"/>
        <v>-16.23000000000016</v>
      </c>
      <c r="AC6" s="43">
        <f t="shared" si="1"/>
        <v>12.109999999999943</v>
      </c>
      <c r="AD6" s="51">
        <f t="shared" si="1"/>
        <v>16.350000000000151</v>
      </c>
    </row>
    <row r="7" spans="1:30" ht="14.1" customHeight="1">
      <c r="B7" s="45" t="s">
        <v>3</v>
      </c>
      <c r="C7" s="46">
        <v>2376.5024340299992</v>
      </c>
      <c r="D7" s="46">
        <v>2561.0920000000001</v>
      </c>
      <c r="E7" s="46">
        <v>2749.3209999999999</v>
      </c>
      <c r="F7" s="46">
        <v>2963.2049999999999</v>
      </c>
      <c r="G7" s="50">
        <v>3192.116</v>
      </c>
      <c r="H7" s="49">
        <v>2376.5024340299992</v>
      </c>
      <c r="I7" s="46">
        <v>2575.2440000000001</v>
      </c>
      <c r="J7" s="46">
        <v>2770.6699999999996</v>
      </c>
      <c r="K7" s="46">
        <v>2977.0540000000001</v>
      </c>
      <c r="L7" s="46">
        <v>3209.1040000000003</v>
      </c>
      <c r="M7" s="50">
        <v>3428.0129999999999</v>
      </c>
      <c r="N7" s="49">
        <v>2376.5024340299992</v>
      </c>
      <c r="O7" s="46">
        <v>2574.8769170400001</v>
      </c>
      <c r="P7" s="46">
        <v>2800.6950000000002</v>
      </c>
      <c r="Q7" s="46">
        <v>3000.1239999999998</v>
      </c>
      <c r="R7" s="46">
        <v>3243.9740000000002</v>
      </c>
      <c r="S7" s="50">
        <v>3473.7259999999997</v>
      </c>
      <c r="T7" s="49">
        <f t="shared" ref="T7:X11" si="2">+N7-C7</f>
        <v>0</v>
      </c>
      <c r="U7" s="46">
        <f t="shared" si="2"/>
        <v>13.784917039999982</v>
      </c>
      <c r="V7" s="46">
        <f t="shared" si="2"/>
        <v>51.374000000000251</v>
      </c>
      <c r="W7" s="46">
        <f t="shared" si="2"/>
        <v>36.918999999999869</v>
      </c>
      <c r="X7" s="50">
        <f t="shared" si="2"/>
        <v>51.858000000000175</v>
      </c>
      <c r="Y7" s="49">
        <f>+N7-H7</f>
        <v>0</v>
      </c>
      <c r="Z7" s="46">
        <f t="shared" ref="Z7:AD11" si="3">+O7-I7</f>
        <v>-0.36708296000006158</v>
      </c>
      <c r="AA7" s="46">
        <f t="shared" si="3"/>
        <v>30.025000000000546</v>
      </c>
      <c r="AB7" s="46">
        <f t="shared" si="3"/>
        <v>23.069999999999709</v>
      </c>
      <c r="AC7" s="46">
        <f t="shared" si="3"/>
        <v>34.869999999999891</v>
      </c>
      <c r="AD7" s="50">
        <f t="shared" si="3"/>
        <v>45.712999999999738</v>
      </c>
    </row>
    <row r="8" spans="1:30" ht="14.1" customHeight="1">
      <c r="B8" s="47" t="s">
        <v>4</v>
      </c>
      <c r="C8" s="46">
        <v>2264.609300529999</v>
      </c>
      <c r="D8" s="46">
        <v>2466.8980000000001</v>
      </c>
      <c r="E8" s="46">
        <v>2662.7750000000001</v>
      </c>
      <c r="F8" s="46">
        <v>2863.942</v>
      </c>
      <c r="G8" s="50">
        <v>3086.2979999999998</v>
      </c>
      <c r="H8" s="49">
        <v>2264.609300529999</v>
      </c>
      <c r="I8" s="46">
        <v>2482.248</v>
      </c>
      <c r="J8" s="46">
        <v>2686.7489999999998</v>
      </c>
      <c r="K8" s="46">
        <v>2879.9740000000002</v>
      </c>
      <c r="L8" s="46">
        <v>3109.7510000000002</v>
      </c>
      <c r="M8" s="50">
        <v>3329.0619999999999</v>
      </c>
      <c r="N8" s="49">
        <v>2264.609300529999</v>
      </c>
      <c r="O8" s="46">
        <v>2481.9349221699999</v>
      </c>
      <c r="P8" s="46">
        <v>2737.3310000000001</v>
      </c>
      <c r="Q8" s="46">
        <v>2923.7049999999999</v>
      </c>
      <c r="R8" s="46">
        <v>3165.0030000000002</v>
      </c>
      <c r="S8" s="50">
        <v>3394.7469999999998</v>
      </c>
      <c r="T8" s="49">
        <f t="shared" si="2"/>
        <v>0</v>
      </c>
      <c r="U8" s="46">
        <f t="shared" si="2"/>
        <v>15.036922169999798</v>
      </c>
      <c r="V8" s="46">
        <f t="shared" si="2"/>
        <v>74.55600000000004</v>
      </c>
      <c r="W8" s="46">
        <f t="shared" si="2"/>
        <v>59.76299999999992</v>
      </c>
      <c r="X8" s="50">
        <f t="shared" si="2"/>
        <v>78.705000000000382</v>
      </c>
      <c r="Y8" s="49">
        <f t="shared" ref="Y8:Y11" si="4">+N8-H8</f>
        <v>0</v>
      </c>
      <c r="Z8" s="46">
        <f t="shared" si="3"/>
        <v>-0.31307783000011113</v>
      </c>
      <c r="AA8" s="46">
        <f t="shared" si="3"/>
        <v>50.582000000000335</v>
      </c>
      <c r="AB8" s="46">
        <f t="shared" si="3"/>
        <v>43.730999999999767</v>
      </c>
      <c r="AC8" s="46">
        <f t="shared" si="3"/>
        <v>55.251999999999953</v>
      </c>
      <c r="AD8" s="50">
        <f t="shared" si="3"/>
        <v>65.684999999999945</v>
      </c>
    </row>
    <row r="9" spans="1:30" ht="14.1" customHeight="1">
      <c r="B9" s="47" t="s">
        <v>5</v>
      </c>
      <c r="C9" s="46">
        <v>111.89313349999999</v>
      </c>
      <c r="D9" s="46">
        <v>94.194000000000003</v>
      </c>
      <c r="E9" s="46">
        <v>86.546000000000006</v>
      </c>
      <c r="F9" s="46">
        <v>99.263000000000005</v>
      </c>
      <c r="G9" s="50">
        <v>105.818</v>
      </c>
      <c r="H9" s="49">
        <v>111.89313349999999</v>
      </c>
      <c r="I9" s="46">
        <v>92.995999999999995</v>
      </c>
      <c r="J9" s="46">
        <v>83.921000000000006</v>
      </c>
      <c r="K9" s="46">
        <v>97.08</v>
      </c>
      <c r="L9" s="46">
        <v>99.352999999999994</v>
      </c>
      <c r="M9" s="50">
        <v>98.950999999999993</v>
      </c>
      <c r="N9" s="49">
        <v>111.89313349999999</v>
      </c>
      <c r="O9" s="46">
        <v>92.941994870000002</v>
      </c>
      <c r="P9" s="46">
        <v>63.363999999999997</v>
      </c>
      <c r="Q9" s="46">
        <v>76.418999999999997</v>
      </c>
      <c r="R9" s="46">
        <v>78.971000000000004</v>
      </c>
      <c r="S9" s="50">
        <v>78.978999999999999</v>
      </c>
      <c r="T9" s="49">
        <f t="shared" si="2"/>
        <v>0</v>
      </c>
      <c r="U9" s="46">
        <f t="shared" si="2"/>
        <v>-1.2520051300000006</v>
      </c>
      <c r="V9" s="46">
        <f t="shared" si="2"/>
        <v>-23.182000000000009</v>
      </c>
      <c r="W9" s="46">
        <f t="shared" si="2"/>
        <v>-22.844000000000008</v>
      </c>
      <c r="X9" s="50">
        <f t="shared" si="2"/>
        <v>-26.846999999999994</v>
      </c>
      <c r="Y9" s="49">
        <f t="shared" si="4"/>
        <v>0</v>
      </c>
      <c r="Z9" s="46">
        <f t="shared" si="3"/>
        <v>-5.4005129999993073E-2</v>
      </c>
      <c r="AA9" s="46">
        <f t="shared" si="3"/>
        <v>-20.557000000000009</v>
      </c>
      <c r="AB9" s="46">
        <f t="shared" si="3"/>
        <v>-20.661000000000001</v>
      </c>
      <c r="AC9" s="46">
        <f t="shared" si="3"/>
        <v>-20.381999999999991</v>
      </c>
      <c r="AD9" s="50">
        <f t="shared" si="3"/>
        <v>-19.971999999999994</v>
      </c>
    </row>
    <row r="10" spans="1:30" ht="14.1" customHeight="1">
      <c r="B10" s="45" t="s">
        <v>6</v>
      </c>
      <c r="C10" s="46">
        <v>3187.0632792600004</v>
      </c>
      <c r="D10" s="46">
        <v>2612.0300000000002</v>
      </c>
      <c r="E10" s="46">
        <v>2472.6219999999998</v>
      </c>
      <c r="F10" s="46">
        <v>2705.1860000000001</v>
      </c>
      <c r="G10" s="50">
        <v>2978.2289999999998</v>
      </c>
      <c r="H10" s="49">
        <v>3187.0632792600004</v>
      </c>
      <c r="I10" s="46">
        <v>2612.0300000000002</v>
      </c>
      <c r="J10" s="46">
        <v>2454.0070000000001</v>
      </c>
      <c r="K10" s="46">
        <v>2633.5949999999998</v>
      </c>
      <c r="L10" s="46">
        <v>2911.3130000000001</v>
      </c>
      <c r="M10" s="50">
        <v>3038.752</v>
      </c>
      <c r="N10" s="49">
        <v>3187.0632792600004</v>
      </c>
      <c r="O10" s="46">
        <v>2601.8561771199998</v>
      </c>
      <c r="P10" s="46">
        <v>2577.614</v>
      </c>
      <c r="Q10" s="46">
        <v>2596.9769999999999</v>
      </c>
      <c r="R10" s="46">
        <v>2888.15</v>
      </c>
      <c r="S10" s="50">
        <v>3005.09</v>
      </c>
      <c r="T10" s="49">
        <f t="shared" si="2"/>
        <v>0</v>
      </c>
      <c r="U10" s="46">
        <f t="shared" si="2"/>
        <v>-10.173822880000444</v>
      </c>
      <c r="V10" s="46">
        <f t="shared" si="2"/>
        <v>104.99200000000019</v>
      </c>
      <c r="W10" s="46">
        <f t="shared" si="2"/>
        <v>-108.20900000000029</v>
      </c>
      <c r="X10" s="50">
        <f t="shared" si="2"/>
        <v>-90.078999999999724</v>
      </c>
      <c r="Y10" s="49">
        <f t="shared" si="4"/>
        <v>0</v>
      </c>
      <c r="Z10" s="46">
        <f t="shared" si="3"/>
        <v>-10.173822880000444</v>
      </c>
      <c r="AA10" s="46">
        <f t="shared" si="3"/>
        <v>123.60699999999997</v>
      </c>
      <c r="AB10" s="46">
        <f t="shared" si="3"/>
        <v>-36.617999999999938</v>
      </c>
      <c r="AC10" s="46">
        <f t="shared" si="3"/>
        <v>-23.163000000000011</v>
      </c>
      <c r="AD10" s="50">
        <f t="shared" si="3"/>
        <v>-33.661999999999807</v>
      </c>
    </row>
    <row r="11" spans="1:30" ht="14.1" customHeight="1">
      <c r="B11" s="45" t="s">
        <v>7</v>
      </c>
      <c r="C11" s="46">
        <v>179.21092243999999</v>
      </c>
      <c r="D11" s="46">
        <v>171.56399999999999</v>
      </c>
      <c r="E11" s="46">
        <v>242.63800000000001</v>
      </c>
      <c r="F11" s="46">
        <v>241.69</v>
      </c>
      <c r="G11" s="50">
        <v>252.46600000000001</v>
      </c>
      <c r="H11" s="49">
        <v>179.21092243999999</v>
      </c>
      <c r="I11" s="46">
        <v>178.441</v>
      </c>
      <c r="J11" s="46">
        <v>231.81899999999999</v>
      </c>
      <c r="K11" s="46">
        <v>238.11799999999999</v>
      </c>
      <c r="L11" s="46">
        <v>234.62200000000001</v>
      </c>
      <c r="M11" s="50">
        <v>240.00899999999999</v>
      </c>
      <c r="N11" s="49">
        <v>179.21092243999999</v>
      </c>
      <c r="O11" s="46">
        <v>178.43143959</v>
      </c>
      <c r="P11" s="46">
        <v>229.74799999999999</v>
      </c>
      <c r="Q11" s="46">
        <v>235.43600000000001</v>
      </c>
      <c r="R11" s="46">
        <v>235.02500000000001</v>
      </c>
      <c r="S11" s="50">
        <v>244.30799999999999</v>
      </c>
      <c r="T11" s="49">
        <f t="shared" si="2"/>
        <v>0</v>
      </c>
      <c r="U11" s="46">
        <f t="shared" si="2"/>
        <v>6.8674395900000036</v>
      </c>
      <c r="V11" s="46">
        <f t="shared" si="2"/>
        <v>-12.890000000000015</v>
      </c>
      <c r="W11" s="46">
        <f t="shared" si="2"/>
        <v>-6.2539999999999907</v>
      </c>
      <c r="X11" s="50">
        <f t="shared" si="2"/>
        <v>-17.441000000000003</v>
      </c>
      <c r="Y11" s="49">
        <f t="shared" si="4"/>
        <v>0</v>
      </c>
      <c r="Z11" s="46">
        <f t="shared" si="3"/>
        <v>-9.5604100000059589E-3</v>
      </c>
      <c r="AA11" s="46">
        <f t="shared" si="3"/>
        <v>-2.070999999999998</v>
      </c>
      <c r="AB11" s="46">
        <f t="shared" si="3"/>
        <v>-2.6819999999999879</v>
      </c>
      <c r="AC11" s="46">
        <f t="shared" si="3"/>
        <v>0.40299999999999159</v>
      </c>
      <c r="AD11" s="50">
        <f t="shared" si="3"/>
        <v>4.2990000000000066</v>
      </c>
    </row>
    <row r="12" spans="1:30" ht="14.1" customHeight="1">
      <c r="B12" s="48" t="s">
        <v>8</v>
      </c>
      <c r="C12" s="43">
        <v>7531.1962060200003</v>
      </c>
      <c r="D12" s="43">
        <v>8138.1650000000009</v>
      </c>
      <c r="E12" s="43">
        <v>8414.8680000000004</v>
      </c>
      <c r="F12" s="43">
        <v>8819.98</v>
      </c>
      <c r="G12" s="51">
        <v>9190.7950000000001</v>
      </c>
      <c r="H12" s="87">
        <v>7531.1962060200003</v>
      </c>
      <c r="I12" s="43">
        <v>8167.6178062099989</v>
      </c>
      <c r="J12" s="43">
        <v>8457.4349999999995</v>
      </c>
      <c r="K12" s="43">
        <v>8938.1180000000004</v>
      </c>
      <c r="L12" s="43">
        <v>9320.125</v>
      </c>
      <c r="M12" s="51">
        <v>9697.4959999999992</v>
      </c>
      <c r="N12" s="87">
        <v>7531.1962060200003</v>
      </c>
      <c r="O12" s="43">
        <v>8165.7636003399984</v>
      </c>
      <c r="P12" s="43">
        <v>8589</v>
      </c>
      <c r="Q12" s="43">
        <v>8962.3490000000002</v>
      </c>
      <c r="R12" s="43">
        <v>9385.5380000000005</v>
      </c>
      <c r="S12" s="51">
        <v>9782.5429999999997</v>
      </c>
      <c r="T12" s="87">
        <f t="shared" ref="T12:AD12" si="5">T13+T14</f>
        <v>0</v>
      </c>
      <c r="U12" s="43">
        <f t="shared" si="5"/>
        <v>27.598600339998484</v>
      </c>
      <c r="V12" s="43">
        <f t="shared" si="5"/>
        <v>174.13200000000006</v>
      </c>
      <c r="W12" s="43">
        <f t="shared" si="5"/>
        <v>142.36899999999969</v>
      </c>
      <c r="X12" s="51">
        <f t="shared" si="5"/>
        <v>194.74299999999903</v>
      </c>
      <c r="Y12" s="87">
        <f t="shared" si="5"/>
        <v>0</v>
      </c>
      <c r="Z12" s="43">
        <f t="shared" si="5"/>
        <v>-1.8542058700004418</v>
      </c>
      <c r="AA12" s="43">
        <f t="shared" si="5"/>
        <v>131.56500000000005</v>
      </c>
      <c r="AB12" s="43">
        <f t="shared" si="5"/>
        <v>24.230999999999767</v>
      </c>
      <c r="AC12" s="43">
        <f t="shared" si="5"/>
        <v>65.412999999999101</v>
      </c>
      <c r="AD12" s="51">
        <f t="shared" si="5"/>
        <v>85.04700000000048</v>
      </c>
    </row>
    <row r="13" spans="1:30" ht="14.1" customHeight="1">
      <c r="B13" s="45" t="s">
        <v>9</v>
      </c>
      <c r="C13" s="46">
        <v>5360.69945061</v>
      </c>
      <c r="D13" s="46">
        <v>5876.6170000000002</v>
      </c>
      <c r="E13" s="46">
        <v>6079.1779999999999</v>
      </c>
      <c r="F13" s="46">
        <v>6388.223</v>
      </c>
      <c r="G13" s="50">
        <v>6690.9830000000002</v>
      </c>
      <c r="H13" s="49">
        <v>5360.69945061</v>
      </c>
      <c r="I13" s="46">
        <v>5914.9378062099995</v>
      </c>
      <c r="J13" s="46">
        <v>6129.482</v>
      </c>
      <c r="K13" s="46">
        <v>6507.01</v>
      </c>
      <c r="L13" s="46">
        <v>6821.2380000000003</v>
      </c>
      <c r="M13" s="50">
        <v>7141.8239999999996</v>
      </c>
      <c r="N13" s="49">
        <v>5360.69945061</v>
      </c>
      <c r="O13" s="46">
        <v>5913.3676679199989</v>
      </c>
      <c r="P13" s="46">
        <v>6265.7740000000003</v>
      </c>
      <c r="Q13" s="46">
        <v>6537.5919999999996</v>
      </c>
      <c r="R13" s="46">
        <v>6891.6139999999996</v>
      </c>
      <c r="S13" s="50">
        <v>7233.7939999999999</v>
      </c>
      <c r="T13" s="49">
        <f t="shared" ref="T13:X25" si="6">+N13-C13</f>
        <v>0</v>
      </c>
      <c r="U13" s="46">
        <f t="shared" si="6"/>
        <v>36.750667919998705</v>
      </c>
      <c r="V13" s="46">
        <f t="shared" si="6"/>
        <v>186.59600000000046</v>
      </c>
      <c r="W13" s="46">
        <f t="shared" si="6"/>
        <v>149.36899999999969</v>
      </c>
      <c r="X13" s="50">
        <f t="shared" si="6"/>
        <v>200.6309999999994</v>
      </c>
      <c r="Y13" s="49">
        <f t="shared" ref="Y13:AD25" si="7">+N13-H13</f>
        <v>0</v>
      </c>
      <c r="Z13" s="46">
        <f t="shared" si="7"/>
        <v>-1.5701382900006138</v>
      </c>
      <c r="AA13" s="46">
        <f t="shared" si="7"/>
        <v>136.29200000000037</v>
      </c>
      <c r="AB13" s="46">
        <f t="shared" si="7"/>
        <v>30.581999999999425</v>
      </c>
      <c r="AC13" s="46">
        <f t="shared" si="7"/>
        <v>70.375999999999294</v>
      </c>
      <c r="AD13" s="50">
        <f t="shared" si="7"/>
        <v>91.970000000000255</v>
      </c>
    </row>
    <row r="14" spans="1:30" ht="14.1" customHeight="1">
      <c r="B14" s="45" t="s">
        <v>10</v>
      </c>
      <c r="C14" s="46">
        <v>2170.4967554100003</v>
      </c>
      <c r="D14" s="46">
        <v>2261.5480000000002</v>
      </c>
      <c r="E14" s="46">
        <v>2335.69</v>
      </c>
      <c r="F14" s="46">
        <v>2431.7570000000005</v>
      </c>
      <c r="G14" s="50">
        <v>2499.8120000000004</v>
      </c>
      <c r="H14" s="49">
        <v>2170.4967554100003</v>
      </c>
      <c r="I14" s="46">
        <v>2252.6799999999998</v>
      </c>
      <c r="J14" s="46">
        <v>2327.953</v>
      </c>
      <c r="K14" s="46">
        <v>2431.1080000000002</v>
      </c>
      <c r="L14" s="46">
        <v>2498.8870000000002</v>
      </c>
      <c r="M14" s="50">
        <v>2555.6719999999996</v>
      </c>
      <c r="N14" s="49">
        <v>2170.4967554100003</v>
      </c>
      <c r="O14" s="46">
        <v>2252.39593242</v>
      </c>
      <c r="P14" s="46">
        <v>2323.2259999999997</v>
      </c>
      <c r="Q14" s="46">
        <v>2424.7570000000005</v>
      </c>
      <c r="R14" s="46">
        <v>2493.924</v>
      </c>
      <c r="S14" s="50">
        <v>2548.7489999999998</v>
      </c>
      <c r="T14" s="49">
        <f t="shared" si="6"/>
        <v>0</v>
      </c>
      <c r="U14" s="46">
        <f t="shared" si="6"/>
        <v>-9.1520675800002209</v>
      </c>
      <c r="V14" s="46">
        <f t="shared" si="6"/>
        <v>-12.464000000000397</v>
      </c>
      <c r="W14" s="46">
        <f t="shared" si="6"/>
        <v>-7</v>
      </c>
      <c r="X14" s="50">
        <f t="shared" si="6"/>
        <v>-5.8880000000003747</v>
      </c>
      <c r="Y14" s="49">
        <f t="shared" si="7"/>
        <v>0</v>
      </c>
      <c r="Z14" s="46">
        <f t="shared" si="7"/>
        <v>-0.28406757999982801</v>
      </c>
      <c r="AA14" s="46">
        <f t="shared" si="7"/>
        <v>-4.7270000000003165</v>
      </c>
      <c r="AB14" s="46">
        <f t="shared" si="7"/>
        <v>-6.350999999999658</v>
      </c>
      <c r="AC14" s="46">
        <f t="shared" si="7"/>
        <v>-4.9630000000001928</v>
      </c>
      <c r="AD14" s="50">
        <f t="shared" si="7"/>
        <v>-6.9229999999997744</v>
      </c>
    </row>
    <row r="15" spans="1:30" ht="14.1" customHeight="1">
      <c r="B15" s="47" t="s">
        <v>11</v>
      </c>
      <c r="C15" s="46">
        <v>1189.9354848800003</v>
      </c>
      <c r="D15" s="46">
        <v>1237.482</v>
      </c>
      <c r="E15" s="46">
        <v>1289.8810000000001</v>
      </c>
      <c r="F15" s="46">
        <v>1345.721</v>
      </c>
      <c r="G15" s="50">
        <v>1398.556</v>
      </c>
      <c r="H15" s="49">
        <v>1189.9354848800003</v>
      </c>
      <c r="I15" s="46">
        <v>1231.83</v>
      </c>
      <c r="J15" s="46">
        <v>1282.5360000000001</v>
      </c>
      <c r="K15" s="46">
        <v>1341.423</v>
      </c>
      <c r="L15" s="46">
        <v>1393.8330000000001</v>
      </c>
      <c r="M15" s="50">
        <v>1441.684</v>
      </c>
      <c r="N15" s="49">
        <v>1189.9354848800003</v>
      </c>
      <c r="O15" s="46">
        <v>1231.7740070300001</v>
      </c>
      <c r="P15" s="46">
        <v>1280.444</v>
      </c>
      <c r="Q15" s="46">
        <v>1339.1130000000001</v>
      </c>
      <c r="R15" s="46">
        <v>1391.9970000000001</v>
      </c>
      <c r="S15" s="50">
        <v>1438.181</v>
      </c>
      <c r="T15" s="49">
        <f t="shared" si="6"/>
        <v>0</v>
      </c>
      <c r="U15" s="46">
        <f t="shared" si="6"/>
        <v>-5.7079929699998502</v>
      </c>
      <c r="V15" s="46">
        <f t="shared" si="6"/>
        <v>-9.4370000000001255</v>
      </c>
      <c r="W15" s="46">
        <f t="shared" si="6"/>
        <v>-6.6079999999999472</v>
      </c>
      <c r="X15" s="50">
        <f t="shared" si="6"/>
        <v>-6.5589999999999691</v>
      </c>
      <c r="Y15" s="49">
        <f t="shared" si="7"/>
        <v>0</v>
      </c>
      <c r="Z15" s="46">
        <f t="shared" si="7"/>
        <v>-5.5992969999806519E-2</v>
      </c>
      <c r="AA15" s="46">
        <f t="shared" si="7"/>
        <v>-2.0920000000000982</v>
      </c>
      <c r="AB15" s="46">
        <f t="shared" si="7"/>
        <v>-2.3099999999999454</v>
      </c>
      <c r="AC15" s="46">
        <f t="shared" si="7"/>
        <v>-1.8360000000000127</v>
      </c>
      <c r="AD15" s="50">
        <f t="shared" si="7"/>
        <v>-3.5029999999999291</v>
      </c>
    </row>
    <row r="16" spans="1:30" ht="14.1" customHeight="1">
      <c r="B16" s="47" t="s">
        <v>12</v>
      </c>
      <c r="C16" s="46">
        <v>208.91464846000002</v>
      </c>
      <c r="D16" s="46">
        <v>213.625</v>
      </c>
      <c r="E16" s="46">
        <v>217.33</v>
      </c>
      <c r="F16" s="46">
        <v>222.447</v>
      </c>
      <c r="G16" s="50">
        <v>226.642</v>
      </c>
      <c r="H16" s="49">
        <v>208.91464846000002</v>
      </c>
      <c r="I16" s="46">
        <v>213.11099999999999</v>
      </c>
      <c r="J16" s="46">
        <v>217.33199999999999</v>
      </c>
      <c r="K16" s="46">
        <v>222.244</v>
      </c>
      <c r="L16" s="46">
        <v>226.49</v>
      </c>
      <c r="M16" s="50">
        <v>230.035</v>
      </c>
      <c r="N16" s="49">
        <v>208.91464846000002</v>
      </c>
      <c r="O16" s="46">
        <v>212.9883376200001</v>
      </c>
      <c r="P16" s="46">
        <v>215.244</v>
      </c>
      <c r="Q16" s="46">
        <v>220.27099999999999</v>
      </c>
      <c r="R16" s="46">
        <v>224.40199999999999</v>
      </c>
      <c r="S16" s="50">
        <v>227.863</v>
      </c>
      <c r="T16" s="49">
        <f t="shared" si="6"/>
        <v>0</v>
      </c>
      <c r="U16" s="46">
        <f t="shared" si="6"/>
        <v>-0.63666237999990472</v>
      </c>
      <c r="V16" s="46">
        <f t="shared" si="6"/>
        <v>-2.0860000000000127</v>
      </c>
      <c r="W16" s="46">
        <f t="shared" si="6"/>
        <v>-2.1760000000000161</v>
      </c>
      <c r="X16" s="50">
        <f t="shared" si="6"/>
        <v>-2.2400000000000091</v>
      </c>
      <c r="Y16" s="49">
        <f t="shared" si="7"/>
        <v>0</v>
      </c>
      <c r="Z16" s="46">
        <f t="shared" si="7"/>
        <v>-0.12266237999989471</v>
      </c>
      <c r="AA16" s="46">
        <f t="shared" si="7"/>
        <v>-2.0879999999999939</v>
      </c>
      <c r="AB16" s="46">
        <f t="shared" si="7"/>
        <v>-1.9730000000000132</v>
      </c>
      <c r="AC16" s="46">
        <f t="shared" si="7"/>
        <v>-2.0880000000000223</v>
      </c>
      <c r="AD16" s="50">
        <f t="shared" si="7"/>
        <v>-2.171999999999997</v>
      </c>
    </row>
    <row r="17" spans="2:30" ht="14.1" customHeight="1">
      <c r="B17" s="47" t="s">
        <v>13</v>
      </c>
      <c r="C17" s="46">
        <v>56.94746356000001</v>
      </c>
      <c r="D17" s="46">
        <v>57.286999999999999</v>
      </c>
      <c r="E17" s="46">
        <v>58.234999999999999</v>
      </c>
      <c r="F17" s="46">
        <v>59.423000000000002</v>
      </c>
      <c r="G17" s="50">
        <v>60.506</v>
      </c>
      <c r="H17" s="49">
        <v>56.94746356000001</v>
      </c>
      <c r="I17" s="46">
        <v>57.536000000000001</v>
      </c>
      <c r="J17" s="46">
        <v>58.350999999999999</v>
      </c>
      <c r="K17" s="46">
        <v>59.908999999999999</v>
      </c>
      <c r="L17" s="46">
        <v>60.993000000000002</v>
      </c>
      <c r="M17" s="50">
        <v>61.893999999999998</v>
      </c>
      <c r="N17" s="49">
        <v>56.94746356000001</v>
      </c>
      <c r="O17" s="46">
        <v>57.527188360000018</v>
      </c>
      <c r="P17" s="46">
        <v>59.25</v>
      </c>
      <c r="Q17" s="46">
        <v>60.881</v>
      </c>
      <c r="R17" s="46">
        <v>61.993000000000002</v>
      </c>
      <c r="S17" s="50">
        <v>62.896999999999998</v>
      </c>
      <c r="T17" s="49">
        <f t="shared" si="6"/>
        <v>0</v>
      </c>
      <c r="U17" s="46">
        <f t="shared" si="6"/>
        <v>0.24018836000001897</v>
      </c>
      <c r="V17" s="46">
        <f t="shared" si="6"/>
        <v>1.0150000000000006</v>
      </c>
      <c r="W17" s="46">
        <f t="shared" si="6"/>
        <v>1.4579999999999984</v>
      </c>
      <c r="X17" s="50">
        <f t="shared" si="6"/>
        <v>1.4870000000000019</v>
      </c>
      <c r="Y17" s="49">
        <f t="shared" si="7"/>
        <v>0</v>
      </c>
      <c r="Z17" s="46">
        <f t="shared" si="7"/>
        <v>-8.8116399999833561E-3</v>
      </c>
      <c r="AA17" s="46">
        <f t="shared" si="7"/>
        <v>0.89900000000000091</v>
      </c>
      <c r="AB17" s="46">
        <f t="shared" si="7"/>
        <v>0.97200000000000131</v>
      </c>
      <c r="AC17" s="46">
        <f t="shared" si="7"/>
        <v>1</v>
      </c>
      <c r="AD17" s="50">
        <f t="shared" si="7"/>
        <v>1.0030000000000001</v>
      </c>
    </row>
    <row r="18" spans="2:30" ht="14.1" customHeight="1">
      <c r="B18" s="47" t="s">
        <v>14</v>
      </c>
      <c r="C18" s="46">
        <v>4.9367816699999993</v>
      </c>
      <c r="D18" s="46">
        <v>3.76</v>
      </c>
      <c r="E18" s="46">
        <v>4.4109999999999996</v>
      </c>
      <c r="F18" s="46">
        <v>4.3369999999999997</v>
      </c>
      <c r="G18" s="50">
        <v>4.4009999999999998</v>
      </c>
      <c r="H18" s="49">
        <v>4.9367816699999993</v>
      </c>
      <c r="I18" s="46">
        <v>4.1059999999999999</v>
      </c>
      <c r="J18" s="46">
        <v>3.6280000000000001</v>
      </c>
      <c r="K18" s="46">
        <v>4.306</v>
      </c>
      <c r="L18" s="46">
        <v>4.3789999999999996</v>
      </c>
      <c r="M18" s="50">
        <v>4.4349999999999996</v>
      </c>
      <c r="N18" s="49">
        <v>4.9367816699999993</v>
      </c>
      <c r="O18" s="46">
        <v>4.0929571200000003</v>
      </c>
      <c r="P18" s="46">
        <v>4.5190000000000001</v>
      </c>
      <c r="Q18" s="46">
        <v>3.8660000000000001</v>
      </c>
      <c r="R18" s="46">
        <v>4.66</v>
      </c>
      <c r="S18" s="50">
        <v>4.7169999999999996</v>
      </c>
      <c r="T18" s="49">
        <f t="shared" si="6"/>
        <v>0</v>
      </c>
      <c r="U18" s="46">
        <f t="shared" si="6"/>
        <v>0.33295712000000055</v>
      </c>
      <c r="V18" s="46">
        <f t="shared" si="6"/>
        <v>0.10800000000000054</v>
      </c>
      <c r="W18" s="46">
        <f t="shared" si="6"/>
        <v>-0.47099999999999964</v>
      </c>
      <c r="X18" s="50">
        <f t="shared" si="6"/>
        <v>0.25900000000000034</v>
      </c>
      <c r="Y18" s="49">
        <f t="shared" si="7"/>
        <v>0</v>
      </c>
      <c r="Z18" s="46">
        <f t="shared" si="7"/>
        <v>-1.3042879999999535E-2</v>
      </c>
      <c r="AA18" s="46">
        <f t="shared" si="7"/>
        <v>0.89100000000000001</v>
      </c>
      <c r="AB18" s="46">
        <f t="shared" si="7"/>
        <v>-0.43999999999999995</v>
      </c>
      <c r="AC18" s="46">
        <f t="shared" si="7"/>
        <v>0.28100000000000058</v>
      </c>
      <c r="AD18" s="50">
        <f t="shared" si="7"/>
        <v>0.28200000000000003</v>
      </c>
    </row>
    <row r="19" spans="2:30" ht="14.1" customHeight="1">
      <c r="B19" s="47" t="s">
        <v>15</v>
      </c>
      <c r="C19" s="46">
        <v>673.15648720999991</v>
      </c>
      <c r="D19" s="46">
        <v>711.62099999999998</v>
      </c>
      <c r="E19" s="46">
        <v>726.80899999999997</v>
      </c>
      <c r="F19" s="46">
        <v>759.65899999999999</v>
      </c>
      <c r="G19" s="50">
        <v>768.46500000000003</v>
      </c>
      <c r="H19" s="49">
        <v>673.15648720999991</v>
      </c>
      <c r="I19" s="46">
        <v>708.697</v>
      </c>
      <c r="J19" s="46">
        <v>728.04700000000003</v>
      </c>
      <c r="K19" s="46">
        <v>763.673</v>
      </c>
      <c r="L19" s="46">
        <v>772.56799999999998</v>
      </c>
      <c r="M19" s="50">
        <v>776.04499999999996</v>
      </c>
      <c r="N19" s="49">
        <v>673.15648720999991</v>
      </c>
      <c r="O19" s="46">
        <v>708.64060267000002</v>
      </c>
      <c r="P19" s="46">
        <v>727.12</v>
      </c>
      <c r="Q19" s="46">
        <v>762.65599999999995</v>
      </c>
      <c r="R19" s="46">
        <v>771.82899999999995</v>
      </c>
      <c r="S19" s="50">
        <v>775.14099999999996</v>
      </c>
      <c r="T19" s="49">
        <f t="shared" si="6"/>
        <v>0</v>
      </c>
      <c r="U19" s="46">
        <f t="shared" si="6"/>
        <v>-2.9803973299999598</v>
      </c>
      <c r="V19" s="46">
        <f t="shared" si="6"/>
        <v>0.31100000000003547</v>
      </c>
      <c r="W19" s="46">
        <f t="shared" si="6"/>
        <v>2.9969999999999573</v>
      </c>
      <c r="X19" s="50">
        <f t="shared" si="6"/>
        <v>3.3639999999999191</v>
      </c>
      <c r="Y19" s="49">
        <f t="shared" si="7"/>
        <v>0</v>
      </c>
      <c r="Z19" s="46">
        <f t="shared" si="7"/>
        <v>-5.6397329999981594E-2</v>
      </c>
      <c r="AA19" s="46">
        <f t="shared" si="7"/>
        <v>-0.92700000000002092</v>
      </c>
      <c r="AB19" s="46">
        <f t="shared" si="7"/>
        <v>-1.0170000000000528</v>
      </c>
      <c r="AC19" s="46">
        <f t="shared" si="7"/>
        <v>-0.73900000000003274</v>
      </c>
      <c r="AD19" s="50">
        <f t="shared" si="7"/>
        <v>-0.90399999999999636</v>
      </c>
    </row>
    <row r="20" spans="2:30" ht="14.1" customHeight="1">
      <c r="B20" s="47" t="s">
        <v>16</v>
      </c>
      <c r="C20" s="46">
        <v>12.05166146</v>
      </c>
      <c r="D20" s="46">
        <v>11.637</v>
      </c>
      <c r="E20" s="46">
        <v>11.805999999999999</v>
      </c>
      <c r="F20" s="46">
        <v>12.183999999999999</v>
      </c>
      <c r="G20" s="50">
        <v>12.487</v>
      </c>
      <c r="H20" s="49">
        <v>12.05166146</v>
      </c>
      <c r="I20" s="46">
        <v>11.419</v>
      </c>
      <c r="J20" s="46">
        <v>11.382999999999999</v>
      </c>
      <c r="K20" s="46">
        <v>11.840999999999999</v>
      </c>
      <c r="L20" s="46">
        <v>12.137</v>
      </c>
      <c r="M20" s="50">
        <v>12.398999999999999</v>
      </c>
      <c r="N20" s="49">
        <v>12.05166146</v>
      </c>
      <c r="O20" s="46">
        <v>11.406966369999997</v>
      </c>
      <c r="P20" s="46">
        <v>11.244999999999999</v>
      </c>
      <c r="Q20" s="46">
        <v>11.654999999999999</v>
      </c>
      <c r="R20" s="46">
        <v>11.99</v>
      </c>
      <c r="S20" s="50">
        <v>12.246</v>
      </c>
      <c r="T20" s="49">
        <f t="shared" si="6"/>
        <v>0</v>
      </c>
      <c r="U20" s="46">
        <f t="shared" si="6"/>
        <v>-0.23003363000000299</v>
      </c>
      <c r="V20" s="46">
        <f t="shared" si="6"/>
        <v>-0.56099999999999994</v>
      </c>
      <c r="W20" s="46">
        <f t="shared" si="6"/>
        <v>-0.52899999999999991</v>
      </c>
      <c r="X20" s="50">
        <f t="shared" si="6"/>
        <v>-0.49699999999999989</v>
      </c>
      <c r="Y20" s="49">
        <f t="shared" si="7"/>
        <v>0</v>
      </c>
      <c r="Z20" s="46">
        <f t="shared" si="7"/>
        <v>-1.2033630000003015E-2</v>
      </c>
      <c r="AA20" s="46">
        <f t="shared" si="7"/>
        <v>-0.1379999999999999</v>
      </c>
      <c r="AB20" s="46">
        <f t="shared" si="7"/>
        <v>-0.18599999999999994</v>
      </c>
      <c r="AC20" s="46">
        <f t="shared" si="7"/>
        <v>-0.14700000000000024</v>
      </c>
      <c r="AD20" s="50">
        <f t="shared" si="7"/>
        <v>-0.15299999999999869</v>
      </c>
    </row>
    <row r="21" spans="2:30" ht="14.1" customHeight="1">
      <c r="B21" s="47" t="s">
        <v>17</v>
      </c>
      <c r="C21" s="46">
        <v>24.143947479999994</v>
      </c>
      <c r="D21" s="46">
        <v>26.033000000000001</v>
      </c>
      <c r="E21" s="46">
        <v>26.797999999999998</v>
      </c>
      <c r="F21" s="46">
        <v>27.55</v>
      </c>
      <c r="G21" s="50">
        <v>28.308</v>
      </c>
      <c r="H21" s="49">
        <v>24.143947479999994</v>
      </c>
      <c r="I21" s="46">
        <v>25.873000000000001</v>
      </c>
      <c r="J21" s="46">
        <v>26.251999999999999</v>
      </c>
      <c r="K21" s="46">
        <v>27.268999999999998</v>
      </c>
      <c r="L21" s="46">
        <v>28.033000000000001</v>
      </c>
      <c r="M21" s="50">
        <v>28.716000000000001</v>
      </c>
      <c r="N21" s="49">
        <v>24.143947479999994</v>
      </c>
      <c r="O21" s="46">
        <v>25.85957088</v>
      </c>
      <c r="P21" s="46">
        <v>25.001000000000001</v>
      </c>
      <c r="Q21" s="46">
        <v>25.89</v>
      </c>
      <c r="R21" s="46">
        <v>26.620999999999999</v>
      </c>
      <c r="S21" s="50">
        <v>27.263000000000002</v>
      </c>
      <c r="T21" s="49">
        <f t="shared" si="6"/>
        <v>0</v>
      </c>
      <c r="U21" s="46">
        <f t="shared" si="6"/>
        <v>-0.17342912000000155</v>
      </c>
      <c r="V21" s="46">
        <f t="shared" si="6"/>
        <v>-1.796999999999997</v>
      </c>
      <c r="W21" s="46">
        <f t="shared" si="6"/>
        <v>-1.6600000000000001</v>
      </c>
      <c r="X21" s="50">
        <f t="shared" si="6"/>
        <v>-1.6870000000000012</v>
      </c>
      <c r="Y21" s="49">
        <f t="shared" si="7"/>
        <v>0</v>
      </c>
      <c r="Z21" s="46">
        <f t="shared" si="7"/>
        <v>-1.3429120000001404E-2</v>
      </c>
      <c r="AA21" s="46">
        <f t="shared" si="7"/>
        <v>-1.2509999999999977</v>
      </c>
      <c r="AB21" s="46">
        <f t="shared" si="7"/>
        <v>-1.3789999999999978</v>
      </c>
      <c r="AC21" s="46">
        <f t="shared" si="7"/>
        <v>-1.4120000000000026</v>
      </c>
      <c r="AD21" s="50">
        <f t="shared" si="7"/>
        <v>-1.4529999999999994</v>
      </c>
    </row>
    <row r="22" spans="2:30" ht="14.1" customHeight="1">
      <c r="B22" s="47" t="s">
        <v>18</v>
      </c>
      <c r="C22" s="46">
        <v>0.41028068999999995</v>
      </c>
      <c r="D22" s="46">
        <v>0.10299999999999999</v>
      </c>
      <c r="E22" s="46">
        <v>0.42</v>
      </c>
      <c r="F22" s="46">
        <v>0.436</v>
      </c>
      <c r="G22" s="50">
        <v>0.44700000000000001</v>
      </c>
      <c r="H22" s="49">
        <v>0.41028068999999995</v>
      </c>
      <c r="I22" s="46">
        <v>0.108</v>
      </c>
      <c r="J22" s="46">
        <v>0.42399999999999999</v>
      </c>
      <c r="K22" s="46">
        <v>0.443</v>
      </c>
      <c r="L22" s="46">
        <v>0.45400000000000001</v>
      </c>
      <c r="M22" s="50">
        <v>0.46400000000000002</v>
      </c>
      <c r="N22" s="49">
        <v>0.41028068999999995</v>
      </c>
      <c r="O22" s="46">
        <v>0.10630236999999999</v>
      </c>
      <c r="P22" s="46">
        <v>0.40300000000000002</v>
      </c>
      <c r="Q22" s="46">
        <v>0.42499999999999999</v>
      </c>
      <c r="R22" s="46">
        <v>0.432</v>
      </c>
      <c r="S22" s="50">
        <v>0.441</v>
      </c>
      <c r="T22" s="49">
        <f t="shared" si="6"/>
        <v>0</v>
      </c>
      <c r="U22" s="46">
        <f t="shared" si="6"/>
        <v>3.3023699999999989E-3</v>
      </c>
      <c r="V22" s="46">
        <f t="shared" si="6"/>
        <v>-1.699999999999996E-2</v>
      </c>
      <c r="W22" s="46">
        <f t="shared" si="6"/>
        <v>-1.100000000000001E-2</v>
      </c>
      <c r="X22" s="50">
        <f t="shared" si="6"/>
        <v>-1.5000000000000013E-2</v>
      </c>
      <c r="Y22" s="49">
        <f t="shared" si="7"/>
        <v>0</v>
      </c>
      <c r="Z22" s="46">
        <f t="shared" si="7"/>
        <v>-1.6976300000000055E-3</v>
      </c>
      <c r="AA22" s="46">
        <f t="shared" si="7"/>
        <v>-2.0999999999999963E-2</v>
      </c>
      <c r="AB22" s="46">
        <f t="shared" si="7"/>
        <v>-1.8000000000000016E-2</v>
      </c>
      <c r="AC22" s="46">
        <f t="shared" si="7"/>
        <v>-2.200000000000002E-2</v>
      </c>
      <c r="AD22" s="50">
        <f t="shared" si="7"/>
        <v>-2.300000000000002E-2</v>
      </c>
    </row>
    <row r="23" spans="2:30" ht="14.1" customHeight="1">
      <c r="B23" s="106" t="s">
        <v>19</v>
      </c>
      <c r="C23" s="43">
        <v>28.887303469999999</v>
      </c>
      <c r="D23" s="43">
        <v>22.401</v>
      </c>
      <c r="E23" s="43">
        <v>25.259</v>
      </c>
      <c r="F23" s="43">
        <v>25.765000000000001</v>
      </c>
      <c r="G23" s="51">
        <v>26.28</v>
      </c>
      <c r="H23" s="87">
        <v>28.887303469999999</v>
      </c>
      <c r="I23" s="43">
        <v>22.431783030000002</v>
      </c>
      <c r="J23" s="43">
        <v>25.292999999999999</v>
      </c>
      <c r="K23" s="43">
        <v>25.798999999999999</v>
      </c>
      <c r="L23" s="43">
        <v>26.315000000000001</v>
      </c>
      <c r="M23" s="51">
        <v>26.841000000000001</v>
      </c>
      <c r="N23" s="87">
        <v>28.887303469999999</v>
      </c>
      <c r="O23" s="43">
        <v>22.432665999999998</v>
      </c>
      <c r="P23" s="43">
        <v>21.643999999999998</v>
      </c>
      <c r="Q23" s="43">
        <v>22.077000000000002</v>
      </c>
      <c r="R23" s="43">
        <v>22.518999999999998</v>
      </c>
      <c r="S23" s="51">
        <v>22.969000000000001</v>
      </c>
      <c r="T23" s="87">
        <f t="shared" si="6"/>
        <v>0</v>
      </c>
      <c r="U23" s="43">
        <f t="shared" si="6"/>
        <v>3.1665999999997752E-2</v>
      </c>
      <c r="V23" s="43">
        <f t="shared" si="6"/>
        <v>-3.615000000000002</v>
      </c>
      <c r="W23" s="43">
        <f t="shared" si="6"/>
        <v>-3.6879999999999988</v>
      </c>
      <c r="X23" s="51">
        <f t="shared" si="6"/>
        <v>-3.7610000000000028</v>
      </c>
      <c r="Y23" s="87">
        <f t="shared" si="7"/>
        <v>0</v>
      </c>
      <c r="Z23" s="43">
        <f t="shared" si="7"/>
        <v>8.8296999999570858E-4</v>
      </c>
      <c r="AA23" s="43">
        <f t="shared" si="7"/>
        <v>-3.6490000000000009</v>
      </c>
      <c r="AB23" s="43">
        <f t="shared" si="7"/>
        <v>-3.7219999999999978</v>
      </c>
      <c r="AC23" s="43">
        <f t="shared" si="7"/>
        <v>-3.7960000000000029</v>
      </c>
      <c r="AD23" s="51">
        <f t="shared" si="7"/>
        <v>-3.8719999999999999</v>
      </c>
    </row>
    <row r="24" spans="2:30" ht="14.1" customHeight="1">
      <c r="B24" s="106" t="s">
        <v>108</v>
      </c>
      <c r="C24" s="43">
        <v>522.11044464999998</v>
      </c>
      <c r="D24" s="43">
        <v>555.24199999999996</v>
      </c>
      <c r="E24" s="43">
        <v>572.745</v>
      </c>
      <c r="F24" s="43">
        <v>593.05499999999995</v>
      </c>
      <c r="G24" s="51">
        <v>613.82600000000002</v>
      </c>
      <c r="H24" s="87">
        <v>522.11044464999998</v>
      </c>
      <c r="I24" s="43">
        <v>555.24199999999996</v>
      </c>
      <c r="J24" s="43">
        <v>573.34100000000001</v>
      </c>
      <c r="K24" s="43">
        <v>593.97199999999998</v>
      </c>
      <c r="L24" s="43">
        <v>615.07899999999995</v>
      </c>
      <c r="M24" s="51">
        <v>636.28</v>
      </c>
      <c r="N24" s="87">
        <v>522.11044464999998</v>
      </c>
      <c r="O24" s="43">
        <v>544.08289171000001</v>
      </c>
      <c r="P24" s="43">
        <v>562.21900000000005</v>
      </c>
      <c r="Q24" s="43">
        <v>583.51700000000005</v>
      </c>
      <c r="R24" s="43">
        <v>605.12900000000002</v>
      </c>
      <c r="S24" s="51">
        <v>626.61199999999997</v>
      </c>
      <c r="T24" s="87">
        <f t="shared" si="6"/>
        <v>0</v>
      </c>
      <c r="U24" s="43">
        <f t="shared" si="6"/>
        <v>-11.159108289999949</v>
      </c>
      <c r="V24" s="43">
        <f t="shared" si="6"/>
        <v>-10.525999999999954</v>
      </c>
      <c r="W24" s="43">
        <f t="shared" si="6"/>
        <v>-9.5379999999998972</v>
      </c>
      <c r="X24" s="51">
        <f t="shared" si="6"/>
        <v>-8.6970000000000027</v>
      </c>
      <c r="Y24" s="87">
        <f t="shared" si="7"/>
        <v>0</v>
      </c>
      <c r="Z24" s="43">
        <f t="shared" si="7"/>
        <v>-11.159108289999949</v>
      </c>
      <c r="AA24" s="43">
        <f t="shared" si="7"/>
        <v>-11.121999999999957</v>
      </c>
      <c r="AB24" s="43">
        <f t="shared" si="7"/>
        <v>-10.454999999999927</v>
      </c>
      <c r="AC24" s="43">
        <f t="shared" si="7"/>
        <v>-9.9499999999999318</v>
      </c>
      <c r="AD24" s="51">
        <f t="shared" si="7"/>
        <v>-9.6680000000000064</v>
      </c>
    </row>
    <row r="25" spans="2:30" ht="14.1" customHeight="1" thickBot="1">
      <c r="B25" s="107" t="s">
        <v>20</v>
      </c>
      <c r="C25" s="53">
        <v>404.50489482</v>
      </c>
      <c r="D25" s="53">
        <v>519.67899999999997</v>
      </c>
      <c r="E25" s="53">
        <v>565.42200000000003</v>
      </c>
      <c r="F25" s="53">
        <v>583.84900000000005</v>
      </c>
      <c r="G25" s="54">
        <v>603.69299999999998</v>
      </c>
      <c r="H25" s="52">
        <v>404.50489482</v>
      </c>
      <c r="I25" s="53">
        <v>539.63240966000001</v>
      </c>
      <c r="J25" s="53">
        <v>576.13599999999997</v>
      </c>
      <c r="K25" s="53">
        <v>556.89300000000003</v>
      </c>
      <c r="L25" s="53">
        <v>577.13400000000001</v>
      </c>
      <c r="M25" s="54">
        <v>393.84399999999999</v>
      </c>
      <c r="N25" s="52">
        <v>404.50489482</v>
      </c>
      <c r="O25" s="53">
        <v>539.68315342999983</v>
      </c>
      <c r="P25" s="53">
        <v>607.78399999999999</v>
      </c>
      <c r="Q25" s="53">
        <v>615.59400000000005</v>
      </c>
      <c r="R25" s="53">
        <v>651.24699999999996</v>
      </c>
      <c r="S25" s="54">
        <v>474.24599999999998</v>
      </c>
      <c r="T25" s="52">
        <f t="shared" si="6"/>
        <v>0</v>
      </c>
      <c r="U25" s="53">
        <f t="shared" si="6"/>
        <v>20.00415342999986</v>
      </c>
      <c r="V25" s="53">
        <f t="shared" si="6"/>
        <v>42.361999999999966</v>
      </c>
      <c r="W25" s="53">
        <f t="shared" si="6"/>
        <v>31.745000000000005</v>
      </c>
      <c r="X25" s="54">
        <f t="shared" si="6"/>
        <v>47.553999999999974</v>
      </c>
      <c r="Y25" s="52">
        <f t="shared" si="7"/>
        <v>0</v>
      </c>
      <c r="Z25" s="53">
        <f t="shared" si="7"/>
        <v>5.0743769999826327E-2</v>
      </c>
      <c r="AA25" s="53">
        <f t="shared" si="7"/>
        <v>31.648000000000025</v>
      </c>
      <c r="AB25" s="53">
        <f t="shared" si="7"/>
        <v>58.701000000000022</v>
      </c>
      <c r="AC25" s="53">
        <f t="shared" si="7"/>
        <v>74.112999999999943</v>
      </c>
      <c r="AD25" s="54">
        <f t="shared" si="7"/>
        <v>80.401999999999987</v>
      </c>
    </row>
    <row r="26" spans="2:30" ht="14.1" customHeight="1" thickBot="1">
      <c r="B26" s="108" t="s">
        <v>109</v>
      </c>
      <c r="C26" s="53">
        <v>9487.3584108600007</v>
      </c>
      <c r="D26" s="53">
        <v>10323.541000000001</v>
      </c>
      <c r="E26" s="53">
        <v>10936.643</v>
      </c>
      <c r="F26" s="53">
        <v>11583.564</v>
      </c>
      <c r="G26" s="54">
        <v>12287.073</v>
      </c>
      <c r="H26" s="52">
        <v>9487.3584108600007</v>
      </c>
      <c r="I26" s="53">
        <v>10352.248</v>
      </c>
      <c r="J26" s="53">
        <v>11063.624</v>
      </c>
      <c r="K26" s="53">
        <v>11799.647000000001</v>
      </c>
      <c r="L26" s="53">
        <v>12481.703</v>
      </c>
      <c r="M26" s="54">
        <v>13113.716</v>
      </c>
      <c r="N26" s="52">
        <v>9486.2687008600005</v>
      </c>
      <c r="O26" s="53">
        <v>10356.276</v>
      </c>
      <c r="P26" s="53">
        <v>11172.994999999999</v>
      </c>
      <c r="Q26" s="53">
        <v>11953.203</v>
      </c>
      <c r="R26" s="53">
        <v>12673.815999999999</v>
      </c>
      <c r="S26" s="54">
        <v>13393.994000000001</v>
      </c>
      <c r="T26" s="52">
        <f t="shared" ref="T26:AD26" si="8">T27+T28</f>
        <v>-1.0897099999992861</v>
      </c>
      <c r="U26" s="53">
        <f t="shared" si="8"/>
        <v>32.735000000000127</v>
      </c>
      <c r="V26" s="53">
        <f t="shared" si="8"/>
        <v>236.35199999999986</v>
      </c>
      <c r="W26" s="53">
        <f t="shared" si="8"/>
        <v>369.63899999999967</v>
      </c>
      <c r="X26" s="54">
        <f t="shared" si="8"/>
        <v>386.74300000000039</v>
      </c>
      <c r="Y26" s="52">
        <f t="shared" si="8"/>
        <v>-1.0897099999992861</v>
      </c>
      <c r="Z26" s="53">
        <f t="shared" si="8"/>
        <v>4.0280000000002474</v>
      </c>
      <c r="AA26" s="53">
        <f t="shared" si="8"/>
        <v>109.37099999999964</v>
      </c>
      <c r="AB26" s="53">
        <f t="shared" si="8"/>
        <v>153.55600000000004</v>
      </c>
      <c r="AC26" s="53">
        <f t="shared" si="8"/>
        <v>192.11300000000028</v>
      </c>
      <c r="AD26" s="54">
        <f t="shared" si="8"/>
        <v>280.27800000000116</v>
      </c>
    </row>
    <row r="27" spans="2:30" ht="14.1" customHeight="1">
      <c r="B27" s="106" t="s">
        <v>90</v>
      </c>
      <c r="C27" s="43">
        <v>6534.6987099999997</v>
      </c>
      <c r="D27" s="43">
        <v>7025.3890000000001</v>
      </c>
      <c r="E27" s="43">
        <v>7424.8879999999999</v>
      </c>
      <c r="F27" s="43">
        <v>7828.0770000000002</v>
      </c>
      <c r="G27" s="88">
        <v>8276.8889999999992</v>
      </c>
      <c r="H27" s="87">
        <v>6534.6987099999997</v>
      </c>
      <c r="I27" s="89">
        <v>7060.09</v>
      </c>
      <c r="J27" s="89">
        <v>7509.8710000000001</v>
      </c>
      <c r="K27" s="43">
        <v>7919.33</v>
      </c>
      <c r="L27" s="43">
        <v>8365.9629999999997</v>
      </c>
      <c r="M27" s="51">
        <v>8761.5509999999995</v>
      </c>
      <c r="N27" s="87">
        <v>6533.6090000000004</v>
      </c>
      <c r="O27" s="89">
        <v>7064.1180000000004</v>
      </c>
      <c r="P27" s="89">
        <v>7546.46</v>
      </c>
      <c r="Q27" s="89">
        <v>7983.9809999999998</v>
      </c>
      <c r="R27" s="89">
        <v>8446.3580000000002</v>
      </c>
      <c r="S27" s="88">
        <v>8910.0910000000003</v>
      </c>
      <c r="T27" s="87">
        <f t="shared" ref="T27:X28" si="9">+N27-C27</f>
        <v>-1.0897099999992861</v>
      </c>
      <c r="U27" s="89">
        <f t="shared" si="9"/>
        <v>38.729000000000269</v>
      </c>
      <c r="V27" s="89">
        <f t="shared" si="9"/>
        <v>121.57200000000012</v>
      </c>
      <c r="W27" s="89">
        <f t="shared" si="9"/>
        <v>155.90399999999954</v>
      </c>
      <c r="X27" s="88">
        <f t="shared" si="9"/>
        <v>169.46900000000096</v>
      </c>
      <c r="Y27" s="87">
        <f t="shared" ref="Y27:AD28" si="10">+N27-H27</f>
        <v>-1.0897099999992861</v>
      </c>
      <c r="Z27" s="89">
        <f t="shared" si="10"/>
        <v>4.0280000000002474</v>
      </c>
      <c r="AA27" s="89">
        <f t="shared" si="10"/>
        <v>36.588999999999942</v>
      </c>
      <c r="AB27" s="89">
        <f t="shared" si="10"/>
        <v>64.65099999999984</v>
      </c>
      <c r="AC27" s="89">
        <f t="shared" si="10"/>
        <v>80.395000000000437</v>
      </c>
      <c r="AD27" s="88">
        <f t="shared" si="10"/>
        <v>148.54000000000087</v>
      </c>
    </row>
    <row r="28" spans="2:30" ht="14.1" customHeight="1" thickBot="1">
      <c r="B28" s="107" t="s">
        <v>91</v>
      </c>
      <c r="C28" s="53">
        <v>2952.6597008600006</v>
      </c>
      <c r="D28" s="53">
        <v>3298.152</v>
      </c>
      <c r="E28" s="53">
        <v>3511.7550000000001</v>
      </c>
      <c r="F28" s="53">
        <v>3755.4870000000001</v>
      </c>
      <c r="G28" s="54">
        <v>4010.1840000000002</v>
      </c>
      <c r="H28" s="52">
        <v>2952.6597008600006</v>
      </c>
      <c r="I28" s="53">
        <v>3292.1579999999999</v>
      </c>
      <c r="J28" s="53">
        <v>3553.7530000000002</v>
      </c>
      <c r="K28" s="53">
        <v>3880.317</v>
      </c>
      <c r="L28" s="53">
        <v>4115.74</v>
      </c>
      <c r="M28" s="54">
        <v>4352.165</v>
      </c>
      <c r="N28" s="52">
        <v>2952.6597008600006</v>
      </c>
      <c r="O28" s="53">
        <v>3292.1579999999999</v>
      </c>
      <c r="P28" s="53">
        <v>3626.5349999999999</v>
      </c>
      <c r="Q28" s="53">
        <v>3969.2220000000002</v>
      </c>
      <c r="R28" s="53">
        <v>4227.4579999999996</v>
      </c>
      <c r="S28" s="54">
        <v>4483.9030000000002</v>
      </c>
      <c r="T28" s="52">
        <f t="shared" si="9"/>
        <v>0</v>
      </c>
      <c r="U28" s="53">
        <f t="shared" si="9"/>
        <v>-5.9940000000001419</v>
      </c>
      <c r="V28" s="53">
        <f t="shared" si="9"/>
        <v>114.77999999999975</v>
      </c>
      <c r="W28" s="53">
        <f t="shared" si="9"/>
        <v>213.73500000000013</v>
      </c>
      <c r="X28" s="54">
        <f t="shared" si="9"/>
        <v>217.27399999999943</v>
      </c>
      <c r="Y28" s="52">
        <f t="shared" si="10"/>
        <v>0</v>
      </c>
      <c r="Z28" s="53">
        <f t="shared" si="10"/>
        <v>0</v>
      </c>
      <c r="AA28" s="53">
        <f t="shared" si="10"/>
        <v>72.781999999999698</v>
      </c>
      <c r="AB28" s="53">
        <f t="shared" si="10"/>
        <v>88.9050000000002</v>
      </c>
      <c r="AC28" s="53">
        <f t="shared" si="10"/>
        <v>111.71799999999985</v>
      </c>
      <c r="AD28" s="54">
        <f t="shared" si="10"/>
        <v>131.73800000000028</v>
      </c>
    </row>
    <row r="29" spans="2:30" ht="14.1" customHeight="1" thickBot="1">
      <c r="B29" s="109" t="s">
        <v>21</v>
      </c>
      <c r="C29" s="114">
        <v>23716.83389555</v>
      </c>
      <c r="D29" s="114">
        <v>24903.714000000004</v>
      </c>
      <c r="E29" s="114">
        <v>25979.518000000004</v>
      </c>
      <c r="F29" s="114">
        <v>27516.293999999998</v>
      </c>
      <c r="G29" s="115">
        <v>29144.477999999999</v>
      </c>
      <c r="H29" s="116">
        <v>23716.83389555</v>
      </c>
      <c r="I29" s="114">
        <v>25002.886998900001</v>
      </c>
      <c r="J29" s="114">
        <v>26152.325000000001</v>
      </c>
      <c r="K29" s="114">
        <v>27763.196000000004</v>
      </c>
      <c r="L29" s="114">
        <v>29375.395000000004</v>
      </c>
      <c r="M29" s="115">
        <v>30574.950999999997</v>
      </c>
      <c r="N29" s="116">
        <v>23715.74418555</v>
      </c>
      <c r="O29" s="114">
        <v>24983.402845229997</v>
      </c>
      <c r="P29" s="114">
        <v>26561.699000000001</v>
      </c>
      <c r="Q29" s="114">
        <v>27969.276999999995</v>
      </c>
      <c r="R29" s="114">
        <v>29705.398000000001</v>
      </c>
      <c r="S29" s="115">
        <v>31023.488000000005</v>
      </c>
      <c r="T29" s="210">
        <f t="shared" ref="T29:AD29" si="11">T26+T5</f>
        <v>-1.0897099999992861</v>
      </c>
      <c r="U29" s="211">
        <f t="shared" si="11"/>
        <v>79.688845229997881</v>
      </c>
      <c r="V29" s="211">
        <f t="shared" si="11"/>
        <v>582.18100000000015</v>
      </c>
      <c r="W29" s="211">
        <f t="shared" si="11"/>
        <v>452.98299999999909</v>
      </c>
      <c r="X29" s="212">
        <f t="shared" si="11"/>
        <v>560.92000000000007</v>
      </c>
      <c r="Y29" s="210">
        <f t="shared" si="11"/>
        <v>-1.0897099999992861</v>
      </c>
      <c r="Z29" s="211">
        <f t="shared" si="11"/>
        <v>-19.484153670000875</v>
      </c>
      <c r="AA29" s="211">
        <f t="shared" si="11"/>
        <v>409.37400000000002</v>
      </c>
      <c r="AB29" s="211">
        <f t="shared" si="11"/>
        <v>206.08099999999973</v>
      </c>
      <c r="AC29" s="211">
        <f t="shared" si="11"/>
        <v>330.00299999999936</v>
      </c>
      <c r="AD29" s="212">
        <f t="shared" si="11"/>
        <v>448.53700000000174</v>
      </c>
    </row>
    <row r="30" spans="2:30" ht="14.1" customHeight="1">
      <c r="B30" s="110" t="s">
        <v>22</v>
      </c>
      <c r="C30" s="46">
        <v>30.102139379999898</v>
      </c>
      <c r="D30" s="46">
        <v>31.26</v>
      </c>
      <c r="E30" s="46">
        <v>31.187999999999999</v>
      </c>
      <c r="F30" s="46">
        <v>31.187999999999999</v>
      </c>
      <c r="G30" s="50">
        <v>31.187999999999999</v>
      </c>
      <c r="H30" s="49">
        <v>30.102139379999898</v>
      </c>
      <c r="I30" s="46">
        <v>32.259</v>
      </c>
      <c r="J30" s="46">
        <v>32.164000000000001</v>
      </c>
      <c r="K30" s="46">
        <v>32.164000000000001</v>
      </c>
      <c r="L30" s="46">
        <v>32.164000000000001</v>
      </c>
      <c r="M30" s="50">
        <v>32.164000000000001</v>
      </c>
      <c r="N30" s="49">
        <v>29.830316069999899</v>
      </c>
      <c r="O30" s="46">
        <v>34.740642549999997</v>
      </c>
      <c r="P30" s="46">
        <v>33.524000000000001</v>
      </c>
      <c r="Q30" s="46">
        <v>33.503</v>
      </c>
      <c r="R30" s="46">
        <v>33.503</v>
      </c>
      <c r="S30" s="50">
        <v>33.503</v>
      </c>
      <c r="T30" s="49">
        <f>+N30-C30</f>
        <v>-0.27182330999999849</v>
      </c>
      <c r="U30" s="46">
        <f>+O30-D30</f>
        <v>3.4806425499999953</v>
      </c>
      <c r="V30" s="46">
        <f>+P30-E30</f>
        <v>2.3360000000000021</v>
      </c>
      <c r="W30" s="46">
        <f>+Q30-F30</f>
        <v>2.3150000000000013</v>
      </c>
      <c r="X30" s="50">
        <f>+R30-G30</f>
        <v>2.3150000000000013</v>
      </c>
      <c r="Y30" s="49">
        <f t="shared" ref="Y30:AD30" si="12">+N30-H30</f>
        <v>-0.27182330999999849</v>
      </c>
      <c r="Z30" s="46">
        <f t="shared" si="12"/>
        <v>2.4816425499999966</v>
      </c>
      <c r="AA30" s="46">
        <f t="shared" si="12"/>
        <v>1.3599999999999994</v>
      </c>
      <c r="AB30" s="46">
        <f t="shared" si="12"/>
        <v>1.3389999999999986</v>
      </c>
      <c r="AC30" s="46">
        <f t="shared" si="12"/>
        <v>1.3389999999999986</v>
      </c>
      <c r="AD30" s="50">
        <f t="shared" si="12"/>
        <v>1.3389999999999986</v>
      </c>
    </row>
    <row r="31" spans="2:30" ht="14.1" customHeight="1">
      <c r="B31" s="106" t="s">
        <v>23</v>
      </c>
      <c r="C31" s="43">
        <v>23746.93603493</v>
      </c>
      <c r="D31" s="43">
        <v>24934.974000000002</v>
      </c>
      <c r="E31" s="43">
        <v>26010.706000000002</v>
      </c>
      <c r="F31" s="43">
        <v>27547.481999999996</v>
      </c>
      <c r="G31" s="51">
        <v>29175.665999999997</v>
      </c>
      <c r="H31" s="87">
        <v>23746.93603493</v>
      </c>
      <c r="I31" s="43">
        <v>25035.1459989</v>
      </c>
      <c r="J31" s="43">
        <v>26184.489000000001</v>
      </c>
      <c r="K31" s="43">
        <v>27795.360000000004</v>
      </c>
      <c r="L31" s="43">
        <v>29407.559000000005</v>
      </c>
      <c r="M31" s="51">
        <v>30607.114999999998</v>
      </c>
      <c r="N31" s="87">
        <v>23745.574501620002</v>
      </c>
      <c r="O31" s="43">
        <v>25018.143487779998</v>
      </c>
      <c r="P31" s="43">
        <v>26595.223000000002</v>
      </c>
      <c r="Q31" s="43">
        <v>28002.779999999995</v>
      </c>
      <c r="R31" s="43">
        <v>29738.901000000002</v>
      </c>
      <c r="S31" s="51">
        <v>31056.991000000005</v>
      </c>
      <c r="T31" s="87">
        <f t="shared" ref="T31:AD31" si="13">T30+T29</f>
        <v>-1.3615333099992846</v>
      </c>
      <c r="U31" s="43">
        <f t="shared" si="13"/>
        <v>83.16948777999788</v>
      </c>
      <c r="V31" s="43">
        <f t="shared" si="13"/>
        <v>584.51700000000017</v>
      </c>
      <c r="W31" s="43">
        <f t="shared" si="13"/>
        <v>455.29799999999909</v>
      </c>
      <c r="X31" s="51">
        <f t="shared" si="13"/>
        <v>563.23500000000013</v>
      </c>
      <c r="Y31" s="87">
        <f t="shared" si="13"/>
        <v>-1.3615333099992846</v>
      </c>
      <c r="Z31" s="43">
        <f t="shared" si="13"/>
        <v>-17.002511120000879</v>
      </c>
      <c r="AA31" s="43">
        <f t="shared" si="13"/>
        <v>410.73400000000004</v>
      </c>
      <c r="AB31" s="43">
        <f t="shared" si="13"/>
        <v>207.41999999999973</v>
      </c>
      <c r="AC31" s="43">
        <f t="shared" si="13"/>
        <v>331.34199999999936</v>
      </c>
      <c r="AD31" s="51">
        <f t="shared" si="13"/>
        <v>449.87600000000174</v>
      </c>
    </row>
    <row r="32" spans="2:30" s="55" customFormat="1" ht="14.1" customHeight="1" thickBot="1">
      <c r="B32" s="107" t="s">
        <v>24</v>
      </c>
      <c r="C32" s="206">
        <f>C31/C42*100</f>
        <v>29.332412932179007</v>
      </c>
      <c r="D32" s="206">
        <f t="shared" ref="D32:S32" si="14">D31/D42*100</f>
        <v>29.474114571891231</v>
      </c>
      <c r="E32" s="206">
        <f t="shared" si="14"/>
        <v>29.063756615236748</v>
      </c>
      <c r="F32" s="206">
        <f t="shared" si="14"/>
        <v>28.917941226976424</v>
      </c>
      <c r="G32" s="207">
        <f t="shared" si="14"/>
        <v>28.884694820486374</v>
      </c>
      <c r="H32" s="206">
        <f t="shared" si="14"/>
        <v>29.261584128778129</v>
      </c>
      <c r="I32" s="206">
        <f t="shared" si="14"/>
        <v>29.441745765836373</v>
      </c>
      <c r="J32" s="206">
        <f t="shared" si="14"/>
        <v>29.025555900542031</v>
      </c>
      <c r="K32" s="206">
        <f t="shared" si="14"/>
        <v>28.909538499875389</v>
      </c>
      <c r="L32" s="206">
        <f t="shared" si="14"/>
        <v>28.811828249670441</v>
      </c>
      <c r="M32" s="207">
        <f t="shared" si="14"/>
        <v>28.348959306059342</v>
      </c>
      <c r="N32" s="208">
        <f t="shared" si="14"/>
        <v>29.259906412485133</v>
      </c>
      <c r="O32" s="206">
        <f t="shared" si="14"/>
        <v>29.438238473097755</v>
      </c>
      <c r="P32" s="206">
        <f t="shared" si="14"/>
        <v>29.400575764381053</v>
      </c>
      <c r="Q32" s="206">
        <f t="shared" si="14"/>
        <v>28.958899210953852</v>
      </c>
      <c r="R32" s="206">
        <f t="shared" si="14"/>
        <v>28.913172574830583</v>
      </c>
      <c r="S32" s="207">
        <f t="shared" si="14"/>
        <v>28.520838224885587</v>
      </c>
      <c r="T32" s="208">
        <f>T31/N42*100</f>
        <v>-1.6777162930019765E-3</v>
      </c>
      <c r="U32" s="206">
        <f t="shared" ref="U32:X32" si="15">U31/O42*100</f>
        <v>9.7863505185700903E-2</v>
      </c>
      <c r="V32" s="206">
        <f t="shared" si="15"/>
        <v>0.64617380136533265</v>
      </c>
      <c r="W32" s="206">
        <f t="shared" si="15"/>
        <v>0.4708435695651948</v>
      </c>
      <c r="X32" s="207">
        <f t="shared" si="15"/>
        <v>0.54759625297467129</v>
      </c>
      <c r="Y32" s="208">
        <f>Y31/N42*100</f>
        <v>-1.6777162930019765E-3</v>
      </c>
      <c r="Z32" s="206">
        <f t="shared" ref="Z32:AD32" si="16">Z31/O42*100</f>
        <v>-2.0006439615975542E-2</v>
      </c>
      <c r="AA32" s="206">
        <f t="shared" si="16"/>
        <v>0.45405959130356943</v>
      </c>
      <c r="AB32" s="206">
        <f t="shared" si="16"/>
        <v>0.21450209137578632</v>
      </c>
      <c r="AC32" s="206">
        <f t="shared" si="16"/>
        <v>0.32214197919719684</v>
      </c>
      <c r="AD32" s="207">
        <f t="shared" si="16"/>
        <v>0.41313856249817232</v>
      </c>
    </row>
    <row r="33" spans="2:30" ht="14.1" customHeight="1" thickBot="1">
      <c r="B33" s="83"/>
      <c r="C33" s="90"/>
      <c r="D33" s="90"/>
      <c r="E33" s="90"/>
      <c r="F33" s="90"/>
      <c r="G33" s="91"/>
      <c r="H33" s="92"/>
      <c r="I33" s="57"/>
      <c r="J33" s="57"/>
      <c r="K33" s="57"/>
      <c r="L33" s="57"/>
      <c r="M33" s="93"/>
      <c r="N33" s="142"/>
      <c r="O33" s="143"/>
      <c r="P33" s="143"/>
      <c r="Q33" s="143"/>
      <c r="R33" s="143"/>
      <c r="S33" s="144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</row>
    <row r="34" spans="2:30" ht="14.1" customHeight="1">
      <c r="B34" s="58" t="s">
        <v>92</v>
      </c>
      <c r="C34" s="79">
        <v>11057.988737150001</v>
      </c>
      <c r="D34" s="79">
        <v>11115.446</v>
      </c>
      <c r="E34" s="79">
        <v>11350.275</v>
      </c>
      <c r="F34" s="79">
        <v>12010.486999999999</v>
      </c>
      <c r="G34" s="80">
        <v>12682.300999999999</v>
      </c>
      <c r="H34" s="94">
        <v>11057.988737150001</v>
      </c>
      <c r="I34" s="79">
        <v>11150.4806009</v>
      </c>
      <c r="J34" s="79">
        <v>11346.069</v>
      </c>
      <c r="K34" s="79">
        <v>12022.513000000001</v>
      </c>
      <c r="L34" s="79">
        <v>12695.701999999999</v>
      </c>
      <c r="M34" s="80">
        <v>13211.02</v>
      </c>
      <c r="N34" s="94">
        <v>11057.988737150001</v>
      </c>
      <c r="O34" s="79">
        <v>11138.347076479999</v>
      </c>
      <c r="P34" s="79">
        <v>11608.36</v>
      </c>
      <c r="Q34" s="79">
        <v>12036.108</v>
      </c>
      <c r="R34" s="79">
        <v>12791.983</v>
      </c>
      <c r="S34" s="80">
        <v>13319.663</v>
      </c>
      <c r="T34" s="94">
        <f t="shared" ref="T34:X40" si="17">+N34-C34</f>
        <v>0</v>
      </c>
      <c r="U34" s="79">
        <f t="shared" si="17"/>
        <v>22.901076479998665</v>
      </c>
      <c r="V34" s="79">
        <f t="shared" si="17"/>
        <v>258.08500000000095</v>
      </c>
      <c r="W34" s="79">
        <f t="shared" si="17"/>
        <v>25.621000000001004</v>
      </c>
      <c r="X34" s="80">
        <f t="shared" si="17"/>
        <v>109.6820000000007</v>
      </c>
      <c r="Y34" s="94">
        <f t="shared" ref="Y34:AD40" si="18">+N34-H34</f>
        <v>0</v>
      </c>
      <c r="Z34" s="79">
        <f t="shared" si="18"/>
        <v>-12.133524420001777</v>
      </c>
      <c r="AA34" s="79">
        <f t="shared" si="18"/>
        <v>262.29100000000108</v>
      </c>
      <c r="AB34" s="79">
        <f t="shared" si="18"/>
        <v>13.594999999999345</v>
      </c>
      <c r="AC34" s="79">
        <f t="shared" si="18"/>
        <v>96.281000000000859</v>
      </c>
      <c r="AD34" s="80">
        <f t="shared" si="18"/>
        <v>108.64300000000003</v>
      </c>
    </row>
    <row r="35" spans="2:30" ht="14.1" customHeight="1">
      <c r="B35" s="45" t="s">
        <v>99</v>
      </c>
      <c r="C35" s="46">
        <v>-17.22367272</v>
      </c>
      <c r="D35" s="46">
        <v>0</v>
      </c>
      <c r="E35" s="46">
        <v>0</v>
      </c>
      <c r="F35" s="46">
        <v>0</v>
      </c>
      <c r="G35" s="50">
        <v>0</v>
      </c>
      <c r="H35" s="49">
        <v>-17.22367272</v>
      </c>
      <c r="I35" s="46">
        <v>0</v>
      </c>
      <c r="J35" s="46">
        <v>0</v>
      </c>
      <c r="K35" s="46">
        <v>0</v>
      </c>
      <c r="L35" s="46">
        <v>0</v>
      </c>
      <c r="M35" s="50">
        <v>0</v>
      </c>
      <c r="N35" s="49">
        <v>-17.22367272</v>
      </c>
      <c r="O35" s="46">
        <v>7.5932407700000004</v>
      </c>
      <c r="P35" s="46">
        <v>25.594000000000001</v>
      </c>
      <c r="Q35" s="46">
        <v>26.632999999999999</v>
      </c>
      <c r="R35" s="46">
        <v>27.837</v>
      </c>
      <c r="S35" s="50">
        <v>28.914000000000001</v>
      </c>
      <c r="T35" s="49">
        <f t="shared" si="17"/>
        <v>0</v>
      </c>
      <c r="U35" s="46">
        <f t="shared" si="17"/>
        <v>7.5932407700000004</v>
      </c>
      <c r="V35" s="46">
        <f t="shared" si="17"/>
        <v>25.594000000000001</v>
      </c>
      <c r="W35" s="46">
        <f t="shared" si="17"/>
        <v>26.632999999999999</v>
      </c>
      <c r="X35" s="50">
        <f t="shared" si="17"/>
        <v>27.837</v>
      </c>
      <c r="Y35" s="49">
        <f t="shared" si="18"/>
        <v>0</v>
      </c>
      <c r="Z35" s="46">
        <f t="shared" si="18"/>
        <v>7.5932407700000004</v>
      </c>
      <c r="AA35" s="46">
        <f t="shared" si="18"/>
        <v>25.594000000000001</v>
      </c>
      <c r="AB35" s="46">
        <f t="shared" si="18"/>
        <v>26.632999999999999</v>
      </c>
      <c r="AC35" s="46">
        <f t="shared" si="18"/>
        <v>27.837</v>
      </c>
      <c r="AD35" s="50">
        <f t="shared" si="18"/>
        <v>28.914000000000001</v>
      </c>
    </row>
    <row r="36" spans="2:30" ht="14.1" customHeight="1">
      <c r="B36" s="45" t="s">
        <v>25</v>
      </c>
      <c r="C36" s="46">
        <v>202.02417215</v>
      </c>
      <c r="D36" s="46">
        <v>266.99400000000003</v>
      </c>
      <c r="E36" s="46">
        <v>291.11399999999998</v>
      </c>
      <c r="F36" s="46">
        <v>281.08100000000002</v>
      </c>
      <c r="G36" s="50">
        <v>290.60199999999998</v>
      </c>
      <c r="H36" s="49">
        <v>202.02417215</v>
      </c>
      <c r="I36" s="46">
        <v>293.99900000000002</v>
      </c>
      <c r="J36" s="46">
        <v>313.55500000000001</v>
      </c>
      <c r="K36" s="46">
        <v>285.60399999999998</v>
      </c>
      <c r="L36" s="46">
        <v>295.26600000000002</v>
      </c>
      <c r="M36" s="50">
        <v>101.53400000000001</v>
      </c>
      <c r="N36" s="49">
        <v>202.02417215</v>
      </c>
      <c r="O36" s="46">
        <v>286.40529740999995</v>
      </c>
      <c r="P36" s="46">
        <v>313.399</v>
      </c>
      <c r="Q36" s="46">
        <v>277.303</v>
      </c>
      <c r="R36" s="46">
        <v>287.06</v>
      </c>
      <c r="S36" s="50">
        <v>96.084999999999994</v>
      </c>
      <c r="T36" s="49">
        <f t="shared" si="17"/>
        <v>0</v>
      </c>
      <c r="U36" s="46">
        <f t="shared" si="17"/>
        <v>19.411297409999918</v>
      </c>
      <c r="V36" s="46">
        <f t="shared" si="17"/>
        <v>22.285000000000025</v>
      </c>
      <c r="W36" s="46">
        <f t="shared" si="17"/>
        <v>-3.77800000000002</v>
      </c>
      <c r="X36" s="50">
        <f t="shared" si="17"/>
        <v>-3.5419999999999732</v>
      </c>
      <c r="Y36" s="49">
        <f t="shared" si="18"/>
        <v>0</v>
      </c>
      <c r="Z36" s="46">
        <f t="shared" si="18"/>
        <v>-7.5937025900000776</v>
      </c>
      <c r="AA36" s="46">
        <f t="shared" si="18"/>
        <v>-0.15600000000000591</v>
      </c>
      <c r="AB36" s="46">
        <f t="shared" si="18"/>
        <v>-8.3009999999999877</v>
      </c>
      <c r="AC36" s="46">
        <f t="shared" si="18"/>
        <v>-8.2060000000000173</v>
      </c>
      <c r="AD36" s="50">
        <f t="shared" si="18"/>
        <v>-5.4490000000000123</v>
      </c>
    </row>
    <row r="37" spans="2:30" ht="14.1" customHeight="1">
      <c r="B37" s="45" t="s">
        <v>26</v>
      </c>
      <c r="C37" s="46">
        <v>2192.2282391000003</v>
      </c>
      <c r="D37" s="46">
        <v>2347.203</v>
      </c>
      <c r="E37" s="46">
        <v>2495.3049999999998</v>
      </c>
      <c r="F37" s="46">
        <v>2669.154</v>
      </c>
      <c r="G37" s="50">
        <v>2845.723</v>
      </c>
      <c r="H37" s="49">
        <v>2192.2282391000003</v>
      </c>
      <c r="I37" s="46">
        <v>2353.4960000000001</v>
      </c>
      <c r="J37" s="46">
        <v>2514.5700000000002</v>
      </c>
      <c r="K37" s="46">
        <v>2679.2080000000001</v>
      </c>
      <c r="L37" s="46">
        <v>2858.6439999999998</v>
      </c>
      <c r="M37" s="50">
        <v>3037.2449999999999</v>
      </c>
      <c r="N37" s="49">
        <v>2192.2282391000003</v>
      </c>
      <c r="O37" s="46">
        <v>2342.2057434600001</v>
      </c>
      <c r="P37" s="46">
        <v>2519.8249999999998</v>
      </c>
      <c r="Q37" s="46">
        <v>2690.49</v>
      </c>
      <c r="R37" s="46">
        <v>2871.0439999999999</v>
      </c>
      <c r="S37" s="50">
        <v>3059.65</v>
      </c>
      <c r="T37" s="49">
        <f t="shared" si="17"/>
        <v>0</v>
      </c>
      <c r="U37" s="46">
        <f t="shared" si="17"/>
        <v>-4.997256539999853</v>
      </c>
      <c r="V37" s="46">
        <f t="shared" si="17"/>
        <v>24.519999999999982</v>
      </c>
      <c r="W37" s="46">
        <f t="shared" si="17"/>
        <v>21.335999999999785</v>
      </c>
      <c r="X37" s="50">
        <f t="shared" si="17"/>
        <v>25.320999999999913</v>
      </c>
      <c r="Y37" s="49">
        <f t="shared" si="18"/>
        <v>0</v>
      </c>
      <c r="Z37" s="46">
        <f t="shared" si="18"/>
        <v>-11.290256539999973</v>
      </c>
      <c r="AA37" s="46">
        <f t="shared" si="18"/>
        <v>5.2549999999996544</v>
      </c>
      <c r="AB37" s="46">
        <f t="shared" si="18"/>
        <v>11.281999999999698</v>
      </c>
      <c r="AC37" s="46">
        <f t="shared" si="18"/>
        <v>12.400000000000091</v>
      </c>
      <c r="AD37" s="50">
        <f t="shared" si="18"/>
        <v>22.4050000000002</v>
      </c>
    </row>
    <row r="38" spans="2:30" ht="14.1" customHeight="1">
      <c r="B38" s="45" t="s">
        <v>27</v>
      </c>
      <c r="C38" s="46">
        <v>715.47913654999991</v>
      </c>
      <c r="D38" s="46">
        <v>767.77</v>
      </c>
      <c r="E38" s="46">
        <v>823.74099999999999</v>
      </c>
      <c r="F38" s="46">
        <v>889.54300000000001</v>
      </c>
      <c r="G38" s="50">
        <v>956.31399999999996</v>
      </c>
      <c r="H38" s="49">
        <v>715.47913654999991</v>
      </c>
      <c r="I38" s="46">
        <v>770.46600000000001</v>
      </c>
      <c r="J38" s="46">
        <v>831.74199999999996</v>
      </c>
      <c r="K38" s="46">
        <v>893.45899999999995</v>
      </c>
      <c r="L38" s="46">
        <v>961.31500000000005</v>
      </c>
      <c r="M38" s="50">
        <v>1028.771</v>
      </c>
      <c r="N38" s="49">
        <v>715.47913654999991</v>
      </c>
      <c r="O38" s="46">
        <v>770.37808883000002</v>
      </c>
      <c r="P38" s="46">
        <v>838.76099999999997</v>
      </c>
      <c r="Q38" s="46">
        <v>902.77499999999998</v>
      </c>
      <c r="R38" s="46">
        <v>970.89300000000003</v>
      </c>
      <c r="S38" s="50">
        <v>1042.5170000000001</v>
      </c>
      <c r="T38" s="49">
        <f t="shared" si="17"/>
        <v>0</v>
      </c>
      <c r="U38" s="46">
        <f t="shared" si="17"/>
        <v>2.6080888300000424</v>
      </c>
      <c r="V38" s="46">
        <f t="shared" si="17"/>
        <v>15.019999999999982</v>
      </c>
      <c r="W38" s="46">
        <f t="shared" si="17"/>
        <v>13.231999999999971</v>
      </c>
      <c r="X38" s="50">
        <f t="shared" si="17"/>
        <v>14.579000000000065</v>
      </c>
      <c r="Y38" s="49">
        <f t="shared" si="18"/>
        <v>0</v>
      </c>
      <c r="Z38" s="46">
        <f t="shared" si="18"/>
        <v>-8.791116999998394E-2</v>
      </c>
      <c r="AA38" s="46">
        <f t="shared" si="18"/>
        <v>7.0190000000000055</v>
      </c>
      <c r="AB38" s="46">
        <f t="shared" si="18"/>
        <v>9.3160000000000309</v>
      </c>
      <c r="AC38" s="46">
        <f t="shared" si="18"/>
        <v>9.5779999999999745</v>
      </c>
      <c r="AD38" s="50">
        <f t="shared" si="18"/>
        <v>13.746000000000095</v>
      </c>
    </row>
    <row r="39" spans="2:30" ht="14.1" customHeight="1">
      <c r="B39" s="45" t="s">
        <v>28</v>
      </c>
      <c r="C39" s="46">
        <v>78.27554167000001</v>
      </c>
      <c r="D39" s="46">
        <v>81.665000000000006</v>
      </c>
      <c r="E39" s="46">
        <v>81.665000000000006</v>
      </c>
      <c r="F39" s="46">
        <v>81.665000000000006</v>
      </c>
      <c r="G39" s="50">
        <v>81.665000000000006</v>
      </c>
      <c r="H39" s="49">
        <v>78.27554167000001</v>
      </c>
      <c r="I39" s="46">
        <v>80.982202999999984</v>
      </c>
      <c r="J39" s="46">
        <v>81.665000000000006</v>
      </c>
      <c r="K39" s="46">
        <v>81.665000000000006</v>
      </c>
      <c r="L39" s="46">
        <v>81.665000000000006</v>
      </c>
      <c r="M39" s="50">
        <v>81.665000000000006</v>
      </c>
      <c r="N39" s="49">
        <v>78.27554167000001</v>
      </c>
      <c r="O39" s="46">
        <v>80.982203460000008</v>
      </c>
      <c r="P39" s="46">
        <v>81.665000000000006</v>
      </c>
      <c r="Q39" s="46">
        <v>81.665000000000006</v>
      </c>
      <c r="R39" s="46">
        <v>81.665000000000006</v>
      </c>
      <c r="S39" s="50">
        <v>81.665000000000006</v>
      </c>
      <c r="T39" s="49">
        <f t="shared" si="17"/>
        <v>0</v>
      </c>
      <c r="U39" s="46">
        <f t="shared" si="17"/>
        <v>-0.68279653999999823</v>
      </c>
      <c r="V39" s="46">
        <f t="shared" si="17"/>
        <v>0</v>
      </c>
      <c r="W39" s="46">
        <f t="shared" si="17"/>
        <v>0</v>
      </c>
      <c r="X39" s="50">
        <f t="shared" si="17"/>
        <v>0</v>
      </c>
      <c r="Y39" s="49">
        <f t="shared" si="18"/>
        <v>0</v>
      </c>
      <c r="Z39" s="46">
        <f t="shared" si="18"/>
        <v>4.6000002384971594E-7</v>
      </c>
      <c r="AA39" s="46">
        <f t="shared" si="18"/>
        <v>0</v>
      </c>
      <c r="AB39" s="46">
        <f t="shared" si="18"/>
        <v>0</v>
      </c>
      <c r="AC39" s="46">
        <f t="shared" si="18"/>
        <v>0</v>
      </c>
      <c r="AD39" s="50">
        <f t="shared" si="18"/>
        <v>0</v>
      </c>
    </row>
    <row r="40" spans="2:30" ht="14.1" customHeight="1" thickBot="1">
      <c r="B40" s="59" t="s">
        <v>29</v>
      </c>
      <c r="C40" s="95">
        <v>0.70333078999999998</v>
      </c>
      <c r="D40" s="95">
        <v>1.095</v>
      </c>
      <c r="E40" s="95">
        <v>0.77500000000000002</v>
      </c>
      <c r="F40" s="95">
        <v>0.8</v>
      </c>
      <c r="G40" s="96">
        <v>0.8</v>
      </c>
      <c r="H40" s="97">
        <v>0.70333078999999998</v>
      </c>
      <c r="I40" s="95">
        <v>1.215195</v>
      </c>
      <c r="J40" s="95">
        <v>1.1000000000000001</v>
      </c>
      <c r="K40" s="95">
        <v>1.1000000000000001</v>
      </c>
      <c r="L40" s="95">
        <v>1.1000000000000001</v>
      </c>
      <c r="M40" s="96">
        <v>1</v>
      </c>
      <c r="N40" s="97">
        <v>0.70333078999999998</v>
      </c>
      <c r="O40" s="95">
        <v>1.21519482</v>
      </c>
      <c r="P40" s="95">
        <v>1.1000000000000001</v>
      </c>
      <c r="Q40" s="95">
        <v>1.1000000000000001</v>
      </c>
      <c r="R40" s="95">
        <v>1.1000000000000001</v>
      </c>
      <c r="S40" s="96">
        <v>1</v>
      </c>
      <c r="T40" s="97">
        <f t="shared" si="17"/>
        <v>0</v>
      </c>
      <c r="U40" s="95">
        <f t="shared" si="17"/>
        <v>0.12019482000000004</v>
      </c>
      <c r="V40" s="95">
        <f t="shared" si="17"/>
        <v>0.32500000000000007</v>
      </c>
      <c r="W40" s="95">
        <f t="shared" si="17"/>
        <v>0.30000000000000004</v>
      </c>
      <c r="X40" s="96">
        <f t="shared" si="17"/>
        <v>0.30000000000000004</v>
      </c>
      <c r="Y40" s="97">
        <f t="shared" si="18"/>
        <v>0</v>
      </c>
      <c r="Z40" s="95">
        <f t="shared" si="18"/>
        <v>-1.8000000001627825E-7</v>
      </c>
      <c r="AA40" s="95">
        <f t="shared" si="18"/>
        <v>0</v>
      </c>
      <c r="AB40" s="95">
        <f t="shared" si="18"/>
        <v>0</v>
      </c>
      <c r="AC40" s="95">
        <f t="shared" si="18"/>
        <v>0</v>
      </c>
      <c r="AD40" s="96">
        <f t="shared" si="18"/>
        <v>0</v>
      </c>
    </row>
    <row r="41" spans="2:30" ht="17.25" thickBot="1"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</row>
    <row r="42" spans="2:30" ht="17.25" thickBot="1">
      <c r="B42" s="125" t="s">
        <v>113</v>
      </c>
      <c r="C42" s="122">
        <v>80958.004000000001</v>
      </c>
      <c r="D42" s="122">
        <v>84599.569358327397</v>
      </c>
      <c r="E42" s="122">
        <v>89495.333808169264</v>
      </c>
      <c r="F42" s="122">
        <v>95260.868620557332</v>
      </c>
      <c r="G42" s="122">
        <v>101007.35417605055</v>
      </c>
      <c r="H42" s="124">
        <v>81153.966</v>
      </c>
      <c r="I42" s="122">
        <v>85032.817680092514</v>
      </c>
      <c r="J42" s="122">
        <v>90211.843279497785</v>
      </c>
      <c r="K42" s="122">
        <v>96145.983098691853</v>
      </c>
      <c r="L42" s="122">
        <v>102067.66035520977</v>
      </c>
      <c r="M42" s="123">
        <v>107965.5682226684</v>
      </c>
      <c r="N42" s="124">
        <v>81153.966</v>
      </c>
      <c r="O42" s="122">
        <v>84985.19200000001</v>
      </c>
      <c r="P42" s="122">
        <v>90458.170660114236</v>
      </c>
      <c r="Q42" s="122">
        <v>96698.357889956664</v>
      </c>
      <c r="R42" s="122">
        <v>102855.8900723618</v>
      </c>
      <c r="S42" s="123">
        <v>108892.27993622405</v>
      </c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</row>
    <row r="43" spans="2:30"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</row>
    <row r="44" spans="2:30">
      <c r="B44" s="82"/>
      <c r="U44" s="61"/>
    </row>
    <row r="45" spans="2:30">
      <c r="U45" s="61"/>
    </row>
    <row r="46" spans="2:30"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</row>
    <row r="47" spans="2:30"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</row>
  </sheetData>
  <mergeCells count="6">
    <mergeCell ref="Y3:AD3"/>
    <mergeCell ref="B3:B4"/>
    <mergeCell ref="C3:G3"/>
    <mergeCell ref="H3:M3"/>
    <mergeCell ref="T3:X3"/>
    <mergeCell ref="N3:S3"/>
  </mergeCells>
  <pageMargins left="0" right="0" top="0" bottom="0" header="0" footer="0"/>
  <pageSetup paperSize="9" scale="6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AF34"/>
  <sheetViews>
    <sheetView showGridLines="0" zoomScale="90" zoomScaleNormal="90" workbookViewId="0">
      <selection activeCell="F16" sqref="F16"/>
    </sheetView>
  </sheetViews>
  <sheetFormatPr defaultRowHeight="16.5"/>
  <cols>
    <col min="1" max="1" width="9.140625" style="2"/>
    <col min="2" max="2" width="31.5703125" style="2" customWidth="1"/>
    <col min="3" max="17" width="6.7109375" style="2" customWidth="1"/>
    <col min="18" max="22" width="7.7109375" style="2" customWidth="1"/>
    <col min="23" max="32" width="6.7109375" style="2" customWidth="1"/>
    <col min="33" max="16384" width="9.140625" style="2"/>
  </cols>
  <sheetData>
    <row r="1" spans="1:32">
      <c r="A1" s="72"/>
      <c r="B1" s="1"/>
    </row>
    <row r="2" spans="1:32">
      <c r="A2" s="1"/>
      <c r="B2" s="105" t="s">
        <v>195</v>
      </c>
    </row>
    <row r="3" spans="1:32">
      <c r="B3" s="3"/>
      <c r="C3" s="33">
        <v>2017</v>
      </c>
      <c r="D3" s="32">
        <v>2018</v>
      </c>
      <c r="E3" s="32">
        <v>2019</v>
      </c>
      <c r="F3" s="32">
        <v>2020</v>
      </c>
      <c r="G3" s="32">
        <v>2021</v>
      </c>
      <c r="H3" s="33">
        <v>2017</v>
      </c>
      <c r="I3" s="32">
        <v>2018</v>
      </c>
      <c r="J3" s="32">
        <v>2019</v>
      </c>
      <c r="K3" s="32">
        <v>2020</v>
      </c>
      <c r="L3" s="34">
        <v>2021</v>
      </c>
      <c r="M3" s="32">
        <v>2017</v>
      </c>
      <c r="N3" s="32">
        <v>2018</v>
      </c>
      <c r="O3" s="32">
        <v>2019</v>
      </c>
      <c r="P3" s="32">
        <v>2020</v>
      </c>
      <c r="Q3" s="34">
        <v>2021</v>
      </c>
      <c r="R3" s="32">
        <v>2017</v>
      </c>
      <c r="S3" s="32">
        <v>2018</v>
      </c>
      <c r="T3" s="32">
        <v>2019</v>
      </c>
      <c r="U3" s="32">
        <v>2020</v>
      </c>
      <c r="V3" s="34">
        <v>2021</v>
      </c>
      <c r="W3" s="32">
        <v>2017</v>
      </c>
      <c r="X3" s="32">
        <v>2018</v>
      </c>
      <c r="Y3" s="32">
        <v>2019</v>
      </c>
      <c r="Z3" s="32">
        <v>2020</v>
      </c>
      <c r="AA3" s="34">
        <v>2021</v>
      </c>
      <c r="AB3" s="32">
        <v>2017</v>
      </c>
      <c r="AC3" s="32">
        <v>2018</v>
      </c>
      <c r="AD3" s="32">
        <v>2019</v>
      </c>
      <c r="AE3" s="32">
        <v>2020</v>
      </c>
      <c r="AF3" s="34">
        <v>2021</v>
      </c>
    </row>
    <row r="4" spans="1:32">
      <c r="B4" s="4"/>
      <c r="C4" s="224" t="s">
        <v>34</v>
      </c>
      <c r="D4" s="225"/>
      <c r="E4" s="225"/>
      <c r="F4" s="225"/>
      <c r="G4" s="226"/>
      <c r="H4" s="224" t="s">
        <v>35</v>
      </c>
      <c r="I4" s="225"/>
      <c r="J4" s="225"/>
      <c r="K4" s="225"/>
      <c r="L4" s="226"/>
      <c r="M4" s="225" t="s">
        <v>83</v>
      </c>
      <c r="N4" s="225"/>
      <c r="O4" s="225"/>
      <c r="P4" s="225"/>
      <c r="Q4" s="226"/>
      <c r="R4" s="224" t="s">
        <v>36</v>
      </c>
      <c r="S4" s="225"/>
      <c r="T4" s="225"/>
      <c r="U4" s="225"/>
      <c r="V4" s="226"/>
      <c r="W4" s="224" t="s">
        <v>84</v>
      </c>
      <c r="X4" s="225"/>
      <c r="Y4" s="225"/>
      <c r="Z4" s="225"/>
      <c r="AA4" s="226"/>
      <c r="AB4" s="224" t="s">
        <v>85</v>
      </c>
      <c r="AC4" s="225"/>
      <c r="AD4" s="225"/>
      <c r="AE4" s="225"/>
      <c r="AF4" s="226"/>
    </row>
    <row r="5" spans="1:32">
      <c r="B5" s="23" t="s">
        <v>3</v>
      </c>
      <c r="C5" s="145">
        <v>4.0026572852700983</v>
      </c>
      <c r="D5" s="146">
        <v>36.9374899644246</v>
      </c>
      <c r="E5" s="146">
        <v>17.758484702652733</v>
      </c>
      <c r="F5" s="146">
        <v>21.847602346190701</v>
      </c>
      <c r="G5" s="147">
        <v>26.984195864417106</v>
      </c>
      <c r="H5" s="145">
        <v>-0.28155089527012572</v>
      </c>
      <c r="I5" s="146">
        <v>15.4833895631565</v>
      </c>
      <c r="J5" s="146">
        <v>27.706111820139558</v>
      </c>
      <c r="K5" s="146">
        <v>34.407322450780079</v>
      </c>
      <c r="L5" s="148">
        <v>42.44910590643466</v>
      </c>
      <c r="M5" s="146">
        <v>0</v>
      </c>
      <c r="N5" s="146">
        <v>0</v>
      </c>
      <c r="O5" s="146">
        <v>0</v>
      </c>
      <c r="P5" s="146">
        <v>0</v>
      </c>
      <c r="Q5" s="147">
        <v>0</v>
      </c>
      <c r="R5" s="149">
        <v>-24.830348000000001</v>
      </c>
      <c r="S5" s="149">
        <v>-22.371879527580571</v>
      </c>
      <c r="T5" s="149">
        <v>-22.369596522792726</v>
      </c>
      <c r="U5" s="149">
        <v>-21.713924796970552</v>
      </c>
      <c r="V5" s="150">
        <v>-25.298301770851833</v>
      </c>
      <c r="W5" s="149">
        <v>0</v>
      </c>
      <c r="X5" s="149">
        <v>0</v>
      </c>
      <c r="Y5" s="149">
        <v>0</v>
      </c>
      <c r="Z5" s="149">
        <v>0</v>
      </c>
      <c r="AA5" s="150">
        <v>0</v>
      </c>
      <c r="AB5" s="28">
        <f>SUM(C5,H5,M5,R5,W5)</f>
        <v>-21.109241610000026</v>
      </c>
      <c r="AC5" s="28">
        <f t="shared" ref="AC5:AF5" si="0">SUM(D5,I5,N5,S5,X5)</f>
        <v>30.049000000000529</v>
      </c>
      <c r="AD5" s="28">
        <f t="shared" si="0"/>
        <v>23.094999999999565</v>
      </c>
      <c r="AE5" s="28">
        <f t="shared" si="0"/>
        <v>34.541000000000231</v>
      </c>
      <c r="AF5" s="28">
        <f t="shared" si="0"/>
        <v>44.134999999999934</v>
      </c>
    </row>
    <row r="6" spans="1:32">
      <c r="B6" s="23" t="s">
        <v>6</v>
      </c>
      <c r="C6" s="145">
        <v>79.453762293570904</v>
      </c>
      <c r="D6" s="146">
        <v>11.643460525710729</v>
      </c>
      <c r="E6" s="146">
        <v>-14.859393451331554</v>
      </c>
      <c r="F6" s="146">
        <v>-41.468205294898198</v>
      </c>
      <c r="G6" s="148">
        <v>-63.422422172624771</v>
      </c>
      <c r="H6" s="145">
        <v>0.72886322387933522</v>
      </c>
      <c r="I6" s="146">
        <v>-3.8066161029925945</v>
      </c>
      <c r="J6" s="146">
        <v>4.5783538917481339</v>
      </c>
      <c r="K6" s="146">
        <v>12.206895970835751</v>
      </c>
      <c r="L6" s="148">
        <v>16.17011219518437</v>
      </c>
      <c r="M6" s="146">
        <v>0</v>
      </c>
      <c r="N6" s="146">
        <v>0</v>
      </c>
      <c r="O6" s="146">
        <v>0</v>
      </c>
      <c r="P6" s="146">
        <v>0</v>
      </c>
      <c r="Q6" s="148">
        <v>0</v>
      </c>
      <c r="R6" s="149">
        <v>-7.0546255174501002</v>
      </c>
      <c r="S6" s="149">
        <v>1.8931555772823048</v>
      </c>
      <c r="T6" s="149">
        <v>3.0970395595836018</v>
      </c>
      <c r="U6" s="149">
        <v>6.2543093240624001</v>
      </c>
      <c r="V6" s="150">
        <v>1.3783099774409202</v>
      </c>
      <c r="W6" s="149">
        <v>0</v>
      </c>
      <c r="X6" s="149">
        <v>0</v>
      </c>
      <c r="Y6" s="149">
        <v>0</v>
      </c>
      <c r="Z6" s="149">
        <v>0</v>
      </c>
      <c r="AA6" s="150">
        <v>0</v>
      </c>
      <c r="AB6" s="28">
        <f t="shared" ref="AB6:AB17" si="1">SUM(C6,H6,M6,R6,W6)</f>
        <v>73.128000000000128</v>
      </c>
      <c r="AC6" s="28">
        <f t="shared" ref="AC6:AC17" si="2">SUM(D6,I6,N6,S6,X6)</f>
        <v>9.730000000000441</v>
      </c>
      <c r="AD6" s="28">
        <f t="shared" ref="AD6:AD17" si="3">SUM(E6,J6,O6,T6,Y6)</f>
        <v>-7.1839999999998181</v>
      </c>
      <c r="AE6" s="28">
        <f t="shared" ref="AE6:AE17" si="4">SUM(F6,K6,P6,U6,Z6)</f>
        <v>-23.007000000000044</v>
      </c>
      <c r="AF6" s="29">
        <f t="shared" ref="AF6:AF17" si="5">SUM(G6,L6,Q6,V6,AA6)</f>
        <v>-45.873999999999484</v>
      </c>
    </row>
    <row r="7" spans="1:32">
      <c r="B7" s="23" t="s">
        <v>7</v>
      </c>
      <c r="C7" s="145">
        <v>1.5812436786615631</v>
      </c>
      <c r="D7" s="146">
        <v>-0.42758698612386276</v>
      </c>
      <c r="E7" s="146">
        <v>-0.62470218151435475</v>
      </c>
      <c r="F7" s="146">
        <v>-0.76875733636663446</v>
      </c>
      <c r="G7" s="148">
        <v>-0.88383853717423977</v>
      </c>
      <c r="H7" s="145">
        <v>-5.7804088661586282E-2</v>
      </c>
      <c r="I7" s="146">
        <v>-0.91985994387615166</v>
      </c>
      <c r="J7" s="146">
        <v>-1.2882978184856542</v>
      </c>
      <c r="K7" s="146">
        <v>1.7787573363666083</v>
      </c>
      <c r="L7" s="148">
        <v>5.5168385371742445</v>
      </c>
      <c r="M7" s="146">
        <v>0</v>
      </c>
      <c r="N7" s="146">
        <v>0.32944692999999825</v>
      </c>
      <c r="O7" s="146">
        <v>0</v>
      </c>
      <c r="P7" s="146">
        <v>0</v>
      </c>
      <c r="Q7" s="148">
        <v>0</v>
      </c>
      <c r="R7" s="149">
        <v>-1.5329999999999999</v>
      </c>
      <c r="S7" s="149">
        <v>-1.0529999999999999</v>
      </c>
      <c r="T7" s="149">
        <v>-0.76900000000000002</v>
      </c>
      <c r="U7" s="149">
        <v>-0.60699999999999998</v>
      </c>
      <c r="V7" s="150">
        <v>-0.33400000000000002</v>
      </c>
      <c r="W7" s="149">
        <v>0</v>
      </c>
      <c r="X7" s="149">
        <v>0</v>
      </c>
      <c r="Y7" s="149">
        <v>0</v>
      </c>
      <c r="Z7" s="149">
        <v>0</v>
      </c>
      <c r="AA7" s="150">
        <v>0</v>
      </c>
      <c r="AB7" s="28">
        <f t="shared" si="1"/>
        <v>-9.5604100000230563E-3</v>
      </c>
      <c r="AC7" s="28">
        <f t="shared" si="2"/>
        <v>-2.0710000000000162</v>
      </c>
      <c r="AD7" s="28">
        <f t="shared" si="3"/>
        <v>-2.6820000000000088</v>
      </c>
      <c r="AE7" s="28">
        <f t="shared" si="4"/>
        <v>0.40299999999997382</v>
      </c>
      <c r="AF7" s="29">
        <f t="shared" si="5"/>
        <v>4.2990000000000048</v>
      </c>
    </row>
    <row r="8" spans="1:32">
      <c r="B8" s="23" t="s">
        <v>9</v>
      </c>
      <c r="C8" s="145">
        <v>5.2727521426075219</v>
      </c>
      <c r="D8" s="146">
        <v>25.1000868672994</v>
      </c>
      <c r="E8" s="146">
        <v>26.39620564566172</v>
      </c>
      <c r="F8" s="146">
        <v>27.787078623834315</v>
      </c>
      <c r="G8" s="148">
        <v>39.651781813559026</v>
      </c>
      <c r="H8" s="145">
        <v>-5.2724212948946727</v>
      </c>
      <c r="I8" s="146">
        <v>27.194295934845528</v>
      </c>
      <c r="J8" s="146">
        <v>42.263152890325721</v>
      </c>
      <c r="K8" s="146">
        <v>56.690279912155333</v>
      </c>
      <c r="L8" s="148">
        <v>66.662576722429449</v>
      </c>
      <c r="M8" s="146">
        <v>-41.3</v>
      </c>
      <c r="N8" s="146">
        <v>70.131617197854411</v>
      </c>
      <c r="O8" s="146">
        <v>-15.008358535988242</v>
      </c>
      <c r="P8" s="146">
        <v>-15.008358535988242</v>
      </c>
      <c r="Q8" s="148">
        <v>-15.008358535988242</v>
      </c>
      <c r="R8" s="149">
        <v>0</v>
      </c>
      <c r="S8" s="149">
        <v>0</v>
      </c>
      <c r="T8" s="149">
        <v>0</v>
      </c>
      <c r="U8" s="149">
        <v>0</v>
      </c>
      <c r="V8" s="150">
        <v>0</v>
      </c>
      <c r="W8" s="149">
        <v>0</v>
      </c>
      <c r="X8" s="149">
        <v>0</v>
      </c>
      <c r="Y8" s="149">
        <v>0</v>
      </c>
      <c r="Z8" s="149">
        <v>0</v>
      </c>
      <c r="AA8" s="150">
        <v>0</v>
      </c>
      <c r="AB8" s="28">
        <f t="shared" si="1"/>
        <v>-41.299669152287152</v>
      </c>
      <c r="AC8" s="28">
        <f t="shared" si="2"/>
        <v>122.42599999999933</v>
      </c>
      <c r="AD8" s="28">
        <f t="shared" si="3"/>
        <v>53.650999999999193</v>
      </c>
      <c r="AE8" s="28">
        <f t="shared" si="4"/>
        <v>69.469000000001415</v>
      </c>
      <c r="AF8" s="29">
        <f t="shared" si="5"/>
        <v>91.306000000000239</v>
      </c>
    </row>
    <row r="9" spans="1:32">
      <c r="B9" s="26" t="s">
        <v>10</v>
      </c>
      <c r="C9" s="145">
        <v>0.45273246315870069</v>
      </c>
      <c r="D9" s="146">
        <v>-1.8505309400018153</v>
      </c>
      <c r="E9" s="146">
        <v>-1.9370639232578042</v>
      </c>
      <c r="F9" s="146">
        <v>-1.9650678036280782</v>
      </c>
      <c r="G9" s="148">
        <v>-2.0164160028035027</v>
      </c>
      <c r="H9" s="145">
        <v>-0.69936618315830423</v>
      </c>
      <c r="I9" s="146">
        <v>-3.4154690599984874</v>
      </c>
      <c r="J9" s="146">
        <v>-3.3439360767421484</v>
      </c>
      <c r="K9" s="146">
        <v>-3.2149321963718474</v>
      </c>
      <c r="L9" s="148">
        <v>-4.9065839971965941</v>
      </c>
      <c r="M9" s="146">
        <v>0</v>
      </c>
      <c r="N9" s="146">
        <v>0</v>
      </c>
      <c r="O9" s="146">
        <v>0</v>
      </c>
      <c r="P9" s="146">
        <v>0</v>
      </c>
      <c r="Q9" s="148">
        <v>0</v>
      </c>
      <c r="R9" s="149">
        <v>0</v>
      </c>
      <c r="S9" s="149">
        <v>0</v>
      </c>
      <c r="T9" s="149">
        <v>0</v>
      </c>
      <c r="U9" s="149">
        <v>0</v>
      </c>
      <c r="V9" s="150">
        <v>0</v>
      </c>
      <c r="W9" s="149">
        <v>0</v>
      </c>
      <c r="X9" s="149">
        <v>0</v>
      </c>
      <c r="Y9" s="149">
        <v>0</v>
      </c>
      <c r="Z9" s="149">
        <v>0</v>
      </c>
      <c r="AA9" s="150">
        <v>0</v>
      </c>
      <c r="AB9" s="28">
        <f t="shared" si="1"/>
        <v>-0.24663371999960354</v>
      </c>
      <c r="AC9" s="28">
        <f t="shared" si="2"/>
        <v>-5.2660000000003029</v>
      </c>
      <c r="AD9" s="28">
        <f t="shared" si="3"/>
        <v>-5.2809999999999526</v>
      </c>
      <c r="AE9" s="28">
        <f t="shared" si="4"/>
        <v>-5.1799999999999251</v>
      </c>
      <c r="AF9" s="29">
        <f t="shared" si="5"/>
        <v>-6.9230000000000969</v>
      </c>
    </row>
    <row r="10" spans="1:32">
      <c r="B10" s="26" t="s">
        <v>11</v>
      </c>
      <c r="C10" s="145">
        <v>0.11911090488403499</v>
      </c>
      <c r="D10" s="146">
        <v>0.12557078256433279</v>
      </c>
      <c r="E10" s="146">
        <v>0.13054633237384122</v>
      </c>
      <c r="F10" s="146">
        <v>0.13611116544499377</v>
      </c>
      <c r="G10" s="148">
        <v>0.14033216022229775</v>
      </c>
      <c r="H10" s="145">
        <v>-0.17444626488359516</v>
      </c>
      <c r="I10" s="146">
        <v>-2.0865707825645514</v>
      </c>
      <c r="J10" s="146">
        <v>-2.0005463323737551</v>
      </c>
      <c r="K10" s="146">
        <v>-2.1451111654449511</v>
      </c>
      <c r="L10" s="148">
        <v>-3.6713321602223266</v>
      </c>
      <c r="M10" s="146">
        <v>0</v>
      </c>
      <c r="N10" s="146">
        <v>0</v>
      </c>
      <c r="O10" s="146">
        <v>0</v>
      </c>
      <c r="P10" s="146">
        <v>0</v>
      </c>
      <c r="Q10" s="148">
        <v>0</v>
      </c>
      <c r="R10" s="149">
        <v>0</v>
      </c>
      <c r="S10" s="149">
        <v>0</v>
      </c>
      <c r="T10" s="149">
        <v>0</v>
      </c>
      <c r="U10" s="149">
        <v>0</v>
      </c>
      <c r="V10" s="150">
        <v>0</v>
      </c>
      <c r="W10" s="149">
        <v>0</v>
      </c>
      <c r="X10" s="149">
        <v>0</v>
      </c>
      <c r="Y10" s="149">
        <v>0</v>
      </c>
      <c r="Z10" s="149">
        <v>0</v>
      </c>
      <c r="AA10" s="150">
        <v>0</v>
      </c>
      <c r="AB10" s="28">
        <f t="shared" si="1"/>
        <v>-5.5335359999560171E-2</v>
      </c>
      <c r="AC10" s="28">
        <f t="shared" si="2"/>
        <v>-1.9610000000002186</v>
      </c>
      <c r="AD10" s="28">
        <f t="shared" si="3"/>
        <v>-1.869999999999914</v>
      </c>
      <c r="AE10" s="28">
        <f t="shared" si="4"/>
        <v>-2.0089999999999573</v>
      </c>
      <c r="AF10" s="29">
        <f t="shared" si="5"/>
        <v>-3.531000000000029</v>
      </c>
    </row>
    <row r="11" spans="1:32">
      <c r="B11" s="24" t="s">
        <v>15</v>
      </c>
      <c r="C11" s="145">
        <v>0.31473118921020404</v>
      </c>
      <c r="D11" s="146">
        <v>-2.5120537410035091E-2</v>
      </c>
      <c r="E11" s="146">
        <v>-5.7446279332712132E-2</v>
      </c>
      <c r="F11" s="146">
        <v>-3.8526388950155761E-2</v>
      </c>
      <c r="G11" s="148">
        <v>-4.932249938787539E-2</v>
      </c>
      <c r="H11" s="145">
        <v>-0.35966266921035273</v>
      </c>
      <c r="I11" s="146">
        <v>-0.90787946259005248</v>
      </c>
      <c r="J11" s="146">
        <v>-0.91555372066738228</v>
      </c>
      <c r="K11" s="146">
        <v>-0.72647361104983821</v>
      </c>
      <c r="L11" s="148">
        <v>-0.83567750061218415</v>
      </c>
      <c r="M11" s="146">
        <v>0</v>
      </c>
      <c r="N11" s="146">
        <v>0</v>
      </c>
      <c r="O11" s="146">
        <v>0</v>
      </c>
      <c r="P11" s="146">
        <v>0</v>
      </c>
      <c r="Q11" s="148">
        <v>0</v>
      </c>
      <c r="R11" s="149">
        <v>0</v>
      </c>
      <c r="S11" s="149">
        <v>0</v>
      </c>
      <c r="T11" s="149">
        <v>0</v>
      </c>
      <c r="U11" s="149">
        <v>0</v>
      </c>
      <c r="V11" s="150">
        <v>0</v>
      </c>
      <c r="W11" s="149">
        <v>0</v>
      </c>
      <c r="X11" s="149">
        <v>0</v>
      </c>
      <c r="Y11" s="149">
        <v>0</v>
      </c>
      <c r="Z11" s="149">
        <v>0</v>
      </c>
      <c r="AA11" s="150">
        <v>0</v>
      </c>
      <c r="AB11" s="28">
        <f t="shared" si="1"/>
        <v>-4.4931480000148682E-2</v>
      </c>
      <c r="AC11" s="28">
        <f t="shared" si="2"/>
        <v>-0.93300000000008754</v>
      </c>
      <c r="AD11" s="28">
        <f t="shared" si="3"/>
        <v>-0.97300000000009446</v>
      </c>
      <c r="AE11" s="28">
        <f t="shared" si="4"/>
        <v>-0.76499999999999402</v>
      </c>
      <c r="AF11" s="29">
        <f t="shared" si="5"/>
        <v>-0.88500000000005952</v>
      </c>
    </row>
    <row r="12" spans="1:32">
      <c r="B12" s="23" t="s">
        <v>20</v>
      </c>
      <c r="C12" s="145">
        <v>-12.706685795733101</v>
      </c>
      <c r="D12" s="146">
        <v>-27.264008476217882</v>
      </c>
      <c r="E12" s="146">
        <v>-25.700996397034622</v>
      </c>
      <c r="F12" s="146">
        <v>-25.905114400875462</v>
      </c>
      <c r="G12" s="148">
        <v>-23.700368643333661</v>
      </c>
      <c r="H12" s="145">
        <v>-0.14650014426699445</v>
      </c>
      <c r="I12" s="146">
        <v>5.1008476217826115E-2</v>
      </c>
      <c r="J12" s="146">
        <v>2.3899963970346199</v>
      </c>
      <c r="K12" s="146">
        <v>3.2001144008753726</v>
      </c>
      <c r="L12" s="148">
        <v>4.2923686433336243</v>
      </c>
      <c r="M12" s="146">
        <v>0</v>
      </c>
      <c r="N12" s="146">
        <v>0</v>
      </c>
      <c r="O12" s="146">
        <v>0</v>
      </c>
      <c r="P12" s="146">
        <v>0</v>
      </c>
      <c r="Q12" s="148">
        <v>0</v>
      </c>
      <c r="R12" s="149">
        <v>0</v>
      </c>
      <c r="S12" s="149">
        <v>37.332999999999998</v>
      </c>
      <c r="T12" s="149">
        <v>81.436999999999998</v>
      </c>
      <c r="U12" s="149">
        <v>84.713999999999999</v>
      </c>
      <c r="V12" s="150">
        <v>87.965000000000003</v>
      </c>
      <c r="W12" s="149">
        <v>0</v>
      </c>
      <c r="X12" s="149">
        <v>0</v>
      </c>
      <c r="Y12" s="149">
        <v>0</v>
      </c>
      <c r="Z12" s="149">
        <v>0</v>
      </c>
      <c r="AA12" s="150">
        <v>0</v>
      </c>
      <c r="AB12" s="28">
        <f t="shared" si="1"/>
        <v>-12.853185940000095</v>
      </c>
      <c r="AC12" s="28">
        <f t="shared" si="2"/>
        <v>10.119999999999944</v>
      </c>
      <c r="AD12" s="28">
        <f t="shared" si="3"/>
        <v>58.125999999999991</v>
      </c>
      <c r="AE12" s="28">
        <f t="shared" si="4"/>
        <v>62.008999999999908</v>
      </c>
      <c r="AF12" s="29">
        <f t="shared" si="5"/>
        <v>68.55699999999996</v>
      </c>
    </row>
    <row r="13" spans="1:32">
      <c r="B13" s="25" t="s">
        <v>37</v>
      </c>
      <c r="C13" s="213">
        <v>78.056462067535676</v>
      </c>
      <c r="D13" s="30">
        <v>44.138910955091163</v>
      </c>
      <c r="E13" s="30">
        <v>1.0325343951761212</v>
      </c>
      <c r="F13" s="30">
        <v>-20.472463865743354</v>
      </c>
      <c r="G13" s="31">
        <v>-23.38706767796004</v>
      </c>
      <c r="H13" s="213">
        <v>-5.7287793823723483</v>
      </c>
      <c r="I13" s="30">
        <v>34.586748867352618</v>
      </c>
      <c r="J13" s="30">
        <v>72.305381104020228</v>
      </c>
      <c r="K13" s="30">
        <v>105.0684378746413</v>
      </c>
      <c r="L13" s="31">
        <v>130.18441800735974</v>
      </c>
      <c r="M13" s="30">
        <v>-41.3</v>
      </c>
      <c r="N13" s="30">
        <v>70.461064127854414</v>
      </c>
      <c r="O13" s="30">
        <v>-15.008358535988242</v>
      </c>
      <c r="P13" s="30">
        <v>-15.008358535988242</v>
      </c>
      <c r="Q13" s="31">
        <v>-15.008358535988242</v>
      </c>
      <c r="R13" s="30">
        <v>-33.4179735174501</v>
      </c>
      <c r="S13" s="30">
        <v>15.80127604970173</v>
      </c>
      <c r="T13" s="30">
        <v>61.39544303679088</v>
      </c>
      <c r="U13" s="30">
        <v>68.647384527091845</v>
      </c>
      <c r="V13" s="31">
        <v>63.711008206589092</v>
      </c>
      <c r="W13" s="30">
        <v>0</v>
      </c>
      <c r="X13" s="30">
        <v>0</v>
      </c>
      <c r="Y13" s="30">
        <v>0</v>
      </c>
      <c r="Z13" s="30">
        <v>0</v>
      </c>
      <c r="AA13" s="31">
        <v>0</v>
      </c>
      <c r="AB13" s="30">
        <f t="shared" si="1"/>
        <v>-2.3902908322867731</v>
      </c>
      <c r="AC13" s="30">
        <f t="shared" si="2"/>
        <v>164.98799999999991</v>
      </c>
      <c r="AD13" s="30">
        <f t="shared" si="3"/>
        <v>119.724999999999</v>
      </c>
      <c r="AE13" s="30">
        <f t="shared" si="4"/>
        <v>138.23500000000155</v>
      </c>
      <c r="AF13" s="31">
        <f t="shared" si="5"/>
        <v>155.50000000000057</v>
      </c>
    </row>
    <row r="14" spans="1:32">
      <c r="B14" s="23" t="s">
        <v>32</v>
      </c>
      <c r="C14" s="145">
        <v>-43.814601887803157</v>
      </c>
      <c r="D14" s="146">
        <v>-29.824419823503955</v>
      </c>
      <c r="E14" s="146">
        <v>-32.22173519338304</v>
      </c>
      <c r="F14" s="146">
        <v>-34.77727450750595</v>
      </c>
      <c r="G14" s="148">
        <v>-46.183395574940342</v>
      </c>
      <c r="H14" s="145">
        <v>-0.53282860590471559</v>
      </c>
      <c r="I14" s="146">
        <v>37.903887028835619</v>
      </c>
      <c r="J14" s="146">
        <v>65.137428586284159</v>
      </c>
      <c r="K14" s="146">
        <v>84.0735101850576</v>
      </c>
      <c r="L14" s="148">
        <v>98.323456386624684</v>
      </c>
      <c r="M14" s="146">
        <v>0</v>
      </c>
      <c r="N14" s="146">
        <v>0</v>
      </c>
      <c r="O14" s="146">
        <v>0</v>
      </c>
      <c r="P14" s="146">
        <v>0</v>
      </c>
      <c r="Q14" s="148">
        <v>0</v>
      </c>
      <c r="R14" s="149">
        <v>28.730430493708003</v>
      </c>
      <c r="S14" s="149">
        <v>29.321532794668105</v>
      </c>
      <c r="T14" s="149">
        <v>31.540306607097911</v>
      </c>
      <c r="U14" s="149">
        <v>30.117764322449197</v>
      </c>
      <c r="V14" s="150">
        <v>97.869939188315314</v>
      </c>
      <c r="W14" s="149">
        <v>0</v>
      </c>
      <c r="X14" s="149">
        <v>0</v>
      </c>
      <c r="Y14" s="149">
        <v>0</v>
      </c>
      <c r="Z14" s="149">
        <v>0</v>
      </c>
      <c r="AA14" s="150">
        <v>0</v>
      </c>
      <c r="AB14" s="28">
        <f t="shared" si="1"/>
        <v>-15.616999999999873</v>
      </c>
      <c r="AC14" s="28">
        <f t="shared" si="2"/>
        <v>37.400999999999769</v>
      </c>
      <c r="AD14" s="28">
        <f t="shared" si="3"/>
        <v>64.455999999999023</v>
      </c>
      <c r="AE14" s="28">
        <f t="shared" si="4"/>
        <v>79.41400000000084</v>
      </c>
      <c r="AF14" s="29">
        <f t="shared" si="5"/>
        <v>150.00999999999965</v>
      </c>
    </row>
    <row r="15" spans="1:32">
      <c r="B15" s="23" t="s">
        <v>33</v>
      </c>
      <c r="C15" s="145">
        <v>-8.1894686550813827</v>
      </c>
      <c r="D15" s="146">
        <v>26.971601953790703</v>
      </c>
      <c r="E15" s="146">
        <v>30.790061859953127</v>
      </c>
      <c r="F15" s="146">
        <v>40.03671079238481</v>
      </c>
      <c r="G15" s="148">
        <v>48.968696896230867</v>
      </c>
      <c r="H15" s="145">
        <v>-0.25658641863357418</v>
      </c>
      <c r="I15" s="146">
        <v>18.369378797063078</v>
      </c>
      <c r="J15" s="146">
        <v>31.749459608856263</v>
      </c>
      <c r="K15" s="146">
        <v>41.171446287571776</v>
      </c>
      <c r="L15" s="148">
        <v>48.355316822682113</v>
      </c>
      <c r="M15" s="146">
        <v>0</v>
      </c>
      <c r="N15" s="146">
        <v>0</v>
      </c>
      <c r="O15" s="146">
        <v>0</v>
      </c>
      <c r="P15" s="146">
        <v>0</v>
      </c>
      <c r="Q15" s="148">
        <v>0</v>
      </c>
      <c r="R15" s="149">
        <v>14.437416183716</v>
      </c>
      <c r="S15" s="149">
        <v>3.9430192491470226</v>
      </c>
      <c r="T15" s="149">
        <v>4.9814785311909366</v>
      </c>
      <c r="U15" s="149">
        <v>1.207842920043273</v>
      </c>
      <c r="V15" s="150">
        <v>-2.7530137189133819</v>
      </c>
      <c r="W15" s="149">
        <v>0</v>
      </c>
      <c r="X15" s="149">
        <v>0</v>
      </c>
      <c r="Y15" s="149">
        <v>0</v>
      </c>
      <c r="Z15" s="149">
        <v>0</v>
      </c>
      <c r="AA15" s="150">
        <v>0</v>
      </c>
      <c r="AB15" s="28">
        <f t="shared" si="1"/>
        <v>5.9913611100010424</v>
      </c>
      <c r="AC15" s="28">
        <f t="shared" si="2"/>
        <v>49.284000000000802</v>
      </c>
      <c r="AD15" s="28">
        <f t="shared" si="3"/>
        <v>67.521000000000328</v>
      </c>
      <c r="AE15" s="28">
        <f t="shared" si="4"/>
        <v>82.415999999999855</v>
      </c>
      <c r="AF15" s="29">
        <f t="shared" si="5"/>
        <v>94.5709999999996</v>
      </c>
    </row>
    <row r="16" spans="1:32">
      <c r="B16" s="25" t="s">
        <v>82</v>
      </c>
      <c r="C16" s="213">
        <v>-52.004070542884541</v>
      </c>
      <c r="D16" s="30">
        <v>-2.8528178697132525</v>
      </c>
      <c r="E16" s="30">
        <v>-1.431673333429913</v>
      </c>
      <c r="F16" s="30">
        <v>5.2594362848788592</v>
      </c>
      <c r="G16" s="31">
        <v>2.7853013212905253</v>
      </c>
      <c r="H16" s="213">
        <v>-0.78941502453828982</v>
      </c>
      <c r="I16" s="30">
        <v>56.273265825898697</v>
      </c>
      <c r="J16" s="30">
        <v>96.886888195140415</v>
      </c>
      <c r="K16" s="30">
        <v>125.24495647262938</v>
      </c>
      <c r="L16" s="31">
        <v>146.6787732093068</v>
      </c>
      <c r="M16" s="30">
        <v>0</v>
      </c>
      <c r="N16" s="30">
        <v>0</v>
      </c>
      <c r="O16" s="30">
        <v>0</v>
      </c>
      <c r="P16" s="30">
        <v>0</v>
      </c>
      <c r="Q16" s="31">
        <v>0</v>
      </c>
      <c r="R16" s="30">
        <v>43.167846677424002</v>
      </c>
      <c r="S16" s="30">
        <v>33.264552043815129</v>
      </c>
      <c r="T16" s="30">
        <v>36.521785138288848</v>
      </c>
      <c r="U16" s="30">
        <v>31.32560724249247</v>
      </c>
      <c r="V16" s="31">
        <v>95.116925469401934</v>
      </c>
      <c r="W16" s="30">
        <v>0</v>
      </c>
      <c r="X16" s="30">
        <v>0</v>
      </c>
      <c r="Y16" s="30">
        <v>0</v>
      </c>
      <c r="Z16" s="30">
        <v>0</v>
      </c>
      <c r="AA16" s="31">
        <v>0</v>
      </c>
      <c r="AB16" s="30">
        <f t="shared" si="1"/>
        <v>-9.6256388899988323</v>
      </c>
      <c r="AC16" s="30">
        <f t="shared" si="2"/>
        <v>86.685000000000571</v>
      </c>
      <c r="AD16" s="30">
        <f t="shared" si="3"/>
        <v>131.97699999999935</v>
      </c>
      <c r="AE16" s="30">
        <f t="shared" si="4"/>
        <v>161.83000000000072</v>
      </c>
      <c r="AF16" s="31">
        <f t="shared" si="5"/>
        <v>244.58099999999925</v>
      </c>
    </row>
    <row r="17" spans="2:32">
      <c r="B17" s="5" t="s">
        <v>21</v>
      </c>
      <c r="C17" s="213">
        <v>26.052391524651135</v>
      </c>
      <c r="D17" s="30">
        <v>41.286093085377914</v>
      </c>
      <c r="E17" s="30">
        <v>-0.39913893825379176</v>
      </c>
      <c r="F17" s="30">
        <v>-15.213027580864495</v>
      </c>
      <c r="G17" s="31">
        <v>-20.601766356669515</v>
      </c>
      <c r="H17" s="213">
        <v>-6.5181944069106379</v>
      </c>
      <c r="I17" s="30">
        <v>90.860014693251316</v>
      </c>
      <c r="J17" s="30">
        <v>169.19226929916064</v>
      </c>
      <c r="K17" s="30">
        <v>230.31339434727067</v>
      </c>
      <c r="L17" s="31">
        <v>276.86319121666656</v>
      </c>
      <c r="M17" s="30">
        <v>-41.3</v>
      </c>
      <c r="N17" s="30">
        <v>70.461064127854414</v>
      </c>
      <c r="O17" s="30">
        <v>-15.008358535988242</v>
      </c>
      <c r="P17" s="30">
        <v>-15.008358535988242</v>
      </c>
      <c r="Q17" s="31">
        <v>-15.008358535988242</v>
      </c>
      <c r="R17" s="30">
        <v>9.7498731599739017</v>
      </c>
      <c r="S17" s="30">
        <v>49.065828093516856</v>
      </c>
      <c r="T17" s="30">
        <v>97.917228175079728</v>
      </c>
      <c r="U17" s="30">
        <v>99.972991769584311</v>
      </c>
      <c r="V17" s="31">
        <v>158.82793367599103</v>
      </c>
      <c r="W17" s="30">
        <v>0</v>
      </c>
      <c r="X17" s="30">
        <v>0</v>
      </c>
      <c r="Y17" s="30">
        <v>0</v>
      </c>
      <c r="Z17" s="30">
        <v>0</v>
      </c>
      <c r="AA17" s="31">
        <v>0</v>
      </c>
      <c r="AB17" s="30">
        <f t="shared" si="1"/>
        <v>-12.015929722285598</v>
      </c>
      <c r="AC17" s="30">
        <f t="shared" si="2"/>
        <v>251.67300000000051</v>
      </c>
      <c r="AD17" s="30">
        <f t="shared" si="3"/>
        <v>251.70199999999835</v>
      </c>
      <c r="AE17" s="30">
        <f t="shared" si="4"/>
        <v>300.06500000000227</v>
      </c>
      <c r="AF17" s="31">
        <f t="shared" si="5"/>
        <v>400.0809999999999</v>
      </c>
    </row>
    <row r="18" spans="2:32">
      <c r="B18" s="27" t="s">
        <v>86</v>
      </c>
    </row>
    <row r="33" spans="2:2">
      <c r="B33" s="76"/>
    </row>
    <row r="34" spans="2:2">
      <c r="B34" s="76"/>
    </row>
  </sheetData>
  <mergeCells count="6">
    <mergeCell ref="AB4:AF4"/>
    <mergeCell ref="C4:G4"/>
    <mergeCell ref="H4:L4"/>
    <mergeCell ref="M4:Q4"/>
    <mergeCell ref="R4:V4"/>
    <mergeCell ref="W4:AA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H27"/>
  <sheetViews>
    <sheetView showGridLines="0" workbookViewId="0">
      <selection activeCell="G22" sqref="G22"/>
    </sheetView>
  </sheetViews>
  <sheetFormatPr defaultRowHeight="15"/>
  <cols>
    <col min="2" max="2" width="56.85546875" bestFit="1" customWidth="1"/>
    <col min="3" max="3" width="10.7109375" bestFit="1" customWidth="1"/>
    <col min="4" max="8" width="7.7109375" customWidth="1"/>
  </cols>
  <sheetData>
    <row r="1" spans="1:8">
      <c r="A1" s="72"/>
    </row>
    <row r="2" spans="1:8" ht="15.75" thickBot="1">
      <c r="B2" s="229" t="s">
        <v>107</v>
      </c>
      <c r="C2" s="229"/>
      <c r="D2" s="229"/>
      <c r="E2" s="229"/>
      <c r="F2" s="229"/>
      <c r="G2" s="229"/>
      <c r="H2" s="132"/>
    </row>
    <row r="3" spans="1:8">
      <c r="B3" s="227" t="s">
        <v>110</v>
      </c>
      <c r="C3" s="230" t="s">
        <v>111</v>
      </c>
      <c r="D3" s="230"/>
      <c r="E3" s="230"/>
      <c r="F3" s="230"/>
      <c r="G3" s="230"/>
    </row>
    <row r="4" spans="1:8">
      <c r="B4" s="228"/>
      <c r="C4" s="151">
        <v>2017</v>
      </c>
      <c r="D4" s="152">
        <v>2018</v>
      </c>
      <c r="E4" s="151">
        <v>2019</v>
      </c>
      <c r="F4" s="151">
        <v>2020</v>
      </c>
      <c r="G4" s="151">
        <v>2021</v>
      </c>
    </row>
    <row r="5" spans="1:8">
      <c r="B5" s="157" t="s">
        <v>119</v>
      </c>
      <c r="C5" s="157"/>
      <c r="D5" s="159">
        <f>SUM(D6:D11)</f>
        <v>26.632999999999999</v>
      </c>
      <c r="E5" s="159">
        <f t="shared" ref="E5:G5" si="0">SUM(E6:E11)</f>
        <v>81.436999999999998</v>
      </c>
      <c r="F5" s="159">
        <f t="shared" si="0"/>
        <v>84.713999999999999</v>
      </c>
      <c r="G5" s="159">
        <f t="shared" si="0"/>
        <v>146.56944199999998</v>
      </c>
    </row>
    <row r="6" spans="1:8">
      <c r="B6" s="131" t="s">
        <v>129</v>
      </c>
      <c r="C6" s="131"/>
      <c r="D6" s="126"/>
      <c r="E6" s="126">
        <v>73.599999999999994</v>
      </c>
      <c r="F6" s="126">
        <v>75.8</v>
      </c>
      <c r="G6" s="126">
        <v>78.099999999999994</v>
      </c>
    </row>
    <row r="7" spans="1:8">
      <c r="B7" s="131" t="s">
        <v>130</v>
      </c>
      <c r="C7" s="131"/>
      <c r="D7" s="126"/>
      <c r="E7" s="126">
        <v>-20</v>
      </c>
      <c r="F7" s="126">
        <v>-20</v>
      </c>
      <c r="G7" s="126">
        <v>-20</v>
      </c>
    </row>
    <row r="8" spans="1:8">
      <c r="B8" s="131" t="s">
        <v>131</v>
      </c>
      <c r="C8" s="131"/>
      <c r="D8" s="126">
        <v>26.632999999999999</v>
      </c>
      <c r="E8" s="126">
        <v>27.837</v>
      </c>
      <c r="F8" s="126">
        <v>28.914000000000001</v>
      </c>
      <c r="G8" s="126">
        <v>29.864999999999998</v>
      </c>
    </row>
    <row r="9" spans="1:8">
      <c r="B9" s="131" t="s">
        <v>132</v>
      </c>
      <c r="C9" s="131"/>
      <c r="D9" s="126"/>
      <c r="E9" s="126"/>
      <c r="F9" s="126"/>
      <c r="G9" s="126">
        <v>58.604441999999999</v>
      </c>
    </row>
    <row r="10" spans="1:8">
      <c r="B10" s="131" t="s">
        <v>133</v>
      </c>
      <c r="C10" s="131"/>
      <c r="D10" s="126"/>
      <c r="E10" s="126">
        <v>0</v>
      </c>
      <c r="F10" s="126">
        <v>0</v>
      </c>
      <c r="G10" s="126">
        <v>0</v>
      </c>
    </row>
    <row r="11" spans="1:8">
      <c r="B11" s="131" t="s">
        <v>134</v>
      </c>
      <c r="C11" s="131"/>
      <c r="D11" s="126"/>
      <c r="E11" s="126" t="s">
        <v>135</v>
      </c>
      <c r="F11" s="126" t="s">
        <v>135</v>
      </c>
      <c r="G11" s="126" t="s">
        <v>135</v>
      </c>
    </row>
    <row r="12" spans="1:8">
      <c r="B12" s="157" t="s">
        <v>121</v>
      </c>
      <c r="C12" s="158">
        <f>SUM(C13:C20)</f>
        <v>9.7505027495584038</v>
      </c>
      <c r="D12" s="158">
        <f t="shared" ref="D12:G12" si="1">SUM(D13:D20)</f>
        <v>22.433442579972287</v>
      </c>
      <c r="E12" s="158">
        <f t="shared" si="1"/>
        <v>16.481216861103462</v>
      </c>
      <c r="F12" s="158">
        <f t="shared" si="1"/>
        <v>15.258696506410239</v>
      </c>
      <c r="G12" s="158">
        <f t="shared" si="1"/>
        <v>12.258393527656587</v>
      </c>
    </row>
    <row r="13" spans="1:8">
      <c r="B13" s="131" t="s">
        <v>120</v>
      </c>
      <c r="C13" s="126">
        <v>0</v>
      </c>
      <c r="D13" s="126">
        <v>1.738271021700001</v>
      </c>
      <c r="E13" s="126">
        <v>3.5571892531999936</v>
      </c>
      <c r="F13" s="126">
        <v>3.5711566832000159</v>
      </c>
      <c r="G13" s="126">
        <v>2.6456899556000053</v>
      </c>
    </row>
    <row r="14" spans="1:8">
      <c r="B14" s="131" t="s">
        <v>136</v>
      </c>
      <c r="C14" s="126">
        <v>25.379881066009276</v>
      </c>
      <c r="D14" s="126">
        <v>26.096626236662999</v>
      </c>
      <c r="E14" s="126">
        <v>26.311621125078382</v>
      </c>
      <c r="F14" s="126">
        <v>25.381957367276868</v>
      </c>
      <c r="G14" s="126">
        <v>24.111857858480406</v>
      </c>
    </row>
    <row r="15" spans="1:8">
      <c r="B15" s="131" t="s">
        <v>137</v>
      </c>
      <c r="C15" s="126">
        <v>6.1494295360891726</v>
      </c>
      <c r="D15" s="126">
        <v>9.1720810114556599</v>
      </c>
      <c r="E15" s="126">
        <v>8.4840425725977155</v>
      </c>
      <c r="F15" s="126">
        <v>5.7574121163086289</v>
      </c>
      <c r="G15" s="126">
        <v>2.892641701071696</v>
      </c>
    </row>
    <row r="16" spans="1:8">
      <c r="B16" s="131" t="s">
        <v>138</v>
      </c>
      <c r="C16" s="126">
        <v>2.2991443565044278</v>
      </c>
      <c r="D16" s="126">
        <v>-2.7068942168141987</v>
      </c>
      <c r="E16" s="126">
        <v>-5.2676444730745544</v>
      </c>
      <c r="F16" s="126">
        <v>-7.3010662695754434</v>
      </c>
      <c r="G16" s="126">
        <v>-9.2382885685021137</v>
      </c>
    </row>
    <row r="17" spans="2:7">
      <c r="B17" s="131" t="s">
        <v>139</v>
      </c>
      <c r="C17" s="126">
        <v>0</v>
      </c>
      <c r="D17" s="126">
        <v>-1.8634838300543599</v>
      </c>
      <c r="E17" s="126">
        <v>2.9590703515564485</v>
      </c>
      <c r="F17" s="126">
        <v>5.0794046013756287</v>
      </c>
      <c r="G17" s="126">
        <v>7.1873234248283069</v>
      </c>
    </row>
    <row r="18" spans="2:7">
      <c r="B18" s="131" t="s">
        <v>140</v>
      </c>
      <c r="C18" s="126">
        <v>0</v>
      </c>
      <c r="D18" s="126">
        <v>10.7</v>
      </c>
      <c r="E18" s="126"/>
      <c r="F18" s="126"/>
      <c r="G18" s="126"/>
    </row>
    <row r="19" spans="2:7">
      <c r="B19" s="131" t="s">
        <v>141</v>
      </c>
      <c r="C19" s="126">
        <v>-20.860348022306802</v>
      </c>
      <c r="D19" s="126">
        <v>-20.860348022306802</v>
      </c>
      <c r="E19" s="126">
        <v>-20.860348022306802</v>
      </c>
      <c r="F19" s="126">
        <v>-20.860348022306802</v>
      </c>
      <c r="G19" s="126">
        <v>-20.860348022306802</v>
      </c>
    </row>
    <row r="20" spans="2:7">
      <c r="B20" s="131" t="s">
        <v>142</v>
      </c>
      <c r="C20" s="126">
        <v>-3.2176041867376703</v>
      </c>
      <c r="D20" s="126">
        <v>0.15719037932898061</v>
      </c>
      <c r="E20" s="126">
        <v>1.2972860540522788</v>
      </c>
      <c r="F20" s="126">
        <v>3.6301800301313421</v>
      </c>
      <c r="G20" s="126">
        <v>5.5195171784850885</v>
      </c>
    </row>
    <row r="21" spans="2:7">
      <c r="B21" s="153" t="s">
        <v>122</v>
      </c>
      <c r="C21" s="154">
        <f>C12+C5</f>
        <v>9.7505027495584038</v>
      </c>
      <c r="D21" s="154">
        <f t="shared" ref="D21:G21" si="2">D12+D5</f>
        <v>49.066442579972289</v>
      </c>
      <c r="E21" s="154">
        <f t="shared" si="2"/>
        <v>97.91821686110346</v>
      </c>
      <c r="F21" s="154">
        <f t="shared" si="2"/>
        <v>99.972696506410244</v>
      </c>
      <c r="G21" s="154">
        <f t="shared" si="2"/>
        <v>158.82783552765656</v>
      </c>
    </row>
    <row r="22" spans="2:7">
      <c r="B22" s="155" t="s">
        <v>123</v>
      </c>
      <c r="C22" s="156">
        <f>C21/C26*100</f>
        <v>1.1473178468030528E-2</v>
      </c>
      <c r="D22" s="156">
        <f>D21/D26*100</f>
        <v>5.4242134482614709E-2</v>
      </c>
      <c r="E22" s="156">
        <f t="shared" ref="E22:G22" si="3">E21/E26*100</f>
        <v>0.1012615095000217</v>
      </c>
      <c r="F22" s="156">
        <f t="shared" si="3"/>
        <v>9.7196861002395538E-2</v>
      </c>
      <c r="G22" s="156">
        <f t="shared" si="3"/>
        <v>0.1458577555917451</v>
      </c>
    </row>
    <row r="23" spans="2:7">
      <c r="D23" s="127"/>
      <c r="E23" s="127"/>
      <c r="F23" s="127"/>
      <c r="G23" s="127"/>
    </row>
    <row r="25" spans="2:7">
      <c r="D25" s="128"/>
      <c r="E25" s="128"/>
      <c r="F25" s="128"/>
      <c r="G25" s="128"/>
    </row>
    <row r="26" spans="2:7">
      <c r="B26" s="127" t="s">
        <v>143</v>
      </c>
      <c r="C26" s="129">
        <v>84985.19200000001</v>
      </c>
      <c r="D26" s="129">
        <v>90458.170660114236</v>
      </c>
      <c r="E26" s="129">
        <v>96698.357889956664</v>
      </c>
      <c r="F26" s="129">
        <v>102855.8900723618</v>
      </c>
      <c r="G26" s="129">
        <v>108892.27993622405</v>
      </c>
    </row>
    <row r="27" spans="2:7">
      <c r="D27" s="130"/>
      <c r="E27" s="130"/>
      <c r="F27" s="130"/>
      <c r="G27" s="130"/>
    </row>
  </sheetData>
  <mergeCells count="3">
    <mergeCell ref="B3:B4"/>
    <mergeCell ref="B2:G2"/>
    <mergeCell ref="C3:G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B2"/>
  <sheetViews>
    <sheetView showGridLines="0" workbookViewId="0"/>
  </sheetViews>
  <sheetFormatPr defaultRowHeight="15"/>
  <sheetData>
    <row r="1" spans="1:2">
      <c r="A1" s="72"/>
    </row>
    <row r="2" spans="1:2">
      <c r="B2" s="7" t="s">
        <v>128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G10"/>
  <sheetViews>
    <sheetView showGridLines="0" workbookViewId="0">
      <selection activeCell="B3" sqref="B3"/>
    </sheetView>
  </sheetViews>
  <sheetFormatPr defaultRowHeight="15"/>
  <cols>
    <col min="2" max="2" width="57" customWidth="1"/>
    <col min="3" max="3" width="6.7109375" customWidth="1"/>
  </cols>
  <sheetData>
    <row r="1" spans="1:7">
      <c r="A1" s="72"/>
    </row>
    <row r="2" spans="1:7" ht="16.5">
      <c r="B2" s="7" t="s">
        <v>89</v>
      </c>
      <c r="C2" s="12"/>
      <c r="D2" s="12"/>
      <c r="E2" s="12"/>
      <c r="F2" s="12"/>
      <c r="G2" s="12"/>
    </row>
    <row r="3" spans="1:7">
      <c r="B3" s="13"/>
      <c r="C3" s="35">
        <v>2017</v>
      </c>
      <c r="D3" s="35">
        <v>2018</v>
      </c>
      <c r="E3" s="35">
        <v>2019</v>
      </c>
      <c r="F3" s="35">
        <v>2020</v>
      </c>
      <c r="G3" s="35">
        <v>2021</v>
      </c>
    </row>
    <row r="4" spans="1:7">
      <c r="B4" s="14" t="s">
        <v>38</v>
      </c>
      <c r="C4" s="19">
        <v>-0.99811779039305404</v>
      </c>
      <c r="D4" s="19">
        <v>71.384826330822349</v>
      </c>
      <c r="E4" s="19">
        <v>123.77052452698632</v>
      </c>
      <c r="F4" s="19">
        <v>158.4861852378977</v>
      </c>
      <c r="G4" s="19">
        <v>187.77277345827707</v>
      </c>
    </row>
    <row r="5" spans="1:7">
      <c r="B5" s="38" t="s">
        <v>39</v>
      </c>
      <c r="C5" s="19">
        <v>0.26823449142412853</v>
      </c>
      <c r="D5" s="19">
        <v>-4.4657956981100613</v>
      </c>
      <c r="E5" s="19">
        <v>6.6054413144590827</v>
      </c>
      <c r="F5" s="19">
        <v>15.495603420404583</v>
      </c>
      <c r="G5" s="19">
        <v>18.810976881221663</v>
      </c>
    </row>
    <row r="6" spans="1:7">
      <c r="B6" s="38" t="s">
        <v>40</v>
      </c>
      <c r="C6" s="19">
        <v>-5.2724212948946727</v>
      </c>
      <c r="D6" s="19">
        <v>27.194295934845528</v>
      </c>
      <c r="E6" s="19">
        <v>42.263152890325721</v>
      </c>
      <c r="F6" s="19">
        <v>56.690279912155333</v>
      </c>
      <c r="G6" s="19">
        <v>66.662576722429449</v>
      </c>
    </row>
    <row r="7" spans="1:7">
      <c r="B7" s="38" t="s">
        <v>41</v>
      </c>
      <c r="C7" s="19">
        <v>-0.52491991827470907</v>
      </c>
      <c r="D7" s="19">
        <v>-1.3288982774339362</v>
      </c>
      <c r="E7" s="19">
        <v>-1.3433897443683931</v>
      </c>
      <c r="F7" s="19">
        <v>-1.0698210309268972</v>
      </c>
      <c r="G7" s="19">
        <v>-1.2352518369742678</v>
      </c>
    </row>
    <row r="8" spans="1:7">
      <c r="B8" s="38" t="s">
        <v>42</v>
      </c>
      <c r="C8" s="19">
        <v>9.0301052276696107E-3</v>
      </c>
      <c r="D8" s="19">
        <v>0.16478192145994669</v>
      </c>
      <c r="E8" s="19">
        <v>0.28623465136246767</v>
      </c>
      <c r="F8" s="19">
        <v>0.3519425047489399</v>
      </c>
      <c r="G8" s="19">
        <v>0.40623612333399162</v>
      </c>
    </row>
    <row r="9" spans="1:7">
      <c r="B9" s="38" t="s">
        <v>43</v>
      </c>
      <c r="C9" s="19">
        <v>-3.1263880373444406E-16</v>
      </c>
      <c r="D9" s="19">
        <v>-2.0891955183325139</v>
      </c>
      <c r="E9" s="19">
        <v>-2.3896943396045649</v>
      </c>
      <c r="F9" s="19">
        <v>0.35920430299101319</v>
      </c>
      <c r="G9" s="19">
        <v>4.4458798683786362</v>
      </c>
    </row>
    <row r="10" spans="1:7">
      <c r="B10" s="39" t="s">
        <v>44</v>
      </c>
      <c r="C10" s="37">
        <f>SUM(C4:C9)</f>
        <v>-6.5181944069106379</v>
      </c>
      <c r="D10" s="37">
        <f t="shared" ref="D10:G10" si="0">SUM(D4:D9)</f>
        <v>90.860014693251316</v>
      </c>
      <c r="E10" s="37">
        <f t="shared" si="0"/>
        <v>169.19226929916064</v>
      </c>
      <c r="F10" s="37">
        <f t="shared" si="0"/>
        <v>230.31339434727064</v>
      </c>
      <c r="G10" s="37">
        <f t="shared" si="0"/>
        <v>276.86319121666656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G10"/>
  <sheetViews>
    <sheetView showGridLines="0" workbookViewId="0">
      <selection activeCell="B44" sqref="B44"/>
    </sheetView>
  </sheetViews>
  <sheetFormatPr defaultRowHeight="15"/>
  <cols>
    <col min="2" max="2" width="70.28515625" bestFit="1" customWidth="1"/>
    <col min="3" max="3" width="4.28515625" bestFit="1" customWidth="1"/>
  </cols>
  <sheetData>
    <row r="1" spans="1:7">
      <c r="A1" s="72"/>
    </row>
    <row r="2" spans="1:7" ht="16.5">
      <c r="B2" s="7" t="s">
        <v>88</v>
      </c>
      <c r="C2" s="12"/>
      <c r="D2" s="12"/>
      <c r="E2" s="12"/>
      <c r="F2" s="12"/>
      <c r="G2" s="12"/>
    </row>
    <row r="3" spans="1:7">
      <c r="B3" s="16"/>
      <c r="C3" s="35">
        <v>2017</v>
      </c>
      <c r="D3" s="35">
        <v>2018</v>
      </c>
      <c r="E3" s="35">
        <v>2019</v>
      </c>
      <c r="F3" s="35">
        <v>2020</v>
      </c>
      <c r="G3" s="35">
        <v>2021</v>
      </c>
    </row>
    <row r="4" spans="1:7">
      <c r="B4" s="17" t="s">
        <v>38</v>
      </c>
      <c r="C4" s="18">
        <v>-48.15360938702981</v>
      </c>
      <c r="D4" s="18">
        <v>35.181153152944219</v>
      </c>
      <c r="E4" s="18">
        <v>18.347938857516489</v>
      </c>
      <c r="F4" s="18">
        <v>29.221132316581279</v>
      </c>
      <c r="G4" s="18">
        <v>32.945602843172011</v>
      </c>
    </row>
    <row r="5" spans="1:7">
      <c r="B5" s="17" t="s">
        <v>39</v>
      </c>
      <c r="C5" s="19">
        <v>68.607879226026498</v>
      </c>
      <c r="D5" s="19">
        <v>-13.204383389172111</v>
      </c>
      <c r="E5" s="19">
        <v>-39.067738811625773</v>
      </c>
      <c r="F5" s="19">
        <v>-65.9718799429954</v>
      </c>
      <c r="G5" s="19">
        <v>-86.764166727040774</v>
      </c>
    </row>
    <row r="6" spans="1:7">
      <c r="B6" s="20" t="s">
        <v>45</v>
      </c>
      <c r="C6" s="18">
        <v>5.2727521426075219</v>
      </c>
      <c r="D6" s="18">
        <v>25.1000868672994</v>
      </c>
      <c r="E6" s="18">
        <v>26.39620564566172</v>
      </c>
      <c r="F6" s="18">
        <v>27.787078623834315</v>
      </c>
      <c r="G6" s="18">
        <v>39.651781813559026</v>
      </c>
    </row>
    <row r="7" spans="1:7">
      <c r="B7" s="17" t="s">
        <v>41</v>
      </c>
      <c r="C7" s="19">
        <v>0.33362155827466572</v>
      </c>
      <c r="D7" s="19">
        <v>-1.9761017225661479</v>
      </c>
      <c r="E7" s="19">
        <v>-2.0676102556316449</v>
      </c>
      <c r="F7" s="19">
        <v>-2.101178969073072</v>
      </c>
      <c r="G7" s="19">
        <v>-2.1567481630258007</v>
      </c>
    </row>
    <row r="8" spans="1:7">
      <c r="B8" s="17" t="s">
        <v>42</v>
      </c>
      <c r="C8" s="19">
        <v>-8.1471352276791028E-3</v>
      </c>
      <c r="D8" s="19">
        <v>-3.8137819214599471</v>
      </c>
      <c r="E8" s="19">
        <v>-4.0082346513624678</v>
      </c>
      <c r="F8" s="19">
        <v>-4.1479425047489391</v>
      </c>
      <c r="G8" s="19">
        <v>-4.2782361233339961</v>
      </c>
    </row>
    <row r="9" spans="1:7">
      <c r="B9" s="15" t="s">
        <v>43</v>
      </c>
      <c r="C9" s="18">
        <v>-1.0488000004966206E-4</v>
      </c>
      <c r="D9" s="18">
        <v>-8.7990166748549395E-4</v>
      </c>
      <c r="E9" s="18">
        <v>3.0027718788639627E-4</v>
      </c>
      <c r="F9" s="18">
        <v>-2.3710446269043712E-4</v>
      </c>
      <c r="G9" s="18">
        <v>0</v>
      </c>
    </row>
    <row r="10" spans="1:7">
      <c r="B10" s="21" t="s">
        <v>46</v>
      </c>
      <c r="C10" s="22">
        <f>SUM(C4:C9)</f>
        <v>26.052391524651146</v>
      </c>
      <c r="D10" s="22">
        <f t="shared" ref="D10:G10" si="0">SUM(D4:D9)</f>
        <v>41.286093085377921</v>
      </c>
      <c r="E10" s="22">
        <f t="shared" si="0"/>
        <v>-0.39913893825379065</v>
      </c>
      <c r="F10" s="22">
        <f t="shared" si="0"/>
        <v>-15.213027580864512</v>
      </c>
      <c r="G10" s="22">
        <f t="shared" si="0"/>
        <v>-20.601766356669533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54"/>
  <sheetViews>
    <sheetView showGridLines="0" zoomScaleNormal="100" workbookViewId="0">
      <selection activeCell="S33" sqref="S33"/>
    </sheetView>
  </sheetViews>
  <sheetFormatPr defaultRowHeight="12.75"/>
  <cols>
    <col min="1" max="1" width="9.140625" style="179"/>
    <col min="2" max="2" width="12.5703125" style="179" customWidth="1"/>
    <col min="3" max="16384" width="9.140625" style="179"/>
  </cols>
  <sheetData>
    <row r="3" spans="2:15">
      <c r="B3" s="7" t="s">
        <v>171</v>
      </c>
      <c r="J3" s="7" t="s">
        <v>172</v>
      </c>
    </row>
    <row r="4" spans="2:15">
      <c r="B4" s="182" t="s">
        <v>170</v>
      </c>
      <c r="C4" s="183">
        <v>2013</v>
      </c>
      <c r="D4" s="183">
        <f>C4+1</f>
        <v>2014</v>
      </c>
      <c r="E4" s="183">
        <f>D4+1</f>
        <v>2015</v>
      </c>
      <c r="F4" s="183">
        <f>E4+1</f>
        <v>2016</v>
      </c>
      <c r="G4" s="183">
        <f>F4+1</f>
        <v>2017</v>
      </c>
      <c r="I4" s="183"/>
      <c r="J4" s="182" t="s">
        <v>169</v>
      </c>
      <c r="K4" s="183">
        <v>2013</v>
      </c>
      <c r="L4" s="183">
        <v>2014</v>
      </c>
      <c r="M4" s="183">
        <v>2015</v>
      </c>
      <c r="N4" s="183">
        <v>2016</v>
      </c>
      <c r="O4" s="183">
        <v>2017</v>
      </c>
    </row>
    <row r="5" spans="2:15">
      <c r="B5" s="181">
        <v>-0.65570835999999999</v>
      </c>
      <c r="C5" s="180">
        <v>2.9825677903761241E-2</v>
      </c>
      <c r="D5" s="180">
        <v>2.8592500488747882E-2</v>
      </c>
      <c r="E5" s="180">
        <v>2.8371500641765829E-2</v>
      </c>
      <c r="F5" s="180">
        <v>2.6792638201055086E-2</v>
      </c>
      <c r="G5" s="180">
        <v>2.8222098494008089E-2</v>
      </c>
      <c r="J5" s="181">
        <v>-0.50521179000000005</v>
      </c>
      <c r="K5" s="180">
        <v>5.7840767980796869E-2</v>
      </c>
      <c r="L5" s="180">
        <v>5.4823763269727953E-2</v>
      </c>
      <c r="M5" s="180">
        <v>5.4095998431216048E-2</v>
      </c>
      <c r="N5" s="180">
        <v>5.136542718833146E-2</v>
      </c>
      <c r="O5" s="180">
        <v>4.3793309892362575E-2</v>
      </c>
    </row>
    <row r="6" spans="2:15">
      <c r="B6" s="181">
        <v>1.4117900999999999</v>
      </c>
      <c r="C6" s="180">
        <v>0.12339521627543631</v>
      </c>
      <c r="D6" s="180">
        <v>0.11647725271355533</v>
      </c>
      <c r="E6" s="180">
        <v>0.11420871182649693</v>
      </c>
      <c r="F6" s="180">
        <v>0.10894708856774443</v>
      </c>
      <c r="G6" s="180">
        <v>0.11094631692007573</v>
      </c>
      <c r="J6" s="181">
        <v>1.5562239999999998</v>
      </c>
      <c r="K6" s="180">
        <v>0.23655444899123138</v>
      </c>
      <c r="L6" s="180">
        <v>0.2357884645921377</v>
      </c>
      <c r="M6" s="180">
        <v>0.22934099334911123</v>
      </c>
      <c r="N6" s="180">
        <v>0.22624298088918529</v>
      </c>
      <c r="O6" s="180">
        <v>0.16873973962777589</v>
      </c>
    </row>
    <row r="7" spans="2:15">
      <c r="B7" s="181">
        <v>3.4792885999999998</v>
      </c>
      <c r="C7" s="180">
        <v>0.13941385825424085</v>
      </c>
      <c r="D7" s="180">
        <v>0.13463679601529621</v>
      </c>
      <c r="E7" s="180">
        <v>0.12647412040088477</v>
      </c>
      <c r="F7" s="180">
        <v>0.12152744066060685</v>
      </c>
      <c r="G7" s="180">
        <v>0.12359047817800614</v>
      </c>
      <c r="J7" s="181">
        <v>3.6176597999999998</v>
      </c>
      <c r="K7" s="180">
        <v>0.14321475037105735</v>
      </c>
      <c r="L7" s="180">
        <v>0.13813232142326698</v>
      </c>
      <c r="M7" s="180">
        <v>0.13670999603541012</v>
      </c>
      <c r="N7" s="180">
        <v>0.1381639729275021</v>
      </c>
      <c r="O7" s="180">
        <v>0.17084976211668515</v>
      </c>
    </row>
    <row r="8" spans="2:15">
      <c r="B8" s="181">
        <v>5.5467870999999995</v>
      </c>
      <c r="C8" s="180">
        <v>0.10127915573695777</v>
      </c>
      <c r="D8" s="180">
        <v>0.1048667142202921</v>
      </c>
      <c r="E8" s="180">
        <v>0.10974856325399225</v>
      </c>
      <c r="F8" s="180">
        <v>0.11671426818501253</v>
      </c>
      <c r="G8" s="180">
        <v>0.12334255344745849</v>
      </c>
      <c r="J8" s="181">
        <v>5.6790955999999992</v>
      </c>
      <c r="K8" s="180">
        <v>0.14407647692891079</v>
      </c>
      <c r="L8" s="180">
        <v>0.13726978332117223</v>
      </c>
      <c r="M8" s="180">
        <v>0.13064099621141112</v>
      </c>
      <c r="N8" s="180">
        <v>0.12567421846201079</v>
      </c>
      <c r="O8" s="180">
        <v>8.1856460672687162E-2</v>
      </c>
    </row>
    <row r="9" spans="2:15">
      <c r="B9" s="181">
        <v>7.6142856999999999</v>
      </c>
      <c r="C9" s="180">
        <v>8.2222139086044504E-2</v>
      </c>
      <c r="D9" s="180">
        <v>7.7224542505014149E-2</v>
      </c>
      <c r="E9" s="180">
        <v>7.0701614408592559E-2</v>
      </c>
      <c r="F9" s="180">
        <v>6.7756247725104607E-2</v>
      </c>
      <c r="G9" s="180">
        <v>5.8778821534006598E-2</v>
      </c>
      <c r="J9" s="181">
        <v>7.7405314000000001</v>
      </c>
      <c r="K9" s="180">
        <v>0.10216714140794098</v>
      </c>
      <c r="L9" s="180">
        <v>0.11061525221497681</v>
      </c>
      <c r="M9" s="180">
        <v>0.11612999663223011</v>
      </c>
      <c r="N9" s="180">
        <v>0.12046840483605811</v>
      </c>
      <c r="O9" s="180">
        <v>8.7110830399971098E-2</v>
      </c>
    </row>
    <row r="10" spans="2:15">
      <c r="B10" s="181">
        <v>9.6817841999999992</v>
      </c>
      <c r="C10" s="180">
        <v>9.0903209577783736E-2</v>
      </c>
      <c r="D10" s="180">
        <v>8.9330904706174746E-2</v>
      </c>
      <c r="E10" s="180">
        <v>8.5341639121119472E-2</v>
      </c>
      <c r="F10" s="180">
        <v>8.2133792974090236E-2</v>
      </c>
      <c r="G10" s="180">
        <v>7.100977490769092E-2</v>
      </c>
      <c r="J10" s="181">
        <v>9.8019672</v>
      </c>
      <c r="K10" s="180">
        <v>4.1509998823427985E-2</v>
      </c>
      <c r="L10" s="180">
        <v>4.4936131367666499E-2</v>
      </c>
      <c r="M10" s="180">
        <v>4.6976998637667043E-2</v>
      </c>
      <c r="N10" s="180">
        <v>4.7125208025257097E-2</v>
      </c>
      <c r="O10" s="180">
        <v>9.4868266020961156E-2</v>
      </c>
    </row>
    <row r="11" spans="2:15">
      <c r="B11" s="181">
        <v>11.749283</v>
      </c>
      <c r="C11" s="180">
        <v>7.9741833231261855E-2</v>
      </c>
      <c r="D11" s="180">
        <v>8.1852230445389529E-2</v>
      </c>
      <c r="E11" s="180">
        <v>8.3090915998883325E-2</v>
      </c>
      <c r="F11" s="180">
        <v>8.2278394722284057E-2</v>
      </c>
      <c r="G11" s="180">
        <v>7.7207893171382311E-2</v>
      </c>
      <c r="J11" s="181">
        <v>11.863403</v>
      </c>
      <c r="K11" s="180">
        <v>3.4279902825828379E-2</v>
      </c>
      <c r="L11" s="180">
        <v>3.4838124318752682E-2</v>
      </c>
      <c r="M11" s="180">
        <v>3.6812998932423034E-2</v>
      </c>
      <c r="N11" s="180">
        <v>3.6986466165034745E-2</v>
      </c>
      <c r="O11" s="180">
        <v>7.9911930143692314E-2</v>
      </c>
    </row>
    <row r="12" spans="2:15">
      <c r="B12" s="181">
        <v>13.816781000000001</v>
      </c>
      <c r="C12" s="180">
        <v>6.1573592844979028E-2</v>
      </c>
      <c r="D12" s="180">
        <v>6.633708025243458E-2</v>
      </c>
      <c r="E12" s="180">
        <v>6.9462684249563506E-2</v>
      </c>
      <c r="F12" s="180">
        <v>7.2362846274707765E-2</v>
      </c>
      <c r="G12" s="180">
        <v>7.7249213959806912E-2</v>
      </c>
      <c r="J12" s="181">
        <v>13.924839</v>
      </c>
      <c r="K12" s="180">
        <v>2.7995604269775227E-2</v>
      </c>
      <c r="L12" s="180">
        <v>2.9704970735554823E-2</v>
      </c>
      <c r="M12" s="180">
        <v>3.107999909868003E-2</v>
      </c>
      <c r="N12" s="180">
        <v>3.1066952283911139E-2</v>
      </c>
      <c r="O12" s="180">
        <v>4.8675322709838986E-2</v>
      </c>
    </row>
    <row r="13" spans="2:15">
      <c r="B13" s="181">
        <v>15.88428</v>
      </c>
      <c r="C13" s="180">
        <v>4.264059148680488E-2</v>
      </c>
      <c r="D13" s="180">
        <v>4.5946330265155565E-2</v>
      </c>
      <c r="E13" s="180">
        <v>4.8380222710085394E-2</v>
      </c>
      <c r="F13" s="180">
        <v>5.0445352727044354E-2</v>
      </c>
      <c r="G13" s="180">
        <v>6.0762219378387841E-2</v>
      </c>
      <c r="J13" s="181">
        <v>15.986274999999999</v>
      </c>
      <c r="K13" s="180">
        <v>2.356086515496849E-2</v>
      </c>
      <c r="L13" s="180">
        <v>2.4571817152356963E-2</v>
      </c>
      <c r="M13" s="180">
        <v>2.5451999261892021E-2</v>
      </c>
      <c r="N13" s="180">
        <v>2.6700786016983086E-2</v>
      </c>
      <c r="O13" s="180">
        <v>3.2250245688329363E-2</v>
      </c>
    </row>
    <row r="14" spans="2:15">
      <c r="B14" s="181">
        <v>17.951777999999997</v>
      </c>
      <c r="C14" s="180">
        <v>3.0735123383848206E-2</v>
      </c>
      <c r="D14" s="180">
        <v>3.3013595217499365E-2</v>
      </c>
      <c r="E14" s="180">
        <v>3.5268211860361012E-2</v>
      </c>
      <c r="F14" s="180">
        <v>3.6418983152243734E-2</v>
      </c>
      <c r="G14" s="180">
        <v>4.0886920146150807E-2</v>
      </c>
      <c r="J14" s="181">
        <v>18.047709999999999</v>
      </c>
      <c r="K14" s="180">
        <v>2.0042498672415657E-2</v>
      </c>
      <c r="L14" s="180">
        <v>2.0488435551952434E-2</v>
      </c>
      <c r="M14" s="180">
        <v>2.144099937821102E-2</v>
      </c>
      <c r="N14" s="180">
        <v>2.2418584485957495E-2</v>
      </c>
      <c r="O14" s="180">
        <v>2.4823793987168205E-2</v>
      </c>
    </row>
    <row r="15" spans="2:15">
      <c r="B15" s="181">
        <v>20.019276999999999</v>
      </c>
      <c r="C15" s="180">
        <v>2.558848873517423E-2</v>
      </c>
      <c r="D15" s="180">
        <v>2.6340634482047365E-2</v>
      </c>
      <c r="E15" s="180">
        <v>2.7524898366429292E-2</v>
      </c>
      <c r="F15" s="180">
        <v>2.8941007031363285E-2</v>
      </c>
      <c r="G15" s="180">
        <v>3.1878988269586003E-2</v>
      </c>
      <c r="J15" s="181">
        <v>20.109145999999999</v>
      </c>
      <c r="K15" s="180">
        <v>1.6990725594359078E-2</v>
      </c>
      <c r="L15" s="180">
        <v>1.7679927341473278E-2</v>
      </c>
      <c r="M15" s="180">
        <v>1.8637499459512517E-2</v>
      </c>
      <c r="N15" s="180">
        <v>1.885428144689796E-2</v>
      </c>
      <c r="O15" s="180">
        <v>2.1369149323953961E-2</v>
      </c>
    </row>
    <row r="16" spans="2:15">
      <c r="B16" s="181">
        <v>22.086775000000003</v>
      </c>
      <c r="C16" s="180">
        <v>2.0772561533804607E-2</v>
      </c>
      <c r="D16" s="180">
        <v>2.2105473643757395E-2</v>
      </c>
      <c r="E16" s="180">
        <v>2.3044100957940801E-2</v>
      </c>
      <c r="F16" s="180">
        <v>2.3714686703786618E-2</v>
      </c>
      <c r="G16" s="180">
        <v>2.4689171083704005E-2</v>
      </c>
      <c r="J16" s="181">
        <v>22.170582</v>
      </c>
      <c r="K16" s="180">
        <v>1.4546364650984562E-2</v>
      </c>
      <c r="L16" s="180">
        <v>1.5197500608615298E-2</v>
      </c>
      <c r="M16" s="180">
        <v>1.5630299546721314E-2</v>
      </c>
      <c r="N16" s="180">
        <v>1.6597729169519283E-2</v>
      </c>
      <c r="O16" s="180">
        <v>1.7471813667968555E-2</v>
      </c>
    </row>
    <row r="17" spans="2:15">
      <c r="B17" s="181">
        <v>24.154274000000001</v>
      </c>
      <c r="C17" s="180">
        <v>1.7686647666145871E-2</v>
      </c>
      <c r="D17" s="180">
        <v>1.8630575824243385E-2</v>
      </c>
      <c r="E17" s="180">
        <v>1.9436749311567809E-2</v>
      </c>
      <c r="F17" s="180">
        <v>2.0012881950024802E-2</v>
      </c>
      <c r="G17" s="180">
        <v>2.090831894285226E-2</v>
      </c>
      <c r="J17" s="181">
        <v>24.232018</v>
      </c>
      <c r="K17" s="180">
        <v>1.2827115079462327E-2</v>
      </c>
      <c r="L17" s="180">
        <v>1.2961212797574593E-2</v>
      </c>
      <c r="M17" s="180">
        <v>1.3673099603480112E-2</v>
      </c>
      <c r="N17" s="180">
        <v>1.4238320090660084E-2</v>
      </c>
      <c r="O17" s="180">
        <v>1.4633626555435658E-2</v>
      </c>
    </row>
    <row r="18" spans="2:15">
      <c r="B18" s="181">
        <v>26.221772000000001</v>
      </c>
      <c r="C18" s="180">
        <v>1.5351026319558887E-2</v>
      </c>
      <c r="D18" s="180">
        <v>1.5389128333864379E-2</v>
      </c>
      <c r="E18" s="180">
        <v>1.6607858781784758E-2</v>
      </c>
      <c r="F18" s="180">
        <v>1.7379064393637355E-2</v>
      </c>
      <c r="G18" s="180">
        <v>1.6540711606371064E-2</v>
      </c>
      <c r="J18" s="181">
        <v>26.293453000000003</v>
      </c>
      <c r="K18" s="180">
        <v>1.1254989554402879E-2</v>
      </c>
      <c r="L18" s="180">
        <v>1.1475964260796853E-2</v>
      </c>
      <c r="M18" s="180">
        <v>1.1783099658290112E-2</v>
      </c>
      <c r="N18" s="180">
        <v>1.2223166429000983E-2</v>
      </c>
      <c r="O18" s="180">
        <v>1.2093324970748776E-2</v>
      </c>
    </row>
    <row r="19" spans="2:15">
      <c r="B19" s="181">
        <v>28.289270999999999</v>
      </c>
      <c r="C19" s="180">
        <v>1.3149754873439294E-2</v>
      </c>
      <c r="D19" s="180">
        <v>1.3626888238712503E-2</v>
      </c>
      <c r="E19" s="180">
        <v>1.44934179770418E-2</v>
      </c>
      <c r="F19" s="180">
        <v>1.5019990158818162E-2</v>
      </c>
      <c r="G19" s="180">
        <v>1.4181294587325879E-2</v>
      </c>
      <c r="J19" s="181">
        <v>28.354889</v>
      </c>
      <c r="K19" s="180">
        <v>1.0168373382670612E-2</v>
      </c>
      <c r="L19" s="180">
        <v>1.0175845853249196E-2</v>
      </c>
      <c r="M19" s="180">
        <v>1.0518899694951908E-2</v>
      </c>
      <c r="N19" s="180">
        <v>1.0533376118963924E-2</v>
      </c>
      <c r="O19" s="180">
        <v>1.0165343637745379E-2</v>
      </c>
    </row>
    <row r="20" spans="2:15">
      <c r="B20" s="181">
        <v>30.356769</v>
      </c>
      <c r="C20" s="180">
        <v>1.154995759710449E-2</v>
      </c>
      <c r="D20" s="180">
        <v>1.2166274232531523E-2</v>
      </c>
      <c r="E20" s="180">
        <v>1.2412015309872954E-2</v>
      </c>
      <c r="F20" s="180">
        <v>1.303068325152317E-2</v>
      </c>
      <c r="G20" s="180">
        <v>1.2784651938574089E-2</v>
      </c>
      <c r="J20" s="181">
        <v>30.416325000000001</v>
      </c>
      <c r="K20" s="180">
        <v>9.1931511318315944E-3</v>
      </c>
      <c r="L20" s="180">
        <v>9.1933939174486234E-3</v>
      </c>
      <c r="M20" s="180">
        <v>9.2819997308220079E-3</v>
      </c>
      <c r="N20" s="180">
        <v>9.6853322863490535E-3</v>
      </c>
      <c r="O20" s="180">
        <v>8.6635041015217049E-3</v>
      </c>
    </row>
    <row r="21" spans="2:15">
      <c r="B21" s="181">
        <v>32.424267999999998</v>
      </c>
      <c r="C21" s="180">
        <v>1.0400749217721869E-2</v>
      </c>
      <c r="D21" s="180">
        <v>1.0511462607424079E-2</v>
      </c>
      <c r="E21" s="180">
        <v>1.0962467023808936E-2</v>
      </c>
      <c r="F21" s="180">
        <v>1.1355368711734759E-2</v>
      </c>
      <c r="G21" s="180">
        <v>1.1317763949500462E-2</v>
      </c>
      <c r="J21" s="181">
        <v>32.477761000000001</v>
      </c>
      <c r="K21" s="180">
        <v>8.0729066066221218E-3</v>
      </c>
      <c r="L21" s="180">
        <v>8.1730744552146236E-3</v>
      </c>
      <c r="M21" s="180">
        <v>8.6498997491529072E-3</v>
      </c>
      <c r="N21" s="180">
        <v>8.522420694099947E-3</v>
      </c>
      <c r="O21" s="180">
        <v>7.9270648799023794E-3</v>
      </c>
    </row>
    <row r="22" spans="2:15">
      <c r="B22" s="181">
        <v>34.491766000000005</v>
      </c>
      <c r="C22" s="180">
        <v>9.3548869156218559E-3</v>
      </c>
      <c r="D22" s="180">
        <v>9.2987604551917798E-3</v>
      </c>
      <c r="E22" s="180">
        <v>9.8081970923135139E-3</v>
      </c>
      <c r="F22" s="180">
        <v>1.0320433342518984E-2</v>
      </c>
      <c r="G22" s="180">
        <v>9.6876588461496296E-3</v>
      </c>
      <c r="J22" s="181">
        <v>34.539197000000001</v>
      </c>
      <c r="K22" s="180">
        <v>7.4865121928633154E-3</v>
      </c>
      <c r="L22" s="180">
        <v>7.3168476075254722E-3</v>
      </c>
      <c r="M22" s="180">
        <v>7.6019997795420072E-3</v>
      </c>
      <c r="N22" s="180">
        <v>7.6260971383411598E-3</v>
      </c>
      <c r="O22" s="180">
        <v>7.0954677813322457E-3</v>
      </c>
    </row>
    <row r="23" spans="2:15">
      <c r="B23" s="181">
        <v>36.559264999999996</v>
      </c>
      <c r="C23" s="180">
        <v>8.4826460233566273E-3</v>
      </c>
      <c r="D23" s="180">
        <v>8.5116403189047177E-3</v>
      </c>
      <c r="E23" s="180">
        <v>8.9079078434190512E-3</v>
      </c>
      <c r="F23" s="180">
        <v>8.9777028235763622E-3</v>
      </c>
      <c r="G23" s="180">
        <v>8.8178562498116043E-3</v>
      </c>
      <c r="J23" s="181">
        <v>36.600631999999997</v>
      </c>
      <c r="K23" s="180">
        <v>6.9358479046740433E-3</v>
      </c>
      <c r="L23" s="180">
        <v>6.8329847697650185E-3</v>
      </c>
      <c r="M23" s="180">
        <v>6.885899800308906E-3</v>
      </c>
      <c r="N23" s="180">
        <v>7.4350773641630574E-3</v>
      </c>
      <c r="O23" s="180">
        <v>6.450049137665872E-3</v>
      </c>
    </row>
    <row r="24" spans="2:15">
      <c r="B24" s="181">
        <v>38.626762999999997</v>
      </c>
      <c r="C24" s="180">
        <v>7.6393420327305287E-3</v>
      </c>
      <c r="D24" s="180">
        <v>7.6811356081766353E-3</v>
      </c>
      <c r="E24" s="180">
        <v>8.1294467268291162E-3</v>
      </c>
      <c r="F24" s="180">
        <v>8.2402339077878757E-3</v>
      </c>
      <c r="G24" s="180">
        <v>7.7951667363025277E-3</v>
      </c>
      <c r="J24" s="181">
        <v>38.662067999999998</v>
      </c>
      <c r="K24" s="180">
        <v>6.3032145048840769E-3</v>
      </c>
      <c r="L24" s="180">
        <v>6.7004484272480246E-3</v>
      </c>
      <c r="M24" s="180">
        <v>6.2894998176045063E-3</v>
      </c>
      <c r="N24" s="180">
        <v>6.4065093493578919E-3</v>
      </c>
      <c r="O24" s="180">
        <v>5.9680538044150225E-3</v>
      </c>
    </row>
    <row r="25" spans="2:15">
      <c r="B25" s="181">
        <v>40.694262000000002</v>
      </c>
      <c r="C25" s="180">
        <v>7.1453477833196537E-3</v>
      </c>
      <c r="D25" s="180">
        <v>7.1109383440946684E-3</v>
      </c>
      <c r="E25" s="180">
        <v>7.4501000229615071E-3</v>
      </c>
      <c r="F25" s="180">
        <v>7.4531872497615084E-3</v>
      </c>
      <c r="G25" s="180">
        <v>6.8427225631152843E-3</v>
      </c>
      <c r="J25" s="181">
        <v>40.723503999999998</v>
      </c>
      <c r="K25" s="180">
        <v>5.9038778073422383E-3</v>
      </c>
      <c r="L25" s="180">
        <v>5.8358065736847783E-3</v>
      </c>
      <c r="M25" s="180">
        <v>5.9135998285056047E-3</v>
      </c>
      <c r="N25" s="180">
        <v>5.9342077099065402E-3</v>
      </c>
      <c r="O25" s="180">
        <v>5.1323194068470263E-3</v>
      </c>
    </row>
    <row r="26" spans="2:15">
      <c r="B26" s="181">
        <v>42.761760000000002</v>
      </c>
      <c r="C26" s="180">
        <v>6.4984013395305148E-3</v>
      </c>
      <c r="D26" s="180">
        <v>6.7246090383579751E-3</v>
      </c>
      <c r="E26" s="180">
        <v>6.7810777370858055E-3</v>
      </c>
      <c r="F26" s="180">
        <v>6.9346866955236645E-3</v>
      </c>
      <c r="G26" s="180">
        <v>6.0906842137873974E-3</v>
      </c>
      <c r="J26" s="181">
        <v>42.784939999999999</v>
      </c>
      <c r="K26" s="180">
        <v>5.4393861749383104E-3</v>
      </c>
      <c r="L26" s="180">
        <v>5.1731248610998089E-3</v>
      </c>
      <c r="M26" s="180">
        <v>5.2268998484199039E-3</v>
      </c>
      <c r="N26" s="180">
        <v>5.270886296277086E-3</v>
      </c>
      <c r="O26" s="180">
        <v>4.716520857561959E-3</v>
      </c>
    </row>
    <row r="27" spans="2:15">
      <c r="B27" s="181">
        <v>44.829259</v>
      </c>
      <c r="C27" s="180">
        <v>5.8142503079196377E-3</v>
      </c>
      <c r="D27" s="180">
        <v>6.1296205888811397E-3</v>
      </c>
      <c r="E27" s="180">
        <v>6.1099905676117233E-3</v>
      </c>
      <c r="F27" s="180">
        <v>6.3686741383078517E-3</v>
      </c>
      <c r="G27" s="180">
        <v>5.5886366344283954E-3</v>
      </c>
      <c r="J27" s="181">
        <v>44.846375999999999</v>
      </c>
      <c r="K27" s="180">
        <v>4.7058677147167223E-3</v>
      </c>
      <c r="L27" s="180">
        <v>4.5798669469761227E-3</v>
      </c>
      <c r="M27" s="180">
        <v>4.8173998602954043E-3</v>
      </c>
      <c r="N27" s="180">
        <v>4.6411507770086164E-3</v>
      </c>
      <c r="O27" s="180">
        <v>4.0359351724137639E-3</v>
      </c>
    </row>
    <row r="28" spans="2:15">
      <c r="B28" s="181">
        <v>46.896757000000001</v>
      </c>
      <c r="C28" s="180">
        <v>5.5558851147131123E-3</v>
      </c>
      <c r="D28" s="180">
        <v>5.7246978940982936E-3</v>
      </c>
      <c r="E28" s="180">
        <v>5.7713496574771095E-3</v>
      </c>
      <c r="F28" s="180">
        <v>6.0691419456206513E-3</v>
      </c>
      <c r="G28" s="180">
        <v>5.5535139642674779E-3</v>
      </c>
      <c r="J28" s="181">
        <v>46.907811000000002</v>
      </c>
      <c r="K28" s="180">
        <v>3.8084110312937474E-3</v>
      </c>
      <c r="L28" s="180">
        <v>3.7573001227833502E-3</v>
      </c>
      <c r="M28" s="180">
        <v>3.5888998959219035E-3</v>
      </c>
      <c r="N28" s="180">
        <v>3.7385298660571444E-3</v>
      </c>
      <c r="O28" s="180">
        <v>3.3077705487901633E-3</v>
      </c>
    </row>
    <row r="29" spans="2:15">
      <c r="B29" s="181">
        <v>48.964255999999999</v>
      </c>
      <c r="C29" s="180">
        <v>5.3925983126065884E-3</v>
      </c>
      <c r="D29" s="180">
        <v>5.5077750218931977E-3</v>
      </c>
      <c r="E29" s="180">
        <v>5.719727567517565E-3</v>
      </c>
      <c r="F29" s="180">
        <v>5.9038828048277132E-3</v>
      </c>
      <c r="G29" s="180">
        <v>5.1733627107610732E-3</v>
      </c>
      <c r="J29" s="181">
        <v>48.969247000000003</v>
      </c>
      <c r="K29" s="180">
        <v>3.5162647104605071E-3</v>
      </c>
      <c r="L29" s="180">
        <v>3.3891436157917005E-3</v>
      </c>
      <c r="M29" s="180">
        <v>3.3977999014638029E-3</v>
      </c>
      <c r="N29" s="180">
        <v>3.2116511482691919E-3</v>
      </c>
      <c r="O29" s="180">
        <v>3.0781504544088573E-3</v>
      </c>
    </row>
    <row r="30" spans="2:15">
      <c r="B30" s="181">
        <v>51.031753999999999</v>
      </c>
      <c r="C30" s="180">
        <v>3.9643555245609191E-3</v>
      </c>
      <c r="D30" s="180">
        <v>3.6112493391857879E-3</v>
      </c>
      <c r="E30" s="180">
        <v>3.5309509532328648E-3</v>
      </c>
      <c r="F30" s="180">
        <v>3.5303483951891401E-3</v>
      </c>
      <c r="G30" s="180">
        <v>3.0701345799484642E-3</v>
      </c>
      <c r="J30" s="181">
        <v>51.030682999999996</v>
      </c>
      <c r="K30" s="180">
        <v>3.1085209245493664E-3</v>
      </c>
      <c r="L30" s="180">
        <v>2.9452520559331975E-3</v>
      </c>
      <c r="M30" s="180">
        <v>2.8811999164452024E-3</v>
      </c>
      <c r="N30" s="180">
        <v>3.0395234396691437E-3</v>
      </c>
      <c r="O30" s="180">
        <v>2.6147729666483846E-3</v>
      </c>
    </row>
    <row r="31" spans="2:15">
      <c r="B31" s="181">
        <v>53.099252999999997</v>
      </c>
      <c r="C31" s="180">
        <v>3.3938851779609113E-3</v>
      </c>
      <c r="D31" s="180">
        <v>3.3839968063994969E-3</v>
      </c>
      <c r="E31" s="180">
        <v>3.1448177203354699E-3</v>
      </c>
      <c r="F31" s="180">
        <v>3.0758857580085604E-3</v>
      </c>
      <c r="G31" s="180">
        <v>2.8304740070857308E-3</v>
      </c>
      <c r="J31" s="181">
        <v>53.092118999999997</v>
      </c>
      <c r="K31" s="180">
        <v>2.908852575778447E-3</v>
      </c>
      <c r="L31" s="180">
        <v>2.9536670618072925E-3</v>
      </c>
      <c r="M31" s="180">
        <v>2.7551999200992028E-3</v>
      </c>
      <c r="N31" s="180">
        <v>2.6658803649031852E-3</v>
      </c>
      <c r="O31" s="180">
        <v>2.4968599452093354E-3</v>
      </c>
    </row>
    <row r="32" spans="2:15">
      <c r="B32" s="181">
        <v>55.166750999999998</v>
      </c>
      <c r="C32" s="180">
        <v>3.1603230433022134E-3</v>
      </c>
      <c r="D32" s="180">
        <v>2.9811400437328899E-3</v>
      </c>
      <c r="E32" s="180">
        <v>3.0560277256050528E-3</v>
      </c>
      <c r="F32" s="180">
        <v>2.9581386201935917E-3</v>
      </c>
      <c r="G32" s="180">
        <v>2.6032096707503801E-3</v>
      </c>
      <c r="J32" s="181">
        <v>55.153554</v>
      </c>
      <c r="K32" s="180">
        <v>2.7785427060542682E-3</v>
      </c>
      <c r="L32" s="180">
        <v>2.5918218092212137E-3</v>
      </c>
      <c r="M32" s="180">
        <v>2.6186999240577027E-3</v>
      </c>
      <c r="N32" s="180">
        <v>2.5378341426519299E-3</v>
      </c>
      <c r="O32" s="180">
        <v>2.3479171812863259E-3</v>
      </c>
    </row>
    <row r="33" spans="2:15">
      <c r="B33" s="181">
        <v>57.234250000000003</v>
      </c>
      <c r="C33" s="180">
        <v>2.9267609086435146E-3</v>
      </c>
      <c r="D33" s="180">
        <v>2.8571841167585495E-3</v>
      </c>
      <c r="E33" s="180">
        <v>2.7958523922089469E-3</v>
      </c>
      <c r="F33" s="180">
        <v>2.6441462526870098E-3</v>
      </c>
      <c r="G33" s="180">
        <v>2.4565208718430173E-3</v>
      </c>
      <c r="J33" s="181">
        <v>57.21499</v>
      </c>
      <c r="K33" s="180">
        <v>2.6482328363300893E-3</v>
      </c>
      <c r="L33" s="180">
        <v>2.3330603785927974E-3</v>
      </c>
      <c r="M33" s="180">
        <v>2.4065999302086021E-3</v>
      </c>
      <c r="N33" s="180">
        <v>2.2922372901372271E-3</v>
      </c>
      <c r="O33" s="180">
        <v>1.9124664617614171E-3</v>
      </c>
    </row>
    <row r="34" spans="2:15">
      <c r="B34" s="181">
        <v>59.301747999999996</v>
      </c>
      <c r="C34" s="180">
        <v>2.7800094789022086E-3</v>
      </c>
      <c r="D34" s="180">
        <v>2.5948107379961953E-3</v>
      </c>
      <c r="E34" s="180">
        <v>2.6285968207400215E-3</v>
      </c>
      <c r="F34" s="180">
        <v>2.602831467488775E-3</v>
      </c>
      <c r="G34" s="180">
        <v>2.1982659441892099E-3</v>
      </c>
      <c r="J34" s="181">
        <v>59.276426000000001</v>
      </c>
      <c r="K34" s="180">
        <v>2.2215731015880194E-3</v>
      </c>
      <c r="L34" s="180">
        <v>2.3604091476836053E-3</v>
      </c>
      <c r="M34" s="180">
        <v>2.2511999347152021E-3</v>
      </c>
      <c r="N34" s="180">
        <v>2.1536954758981639E-3</v>
      </c>
      <c r="O34" s="180">
        <v>1.8692316872337658E-3</v>
      </c>
    </row>
    <row r="35" spans="2:15">
      <c r="B35" s="181">
        <v>61.369247000000001</v>
      </c>
      <c r="C35" s="180">
        <v>2.7035333817130771E-3</v>
      </c>
      <c r="D35" s="180">
        <v>2.3365692234663194E-3</v>
      </c>
      <c r="E35" s="180">
        <v>2.4468870640824243E-3</v>
      </c>
      <c r="F35" s="180">
        <v>2.4540982407751308E-3</v>
      </c>
      <c r="G35" s="180">
        <v>2.1259545644461437E-3</v>
      </c>
      <c r="J35" s="181">
        <v>61.337862000000001</v>
      </c>
      <c r="K35" s="180">
        <v>2.2047589248494156E-3</v>
      </c>
      <c r="L35" s="180">
        <v>2.0545236841602579E-3</v>
      </c>
      <c r="M35" s="180">
        <v>2.049809940555512E-3</v>
      </c>
      <c r="N35" s="180">
        <v>2.1662901862835333E-3</v>
      </c>
      <c r="O35" s="180">
        <v>1.7376655791017743E-3</v>
      </c>
    </row>
    <row r="36" spans="2:15">
      <c r="B36" s="181">
        <v>63.436745000000002</v>
      </c>
      <c r="C36" s="180">
        <v>2.4658374039630742E-3</v>
      </c>
      <c r="D36" s="180">
        <v>2.3345032913500803E-3</v>
      </c>
      <c r="E36" s="180">
        <v>2.298215444998935E-3</v>
      </c>
      <c r="F36" s="180">
        <v>2.1876178762465178E-3</v>
      </c>
      <c r="G36" s="180">
        <v>2.0193469303106519E-3</v>
      </c>
      <c r="J36" s="181">
        <v>63.399298000000002</v>
      </c>
      <c r="K36" s="180">
        <v>2.1606217109105806E-3</v>
      </c>
      <c r="L36" s="180">
        <v>2.1416189949571393E-3</v>
      </c>
      <c r="M36" s="180">
        <v>1.9038599447880617E-3</v>
      </c>
      <c r="N36" s="180">
        <v>1.8696847567080844E-3</v>
      </c>
      <c r="O36" s="180">
        <v>1.7960014949716197E-3</v>
      </c>
    </row>
    <row r="37" spans="2:15">
      <c r="B37" s="181">
        <v>65.504244</v>
      </c>
      <c r="C37" s="180">
        <v>2.1330630351130702E-3</v>
      </c>
      <c r="D37" s="180">
        <v>2.1217122833774625E-3</v>
      </c>
      <c r="E37" s="180">
        <v>2.064883598381792E-3</v>
      </c>
      <c r="F37" s="180">
        <v>2.1483688303081954E-3</v>
      </c>
      <c r="G37" s="180">
        <v>1.7881571190749635E-3</v>
      </c>
      <c r="J37" s="181">
        <v>65.460733000000005</v>
      </c>
      <c r="K37" s="180">
        <v>1.9533869826072895E-3</v>
      </c>
      <c r="L37" s="180">
        <v>1.9503879864683339E-3</v>
      </c>
      <c r="M37" s="180">
        <v>1.7690399486978415E-3</v>
      </c>
      <c r="N37" s="180">
        <v>1.8476440135336879E-3</v>
      </c>
      <c r="O37" s="180">
        <v>1.5829305965817592E-3</v>
      </c>
    </row>
    <row r="38" spans="2:15">
      <c r="B38" s="181">
        <v>67.571742</v>
      </c>
      <c r="C38" s="180">
        <v>2.1082599765652435E-3</v>
      </c>
      <c r="D38" s="180">
        <v>2.1444375366560914E-3</v>
      </c>
      <c r="E38" s="180">
        <v>1.9694859761365535E-3</v>
      </c>
      <c r="F38" s="180">
        <v>1.9399357389831022E-3</v>
      </c>
      <c r="G38" s="180">
        <v>1.8224533734673891E-3</v>
      </c>
      <c r="J38" s="181">
        <v>67.522168999999991</v>
      </c>
      <c r="K38" s="180">
        <v>1.785245215221252E-3</v>
      </c>
      <c r="L38" s="180">
        <v>1.7844019956018129E-3</v>
      </c>
      <c r="M38" s="180">
        <v>1.8771899455614918E-3</v>
      </c>
      <c r="N38" s="180">
        <v>1.6956678415502309E-3</v>
      </c>
      <c r="O38" s="180">
        <v>1.6919484251754064E-3</v>
      </c>
    </row>
    <row r="39" spans="2:15">
      <c r="B39" s="181">
        <v>69.639240999999998</v>
      </c>
      <c r="C39" s="180">
        <v>1.9929257543178508E-3</v>
      </c>
      <c r="D39" s="180">
        <v>2.0206882028933749E-3</v>
      </c>
      <c r="E39" s="180">
        <v>2.0194561592173929E-3</v>
      </c>
      <c r="F39" s="180">
        <v>1.7932682515293696E-3</v>
      </c>
      <c r="G39" s="180">
        <v>1.6565504079425833E-3</v>
      </c>
      <c r="J39" s="181">
        <v>69.583604999999991</v>
      </c>
      <c r="K39" s="180">
        <v>1.8417828845048072E-3</v>
      </c>
      <c r="L39" s="180">
        <v>1.6556524057281619E-3</v>
      </c>
      <c r="M39" s="180">
        <v>1.5105299561946315E-3</v>
      </c>
      <c r="N39" s="180">
        <v>1.8260230940388041E-3</v>
      </c>
      <c r="O39" s="180">
        <v>1.5595548572438424E-3</v>
      </c>
    </row>
    <row r="40" spans="2:15">
      <c r="B40" s="181">
        <v>71.706738999999999</v>
      </c>
      <c r="C40" s="180">
        <v>1.9203768080654586E-3</v>
      </c>
      <c r="D40" s="180">
        <v>1.8500422100920326E-3</v>
      </c>
      <c r="E40" s="180">
        <v>1.793764381914263E-3</v>
      </c>
      <c r="F40" s="180">
        <v>1.8221886011681337E-3</v>
      </c>
      <c r="G40" s="180">
        <v>1.5974616804953919E-3</v>
      </c>
      <c r="J40" s="181">
        <v>71.645040999999992</v>
      </c>
      <c r="K40" s="180">
        <v>1.6330769157368885E-3</v>
      </c>
      <c r="L40" s="180">
        <v>1.5441535778964049E-3</v>
      </c>
      <c r="M40" s="180">
        <v>1.7043599505735616E-3</v>
      </c>
      <c r="N40" s="180">
        <v>1.5638432061833645E-3</v>
      </c>
      <c r="O40" s="180">
        <v>1.343380984605586E-3</v>
      </c>
    </row>
    <row r="41" spans="2:15">
      <c r="B41" s="181">
        <v>73.774237999999997</v>
      </c>
      <c r="C41" s="180">
        <v>1.8348062560754575E-3</v>
      </c>
      <c r="D41" s="180">
        <v>1.7992202800325529E-3</v>
      </c>
      <c r="E41" s="180">
        <v>1.7382190131177929E-3</v>
      </c>
      <c r="F41" s="180">
        <v>1.7695122500403847E-3</v>
      </c>
      <c r="G41" s="180">
        <v>1.5885777109841009E-3</v>
      </c>
      <c r="J41" s="181">
        <v>73.706476999999992</v>
      </c>
      <c r="K41" s="180">
        <v>1.6063844101643549E-3</v>
      </c>
      <c r="L41" s="180">
        <v>1.5279546915887726E-3</v>
      </c>
      <c r="M41" s="180">
        <v>1.4683199574187214E-3</v>
      </c>
      <c r="N41" s="180">
        <v>1.6163211661224038E-3</v>
      </c>
      <c r="O41" s="180">
        <v>1.4006825757259661E-3</v>
      </c>
    </row>
    <row r="42" spans="2:15">
      <c r="B42" s="181">
        <v>75.841735999999997</v>
      </c>
      <c r="C42" s="180">
        <v>1.7448951688395868E-3</v>
      </c>
      <c r="D42" s="180">
        <v>1.6289874736544587E-3</v>
      </c>
      <c r="E42" s="180">
        <v>1.7939708702741012E-3</v>
      </c>
      <c r="F42" s="180">
        <v>1.7106386811329003E-3</v>
      </c>
      <c r="G42" s="180">
        <v>1.5274229441156794E-3</v>
      </c>
      <c r="J42" s="181">
        <v>75.767911999999995</v>
      </c>
      <c r="K42" s="180">
        <v>1.52840866553908E-3</v>
      </c>
      <c r="L42" s="180">
        <v>1.470522276498075E-3</v>
      </c>
      <c r="M42" s="180">
        <v>1.4510999579181014E-3</v>
      </c>
      <c r="N42" s="180">
        <v>1.451540371913821E-3</v>
      </c>
      <c r="O42" s="180">
        <v>1.3566203413987424E-3</v>
      </c>
    </row>
    <row r="43" spans="2:15">
      <c r="B43" s="181">
        <v>77.909234999999995</v>
      </c>
      <c r="C43" s="180">
        <v>1.6640785364045859E-3</v>
      </c>
      <c r="D43" s="180">
        <v>1.5459370025816504E-3</v>
      </c>
      <c r="E43" s="180">
        <v>1.6384851353159523E-3</v>
      </c>
      <c r="F43" s="180">
        <v>1.6951456366835625E-3</v>
      </c>
      <c r="G43" s="180">
        <v>1.4621360984047968E-3</v>
      </c>
      <c r="J43" s="181">
        <v>77.829347999999996</v>
      </c>
      <c r="K43" s="180">
        <v>1.4210081116212486E-3</v>
      </c>
      <c r="L43" s="180">
        <v>1.4236086187499964E-3</v>
      </c>
      <c r="M43" s="180">
        <v>1.4353499583748513E-3</v>
      </c>
      <c r="N43" s="180">
        <v>1.350992600670622E-3</v>
      </c>
      <c r="O43" s="180">
        <v>1.3481388784531267E-3</v>
      </c>
    </row>
    <row r="44" spans="2:15">
      <c r="B44" s="181">
        <v>79.976732999999996</v>
      </c>
      <c r="C44" s="180">
        <v>1.5450238553750193E-3</v>
      </c>
      <c r="D44" s="180">
        <v>1.5477963414862654E-3</v>
      </c>
      <c r="E44" s="180">
        <v>1.4941497717890651E-3</v>
      </c>
      <c r="F44" s="180">
        <v>1.4265995328950382E-3</v>
      </c>
      <c r="G44" s="180">
        <v>1.3530492169638285E-3</v>
      </c>
      <c r="J44" s="181">
        <v>79.890783999999996</v>
      </c>
      <c r="K44" s="180">
        <v>1.3598465437345776E-3</v>
      </c>
      <c r="L44" s="180">
        <v>1.3346199316314432E-3</v>
      </c>
      <c r="M44" s="180">
        <v>1.4126699590325713E-3</v>
      </c>
      <c r="N44" s="180">
        <v>1.2842406356281645E-3</v>
      </c>
      <c r="O44" s="180">
        <v>1.1594780441506482E-3</v>
      </c>
    </row>
    <row r="45" spans="2:15">
      <c r="B45" s="181">
        <v>82.044232000000008</v>
      </c>
      <c r="C45" s="180">
        <v>1.4662741444856704E-3</v>
      </c>
      <c r="D45" s="180">
        <v>1.5044117670452463E-3</v>
      </c>
      <c r="E45" s="180">
        <v>1.4179555670087768E-3</v>
      </c>
      <c r="F45" s="180">
        <v>1.4222614804492233E-3</v>
      </c>
      <c r="G45" s="180">
        <v>1.3251576847772173E-3</v>
      </c>
      <c r="J45" s="181">
        <v>81.952219999999997</v>
      </c>
      <c r="K45" s="180">
        <v>1.2629548502783735E-3</v>
      </c>
      <c r="L45" s="180">
        <v>1.3358821825125574E-3</v>
      </c>
      <c r="M45" s="180">
        <v>1.4027999593188012E-3</v>
      </c>
      <c r="N45" s="180">
        <v>1.1927190734944803E-3</v>
      </c>
      <c r="O45" s="180">
        <v>1.1596849091005412E-3</v>
      </c>
    </row>
    <row r="46" spans="2:15">
      <c r="B46" s="181">
        <v>84.111729999999994</v>
      </c>
      <c r="C46" s="180">
        <v>1.4687544503404529E-3</v>
      </c>
      <c r="D46" s="180">
        <v>1.4814799205549933E-3</v>
      </c>
      <c r="E46" s="180">
        <v>1.4811410051192597E-3</v>
      </c>
      <c r="F46" s="180">
        <v>1.4108999145197088E-3</v>
      </c>
      <c r="G46" s="180">
        <v>1.1916915381657296E-3</v>
      </c>
      <c r="J46" s="181">
        <v>84.013655</v>
      </c>
      <c r="K46" s="180">
        <v>1.2421473065643515E-3</v>
      </c>
      <c r="L46" s="180">
        <v>1.2401614906947286E-3</v>
      </c>
      <c r="M46" s="180">
        <v>1.219259964641461E-3</v>
      </c>
      <c r="N46" s="180">
        <v>1.1820135696669163E-3</v>
      </c>
      <c r="O46" s="180">
        <v>1.1098304561763118E-3</v>
      </c>
    </row>
    <row r="47" spans="2:15">
      <c r="B47" s="181">
        <v>86.179229000000007</v>
      </c>
      <c r="C47" s="180">
        <v>1.3811169768047997E-3</v>
      </c>
      <c r="D47" s="180">
        <v>1.36372178992937E-3</v>
      </c>
      <c r="E47" s="180">
        <v>1.360758291333601E-3</v>
      </c>
      <c r="F47" s="180">
        <v>1.4098670448897531E-3</v>
      </c>
      <c r="G47" s="180">
        <v>1.229086851690001E-3</v>
      </c>
      <c r="J47" s="181">
        <v>86.075091</v>
      </c>
      <c r="K47" s="180">
        <v>1.1507202205481937E-3</v>
      </c>
      <c r="L47" s="180">
        <v>1.2311153593800766E-3</v>
      </c>
      <c r="M47" s="180">
        <v>1.119929967522031E-3</v>
      </c>
      <c r="N47" s="180">
        <v>1.1370924359590988E-3</v>
      </c>
      <c r="O47" s="180">
        <v>1.1108647809257772E-3</v>
      </c>
    </row>
    <row r="48" spans="2:15">
      <c r="B48" s="181">
        <v>88.246726999999993</v>
      </c>
      <c r="C48" s="180">
        <v>1.2961665012784943E-3</v>
      </c>
      <c r="D48" s="180">
        <v>1.2362537783574229E-3</v>
      </c>
      <c r="E48" s="180">
        <v>1.3469235712244431E-3</v>
      </c>
      <c r="F48" s="180">
        <v>1.2204387547558478E-3</v>
      </c>
      <c r="G48" s="180">
        <v>1.1790886976962237E-3</v>
      </c>
      <c r="J48" s="181">
        <v>88.136527000000001</v>
      </c>
      <c r="K48" s="180">
        <v>1.272833179112303E-3</v>
      </c>
      <c r="L48" s="180">
        <v>1.1707376922334459E-3</v>
      </c>
      <c r="M48" s="180">
        <v>1.0798199686852209E-3</v>
      </c>
      <c r="N48" s="180">
        <v>9.9099379548881405E-4</v>
      </c>
      <c r="O48" s="180">
        <v>9.9191743473726283E-4</v>
      </c>
    </row>
    <row r="49" spans="2:15">
      <c r="B49" s="181">
        <v>90.314225999999991</v>
      </c>
      <c r="C49" s="180">
        <v>1.1791787417945799E-3</v>
      </c>
      <c r="D49" s="180">
        <v>1.2021658984394793E-3</v>
      </c>
      <c r="E49" s="180">
        <v>1.2094023235722157E-3</v>
      </c>
      <c r="F49" s="180">
        <v>1.2028799710465982E-3</v>
      </c>
      <c r="G49" s="180">
        <v>1.1096697731428804E-3</v>
      </c>
      <c r="J49" s="181">
        <v>90.197963000000001</v>
      </c>
      <c r="K49" s="180">
        <v>1.0811515642922206E-3</v>
      </c>
      <c r="L49" s="180">
        <v>1.0882706346673164E-3</v>
      </c>
      <c r="M49" s="180">
        <v>1.069529968983631E-3</v>
      </c>
      <c r="N49" s="180">
        <v>1.0199616293751635E-3</v>
      </c>
      <c r="O49" s="180">
        <v>8.9965566708495441E-4</v>
      </c>
    </row>
    <row r="50" spans="2:15">
      <c r="B50" s="181">
        <v>92.381724000000006</v>
      </c>
      <c r="C50" s="180">
        <v>1.1622299851202318E-3</v>
      </c>
      <c r="D50" s="180">
        <v>1.2579460655779326E-3</v>
      </c>
      <c r="E50" s="180">
        <v>1.2482221352217934E-3</v>
      </c>
      <c r="F50" s="180">
        <v>1.1495838981408755E-3</v>
      </c>
      <c r="G50" s="180">
        <v>9.6525361759887114E-4</v>
      </c>
      <c r="J50" s="181">
        <v>92.259399000000002</v>
      </c>
      <c r="K50" s="180">
        <v>1.2160853326195155E-3</v>
      </c>
      <c r="L50" s="180">
        <v>9.967574457865351E-4</v>
      </c>
      <c r="M50" s="180">
        <v>1.0373999699154009E-3</v>
      </c>
      <c r="N50" s="180">
        <v>1.0205913648944321E-3</v>
      </c>
      <c r="O50" s="180">
        <v>7.8091518584633309E-4</v>
      </c>
    </row>
    <row r="51" spans="2:15">
      <c r="B51" s="181">
        <v>94.449223000000003</v>
      </c>
      <c r="C51" s="180">
        <v>1.2316785490541456E-3</v>
      </c>
      <c r="D51" s="180">
        <v>1.1087857667854762E-3</v>
      </c>
      <c r="E51" s="180">
        <v>1.0694032156019304E-3</v>
      </c>
      <c r="F51" s="180">
        <v>1.0991798601990295E-3</v>
      </c>
      <c r="G51" s="180">
        <v>9.8219514085296097E-4</v>
      </c>
      <c r="J51" s="181">
        <v>94.320834000000005</v>
      </c>
      <c r="K51" s="180">
        <v>1.0737953619690812E-3</v>
      </c>
      <c r="L51" s="180">
        <v>9.3574865319934739E-4</v>
      </c>
      <c r="M51" s="180">
        <v>9.6599997198600085E-4</v>
      </c>
      <c r="N51" s="180">
        <v>9.3872574738953108E-4</v>
      </c>
      <c r="O51" s="180">
        <v>8.4566391516286354E-4</v>
      </c>
    </row>
    <row r="52" spans="2:15">
      <c r="B52" s="181">
        <v>96.516721000000004</v>
      </c>
      <c r="C52" s="180">
        <v>1.0378013080719695E-3</v>
      </c>
      <c r="D52" s="180">
        <v>1.1075462075157327E-3</v>
      </c>
      <c r="E52" s="180">
        <v>1.0153032653243273E-3</v>
      </c>
      <c r="F52" s="180">
        <v>1.0361748127717218E-3</v>
      </c>
      <c r="G52" s="180">
        <v>9.2661868042186158E-4</v>
      </c>
      <c r="J52" s="181">
        <v>96.382270000000005</v>
      </c>
      <c r="K52" s="180">
        <v>1.0059081233869686E-3</v>
      </c>
      <c r="L52" s="180">
        <v>1.1501209278419137E-3</v>
      </c>
      <c r="M52" s="180">
        <v>9.878399713526408E-4</v>
      </c>
      <c r="N52" s="180">
        <v>9.4754204465928962E-4</v>
      </c>
      <c r="O52" s="180">
        <v>8.2373623047419825E-4</v>
      </c>
    </row>
    <row r="53" spans="2:15">
      <c r="B53" s="181">
        <v>98.584220000000002</v>
      </c>
      <c r="C53" s="180">
        <v>1.1171710954250137E-3</v>
      </c>
      <c r="D53" s="180">
        <v>1.0563110910330052E-3</v>
      </c>
      <c r="E53" s="180">
        <v>9.901116854240694E-4</v>
      </c>
      <c r="F53" s="180">
        <v>9.8928253157172562E-4</v>
      </c>
      <c r="G53" s="180">
        <v>9.5678285597182629E-4</v>
      </c>
      <c r="J53" s="181">
        <v>98.443706000000006</v>
      </c>
      <c r="K53" s="180">
        <v>9.8047668106983061E-4</v>
      </c>
      <c r="L53" s="180">
        <v>9.9633669549283022E-4</v>
      </c>
      <c r="M53" s="180">
        <v>8.8220997441591082E-4</v>
      </c>
      <c r="N53" s="180">
        <v>8.8939646504683435E-4</v>
      </c>
      <c r="O53" s="180">
        <v>8.8558885049222567E-4</v>
      </c>
    </row>
    <row r="54" spans="2:15">
      <c r="B54" s="181">
        <v>100.65172</v>
      </c>
      <c r="C54" s="180">
        <v>2.0855238395630691E-4</v>
      </c>
      <c r="D54" s="180">
        <v>1.855413633594254E-4</v>
      </c>
      <c r="E54" s="180">
        <v>2.3952649741228792E-4</v>
      </c>
      <c r="F54" s="180">
        <v>2.0202929961936683E-4</v>
      </c>
      <c r="G54" s="180">
        <v>1.8794760614933498E-4</v>
      </c>
      <c r="J54" s="181">
        <v>100.50514</v>
      </c>
      <c r="K54" s="180">
        <v>1.5822140311026118E-4</v>
      </c>
      <c r="L54" s="180">
        <v>1.7170819486090542E-4</v>
      </c>
      <c r="M54" s="180">
        <v>1.6230899529303915E-4</v>
      </c>
      <c r="N54" s="180">
        <v>1.8780812302983309E-4</v>
      </c>
      <c r="O54" s="180">
        <v>1.8673699026847284E-4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zoomScaleNormal="100" workbookViewId="0">
      <selection activeCell="N26" sqref="N26"/>
    </sheetView>
  </sheetViews>
  <sheetFormatPr defaultRowHeight="15"/>
  <cols>
    <col min="2" max="2" width="23.28515625" customWidth="1"/>
    <col min="3" max="3" width="10" bestFit="1" customWidth="1"/>
    <col min="4" max="4" width="9.28515625" customWidth="1"/>
    <col min="5" max="5" width="14.28515625" bestFit="1" customWidth="1"/>
    <col min="6" max="6" width="14.5703125" bestFit="1" customWidth="1"/>
  </cols>
  <sheetData>
    <row r="1" spans="1:6">
      <c r="A1" s="72"/>
    </row>
    <row r="2" spans="1:6" ht="16.5">
      <c r="B2" s="7" t="s">
        <v>168</v>
      </c>
      <c r="C2" s="12"/>
      <c r="D2" s="12"/>
      <c r="E2" s="12"/>
    </row>
    <row r="3" spans="1:6">
      <c r="B3" s="165"/>
      <c r="C3" s="171" t="s">
        <v>144</v>
      </c>
      <c r="D3" s="171" t="s">
        <v>167</v>
      </c>
      <c r="E3" s="171" t="s">
        <v>146</v>
      </c>
      <c r="F3" s="171" t="s">
        <v>145</v>
      </c>
    </row>
    <row r="4" spans="1:6">
      <c r="B4" s="175" t="s">
        <v>160</v>
      </c>
      <c r="C4" s="169">
        <v>471.59180178484877</v>
      </c>
      <c r="D4" s="169">
        <v>0</v>
      </c>
      <c r="E4" s="169">
        <v>0</v>
      </c>
      <c r="F4" s="169">
        <v>0</v>
      </c>
    </row>
    <row r="5" spans="1:6">
      <c r="B5" s="176" t="s">
        <v>161</v>
      </c>
      <c r="C5" s="169">
        <v>337.61685809597128</v>
      </c>
      <c r="D5" s="170">
        <v>0</v>
      </c>
      <c r="E5" s="170">
        <v>0</v>
      </c>
      <c r="F5" s="170">
        <v>0</v>
      </c>
    </row>
    <row r="6" spans="1:6">
      <c r="B6" s="176" t="s">
        <v>162</v>
      </c>
      <c r="C6" s="169">
        <v>133.97494368887749</v>
      </c>
      <c r="D6" s="170">
        <v>0</v>
      </c>
      <c r="E6" s="170">
        <v>0</v>
      </c>
      <c r="F6" s="170">
        <v>0</v>
      </c>
    </row>
    <row r="7" spans="1:6">
      <c r="B7" s="175" t="s">
        <v>163</v>
      </c>
      <c r="C7" s="169">
        <v>179.52642454309583</v>
      </c>
      <c r="D7" s="169">
        <v>61.810000000000009</v>
      </c>
      <c r="E7" s="169">
        <v>298.23920043322443</v>
      </c>
      <c r="F7" s="169">
        <v>208.16725</v>
      </c>
    </row>
    <row r="8" spans="1:6">
      <c r="B8" s="176" t="s">
        <v>161</v>
      </c>
      <c r="C8" s="169">
        <v>125.93644706754483</v>
      </c>
      <c r="D8" s="169">
        <v>0</v>
      </c>
      <c r="E8" s="169">
        <v>209.68461281784496</v>
      </c>
      <c r="F8" s="169">
        <v>146.35724999999999</v>
      </c>
    </row>
    <row r="9" spans="1:6">
      <c r="B9" s="176" t="s">
        <v>162</v>
      </c>
      <c r="C9" s="169">
        <v>53.589977475550995</v>
      </c>
      <c r="D9" s="169">
        <v>61.810000000000009</v>
      </c>
      <c r="E9" s="169">
        <v>88.554587615379475</v>
      </c>
      <c r="F9" s="169">
        <v>61.810000000000009</v>
      </c>
    </row>
    <row r="10" spans="1:6">
      <c r="B10" s="175" t="s">
        <v>164</v>
      </c>
      <c r="C10" s="169">
        <v>160.22301234567902</v>
      </c>
      <c r="D10" s="169">
        <v>303.49816251531229</v>
      </c>
      <c r="E10" s="169">
        <v>61.704493827160512</v>
      </c>
      <c r="F10" s="169">
        <v>0</v>
      </c>
    </row>
    <row r="11" spans="1:6">
      <c r="B11" s="177" t="s">
        <v>165</v>
      </c>
      <c r="C11" s="172">
        <v>0</v>
      </c>
      <c r="D11" s="172">
        <v>79.921182795698911</v>
      </c>
      <c r="E11" s="172">
        <v>0</v>
      </c>
      <c r="F11" s="172">
        <v>0</v>
      </c>
    </row>
    <row r="12" spans="1:6">
      <c r="B12" s="178" t="s">
        <v>147</v>
      </c>
      <c r="C12" s="173">
        <v>1000</v>
      </c>
      <c r="D12" s="173">
        <v>1000</v>
      </c>
      <c r="E12" s="173">
        <v>1000</v>
      </c>
      <c r="F12" s="173">
        <v>1000</v>
      </c>
    </row>
    <row r="13" spans="1:6">
      <c r="B13" s="175" t="s">
        <v>148</v>
      </c>
      <c r="C13" s="166">
        <f>C4+C7</f>
        <v>651.11822632794463</v>
      </c>
      <c r="D13" s="166">
        <f t="shared" ref="D13:F13" si="0">D4+D7</f>
        <v>61.810000000000009</v>
      </c>
      <c r="E13" s="166">
        <f t="shared" si="0"/>
        <v>298.23920043322443</v>
      </c>
      <c r="F13" s="166">
        <f t="shared" si="0"/>
        <v>208.16725</v>
      </c>
    </row>
    <row r="14" spans="1:6">
      <c r="B14" s="175" t="s">
        <v>149</v>
      </c>
      <c r="C14" s="167">
        <f>SUM(C10:C11)</f>
        <v>160.22301234567902</v>
      </c>
      <c r="D14" s="167">
        <f t="shared" ref="D14:F14" si="1">SUM(D10:D11)</f>
        <v>383.41934531101117</v>
      </c>
      <c r="E14" s="167">
        <f t="shared" si="1"/>
        <v>61.704493827160512</v>
      </c>
      <c r="F14" s="167">
        <f t="shared" si="1"/>
        <v>0</v>
      </c>
    </row>
    <row r="15" spans="1:6">
      <c r="B15" s="177" t="s">
        <v>166</v>
      </c>
      <c r="C15" s="174">
        <v>1811.3412386736238</v>
      </c>
      <c r="D15" s="174">
        <v>1445.229345311011</v>
      </c>
      <c r="E15" s="174">
        <v>1359.943694260385</v>
      </c>
      <c r="F15" s="174">
        <v>1208.16725</v>
      </c>
    </row>
    <row r="16" spans="1:6">
      <c r="B16" s="175" t="s">
        <v>148</v>
      </c>
      <c r="C16" s="168">
        <f>C13/C$12</f>
        <v>0.65111822632794458</v>
      </c>
      <c r="D16" s="168">
        <f t="shared" ref="D16:F16" si="2">D13/D$12</f>
        <v>6.1810000000000011E-2</v>
      </c>
      <c r="E16" s="168">
        <f t="shared" si="2"/>
        <v>0.29823920043322444</v>
      </c>
      <c r="F16" s="168">
        <f t="shared" si="2"/>
        <v>0.20816725</v>
      </c>
    </row>
    <row r="17" spans="2:6">
      <c r="B17" s="175" t="s">
        <v>149</v>
      </c>
      <c r="C17" s="168">
        <f>C14/C$12</f>
        <v>0.16022301234567901</v>
      </c>
      <c r="D17" s="168">
        <f t="shared" ref="D17:F17" si="3">D14/D$12</f>
        <v>0.38341934531101118</v>
      </c>
      <c r="E17" s="168">
        <f t="shared" si="3"/>
        <v>6.1704493827160513E-2</v>
      </c>
      <c r="F17" s="168">
        <f t="shared" si="3"/>
        <v>0</v>
      </c>
    </row>
    <row r="18" spans="2:6">
      <c r="B18" s="8"/>
      <c r="C18" s="163"/>
      <c r="D18" s="11"/>
      <c r="E18" s="11"/>
    </row>
    <row r="19" spans="2:6">
      <c r="B19" s="8"/>
      <c r="C19" s="163"/>
      <c r="D19" s="11"/>
      <c r="E19" s="11"/>
    </row>
    <row r="20" spans="2:6">
      <c r="B20" s="8"/>
      <c r="C20" s="163"/>
      <c r="D20" s="11"/>
      <c r="E20" s="11"/>
    </row>
    <row r="21" spans="2:6">
      <c r="B21" s="8"/>
      <c r="C21" s="163"/>
      <c r="D21" s="11"/>
      <c r="E21" s="11"/>
    </row>
    <row r="22" spans="2:6">
      <c r="B22" s="9"/>
      <c r="C22" s="163"/>
      <c r="D22" s="11"/>
      <c r="E22" s="11"/>
    </row>
    <row r="23" spans="2:6">
      <c r="B23" s="9"/>
      <c r="C23" s="163"/>
      <c r="D23" s="11"/>
      <c r="E23" s="11"/>
    </row>
    <row r="24" spans="2:6">
      <c r="B24" s="9"/>
      <c r="C24" s="163"/>
      <c r="D24" s="11"/>
      <c r="E24" s="11"/>
    </row>
    <row r="25" spans="2:6">
      <c r="B25" s="9"/>
      <c r="C25" s="163"/>
      <c r="D25" s="11"/>
      <c r="E25" s="11"/>
    </row>
    <row r="26" spans="2:6">
      <c r="B26" s="9"/>
      <c r="C26" s="163"/>
      <c r="D26" s="11"/>
      <c r="E26" s="11"/>
    </row>
    <row r="27" spans="2:6">
      <c r="B27" s="9"/>
      <c r="C27" s="163"/>
      <c r="D27" s="11"/>
      <c r="E27" s="11"/>
    </row>
    <row r="28" spans="2:6">
      <c r="B28" s="9"/>
      <c r="C28" s="163"/>
      <c r="D28" s="11"/>
      <c r="E28" s="11"/>
    </row>
    <row r="29" spans="2:6">
      <c r="B29" s="9"/>
      <c r="C29" s="163"/>
      <c r="D29" s="11"/>
      <c r="E29" s="11"/>
    </row>
    <row r="30" spans="2:6">
      <c r="B30" s="9"/>
      <c r="C30" s="163"/>
      <c r="D30" s="11"/>
      <c r="E30" s="11"/>
    </row>
    <row r="31" spans="2:6">
      <c r="B31" s="9"/>
      <c r="C31" s="163"/>
      <c r="D31" s="11"/>
      <c r="E31" s="11"/>
    </row>
    <row r="32" spans="2:6">
      <c r="B32" s="9"/>
      <c r="C32" s="163"/>
      <c r="D32" s="11"/>
      <c r="E32" s="11"/>
    </row>
    <row r="33" spans="2:6">
      <c r="B33" s="9"/>
      <c r="C33" s="163"/>
      <c r="D33" s="11"/>
      <c r="E33" s="11"/>
    </row>
    <row r="34" spans="2:6">
      <c r="B34" s="9"/>
      <c r="C34" s="163"/>
      <c r="D34" s="11"/>
      <c r="E34" s="11"/>
    </row>
    <row r="35" spans="2:6">
      <c r="B35" s="9"/>
      <c r="C35" s="163"/>
      <c r="D35" s="11"/>
      <c r="E35" s="11"/>
    </row>
    <row r="36" spans="2:6">
      <c r="B36" s="36"/>
      <c r="C36" s="163"/>
      <c r="D36" s="11"/>
      <c r="E36" s="11"/>
    </row>
    <row r="37" spans="2:6">
      <c r="B37" s="36"/>
      <c r="C37" s="163"/>
      <c r="D37" s="11"/>
      <c r="E37" s="11"/>
    </row>
    <row r="38" spans="2:6">
      <c r="B38" s="36"/>
      <c r="C38" s="163"/>
      <c r="D38" s="11"/>
      <c r="E38" s="11"/>
    </row>
    <row r="39" spans="2:6">
      <c r="B39" s="63"/>
      <c r="C39" s="163"/>
      <c r="D39" s="11"/>
      <c r="E39" s="11"/>
    </row>
    <row r="40" spans="2:6">
      <c r="B40" s="73"/>
      <c r="C40" s="163"/>
      <c r="D40" s="11"/>
      <c r="E40" s="11"/>
    </row>
    <row r="41" spans="2:6">
      <c r="B41" s="63"/>
      <c r="C41" s="163"/>
      <c r="D41" s="11"/>
      <c r="E41" s="11"/>
    </row>
    <row r="42" spans="2:6">
      <c r="B42" s="63"/>
      <c r="C42" s="163"/>
      <c r="D42" s="11"/>
      <c r="E42" s="11"/>
      <c r="F42" s="11"/>
    </row>
    <row r="43" spans="2:6">
      <c r="B43" s="162"/>
      <c r="C43" s="163"/>
      <c r="D43" s="11"/>
      <c r="E43" s="1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zoomScaleNormal="100" workbookViewId="0">
      <selection activeCell="F44" sqref="F44"/>
    </sheetView>
  </sheetViews>
  <sheetFormatPr defaultRowHeight="15"/>
  <cols>
    <col min="3" max="3" width="13.140625" bestFit="1" customWidth="1"/>
    <col min="4" max="4" width="13.7109375" customWidth="1"/>
    <col min="5" max="5" width="12.7109375" customWidth="1"/>
  </cols>
  <sheetData>
    <row r="1" spans="1:6">
      <c r="A1" s="72"/>
    </row>
    <row r="2" spans="1:6" ht="16.5">
      <c r="B2" s="184" t="s">
        <v>173</v>
      </c>
      <c r="C2" s="185"/>
      <c r="D2" s="185"/>
      <c r="E2" s="12"/>
    </row>
    <row r="3" spans="1:6">
      <c r="B3" s="188" t="s">
        <v>174</v>
      </c>
      <c r="C3" s="186">
        <v>77919</v>
      </c>
      <c r="D3" s="191">
        <f>C3/$C$6</f>
        <v>0.4785003684598379</v>
      </c>
      <c r="E3" s="10"/>
      <c r="F3" s="164"/>
    </row>
    <row r="4" spans="1:6">
      <c r="B4" s="188" t="s">
        <v>175</v>
      </c>
      <c r="C4" s="187">
        <v>52010</v>
      </c>
      <c r="D4" s="191">
        <f t="shared" ref="D4:D5" si="0">C4/$C$6</f>
        <v>0.31939326946696145</v>
      </c>
      <c r="E4" s="11"/>
    </row>
    <row r="5" spans="1:6">
      <c r="B5" s="189" t="s">
        <v>197</v>
      </c>
      <c r="C5" s="190">
        <v>32911</v>
      </c>
      <c r="D5" s="192">
        <f t="shared" si="0"/>
        <v>0.20210636207320068</v>
      </c>
      <c r="E5" s="11"/>
    </row>
    <row r="6" spans="1:6">
      <c r="B6" s="188" t="s">
        <v>176</v>
      </c>
      <c r="C6" s="187">
        <v>162840</v>
      </c>
      <c r="D6" s="187"/>
      <c r="E6" s="11"/>
    </row>
    <row r="7" spans="1:6">
      <c r="B7" s="8"/>
      <c r="C7" s="163"/>
      <c r="D7" s="11"/>
      <c r="E7" s="11"/>
    </row>
    <row r="8" spans="1:6">
      <c r="B8" s="8"/>
      <c r="C8" s="163"/>
      <c r="D8" s="11"/>
      <c r="E8" s="11"/>
    </row>
    <row r="9" spans="1:6">
      <c r="B9" s="8"/>
      <c r="C9" s="163"/>
      <c r="D9" s="11"/>
      <c r="E9" s="11"/>
    </row>
    <row r="10" spans="1:6">
      <c r="B10" s="8"/>
      <c r="C10" s="163"/>
      <c r="D10" s="11"/>
      <c r="E10" s="11"/>
    </row>
    <row r="11" spans="1:6">
      <c r="B11" s="8"/>
      <c r="C11" s="163"/>
      <c r="D11" s="11"/>
      <c r="E11" s="11"/>
    </row>
    <row r="12" spans="1:6">
      <c r="B12" s="8"/>
      <c r="C12" s="163"/>
      <c r="D12" s="11"/>
      <c r="E12" s="11"/>
    </row>
    <row r="13" spans="1:6">
      <c r="B13" s="8"/>
      <c r="C13" s="163"/>
      <c r="D13" s="11"/>
      <c r="E13" s="11"/>
    </row>
    <row r="14" spans="1:6">
      <c r="B14" s="8"/>
      <c r="C14" s="163"/>
      <c r="D14" s="11"/>
      <c r="E14" s="11"/>
    </row>
    <row r="15" spans="1:6">
      <c r="B15" s="8"/>
      <c r="C15" s="163"/>
      <c r="D15" s="11"/>
      <c r="E15" s="11"/>
    </row>
    <row r="16" spans="1:6">
      <c r="B16" s="8"/>
      <c r="C16" s="163"/>
      <c r="D16" s="11"/>
      <c r="E16" s="11"/>
    </row>
    <row r="17" spans="2:5">
      <c r="B17" s="8"/>
      <c r="C17" s="163"/>
      <c r="D17" s="11"/>
      <c r="E17" s="11"/>
    </row>
    <row r="18" spans="2:5">
      <c r="B18" s="8"/>
      <c r="C18" s="163"/>
      <c r="D18" s="11"/>
      <c r="E18" s="11"/>
    </row>
    <row r="19" spans="2:5">
      <c r="B19" s="8"/>
      <c r="C19" s="163"/>
      <c r="D19" s="11"/>
      <c r="E19" s="11"/>
    </row>
    <row r="20" spans="2:5">
      <c r="B20" s="8"/>
      <c r="C20" s="163"/>
      <c r="D20" s="11"/>
      <c r="E20" s="11"/>
    </row>
    <row r="21" spans="2:5">
      <c r="B21" s="8"/>
      <c r="C21" s="163"/>
      <c r="D21" s="11"/>
      <c r="E21" s="11"/>
    </row>
    <row r="22" spans="2:5">
      <c r="B22" s="8"/>
      <c r="C22" s="163"/>
      <c r="D22" s="11"/>
      <c r="E22" s="11"/>
    </row>
    <row r="23" spans="2:5">
      <c r="B23" s="9"/>
      <c r="C23" s="163"/>
      <c r="D23" s="11"/>
      <c r="E23" s="11"/>
    </row>
    <row r="24" spans="2:5">
      <c r="B24" s="9"/>
      <c r="C24" s="163"/>
      <c r="D24" s="11"/>
      <c r="E24" s="11"/>
    </row>
    <row r="25" spans="2:5">
      <c r="B25" s="9"/>
      <c r="C25" s="163"/>
      <c r="D25" s="11"/>
      <c r="E25" s="11"/>
    </row>
    <row r="26" spans="2:5">
      <c r="B26" s="9"/>
      <c r="C26" s="163"/>
      <c r="D26" s="11"/>
      <c r="E26" s="11"/>
    </row>
    <row r="27" spans="2:5">
      <c r="B27" s="9"/>
      <c r="C27" s="163"/>
      <c r="D27" s="11"/>
      <c r="E27" s="11"/>
    </row>
    <row r="28" spans="2:5">
      <c r="B28" s="9"/>
      <c r="C28" s="163"/>
      <c r="D28" s="11"/>
      <c r="E28" s="11"/>
    </row>
    <row r="29" spans="2:5">
      <c r="B29" s="9"/>
      <c r="C29" s="163"/>
      <c r="D29" s="11"/>
      <c r="E29" s="11"/>
    </row>
    <row r="30" spans="2:5">
      <c r="B30" s="9"/>
      <c r="C30" s="163"/>
      <c r="D30" s="11"/>
      <c r="E30" s="11"/>
    </row>
    <row r="31" spans="2:5">
      <c r="B31" s="9"/>
      <c r="C31" s="163"/>
      <c r="D31" s="11"/>
      <c r="E31" s="11"/>
    </row>
    <row r="32" spans="2:5">
      <c r="B32" s="9"/>
      <c r="C32" s="163"/>
      <c r="D32" s="11"/>
      <c r="E32" s="11"/>
    </row>
    <row r="33" spans="2:6">
      <c r="B33" s="9"/>
      <c r="C33" s="163"/>
      <c r="D33" s="11"/>
      <c r="E33" s="11"/>
    </row>
    <row r="34" spans="2:6">
      <c r="B34" s="9"/>
      <c r="C34" s="163"/>
      <c r="D34" s="11"/>
      <c r="E34" s="11"/>
    </row>
    <row r="35" spans="2:6">
      <c r="B35" s="9"/>
      <c r="C35" s="163"/>
      <c r="D35" s="11"/>
      <c r="E35" s="11"/>
    </row>
    <row r="36" spans="2:6">
      <c r="B36" s="9"/>
      <c r="C36" s="163"/>
      <c r="D36" s="11"/>
      <c r="E36" s="11"/>
    </row>
    <row r="37" spans="2:6">
      <c r="B37" s="36"/>
      <c r="C37" s="163"/>
      <c r="D37" s="11"/>
      <c r="E37" s="11"/>
    </row>
    <row r="38" spans="2:6">
      <c r="B38" s="36"/>
      <c r="C38" s="163"/>
      <c r="D38" s="11"/>
      <c r="E38" s="11"/>
    </row>
    <row r="39" spans="2:6">
      <c r="B39" s="36"/>
      <c r="C39" s="163"/>
      <c r="D39" s="11"/>
      <c r="E39" s="11"/>
    </row>
    <row r="40" spans="2:6">
      <c r="B40" s="63"/>
      <c r="C40" s="163"/>
      <c r="D40" s="11"/>
      <c r="E40" s="11"/>
    </row>
    <row r="41" spans="2:6">
      <c r="B41" s="73"/>
      <c r="C41" s="163"/>
      <c r="D41" s="11"/>
      <c r="E41" s="11"/>
    </row>
    <row r="42" spans="2:6">
      <c r="B42" s="63"/>
      <c r="C42" s="163"/>
      <c r="D42" s="11"/>
      <c r="E42" s="11"/>
    </row>
    <row r="43" spans="2:6">
      <c r="B43" s="63"/>
      <c r="C43" s="163"/>
      <c r="D43" s="11"/>
      <c r="E43" s="11"/>
      <c r="F43" s="11"/>
    </row>
    <row r="44" spans="2:6">
      <c r="B44" s="162"/>
      <c r="C44" s="163"/>
      <c r="D44" s="11"/>
      <c r="E44" s="1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zoomScaleNormal="100" workbookViewId="0">
      <selection activeCell="H29" sqref="H29"/>
    </sheetView>
  </sheetViews>
  <sheetFormatPr defaultRowHeight="15"/>
  <cols>
    <col min="4" max="4" width="13.7109375" customWidth="1"/>
    <col min="5" max="5" width="12.7109375" customWidth="1"/>
  </cols>
  <sheetData>
    <row r="1" spans="1:6">
      <c r="A1" s="72"/>
    </row>
    <row r="2" spans="1:6" ht="16.5">
      <c r="B2" s="7" t="s">
        <v>177</v>
      </c>
      <c r="C2" s="12"/>
      <c r="D2" s="12"/>
      <c r="E2" s="12"/>
    </row>
    <row r="3" spans="1:6">
      <c r="B3" s="193"/>
      <c r="C3" s="195" t="s">
        <v>178</v>
      </c>
      <c r="D3" s="195" t="s">
        <v>179</v>
      </c>
      <c r="E3" s="10"/>
      <c r="F3" s="164"/>
    </row>
    <row r="4" spans="1:6">
      <c r="B4" s="196">
        <v>2014</v>
      </c>
      <c r="C4" s="194">
        <v>66.710999999999999</v>
      </c>
      <c r="D4" s="194">
        <v>52.399000000000001</v>
      </c>
      <c r="E4" s="11"/>
    </row>
    <row r="5" spans="1:6">
      <c r="B5" s="196">
        <v>2015</v>
      </c>
      <c r="C5" s="194">
        <v>58.601999999999997</v>
      </c>
      <c r="D5" s="194">
        <v>53.902000000000001</v>
      </c>
      <c r="E5" s="11"/>
    </row>
    <row r="6" spans="1:6">
      <c r="B6" s="196">
        <v>2016</v>
      </c>
      <c r="C6" s="194">
        <v>55.164999999999999</v>
      </c>
      <c r="D6" s="194">
        <v>53.189</v>
      </c>
      <c r="E6" s="11"/>
    </row>
    <row r="7" spans="1:6">
      <c r="B7" s="8"/>
      <c r="C7" s="163"/>
      <c r="D7" s="11"/>
      <c r="E7" s="11"/>
    </row>
    <row r="8" spans="1:6">
      <c r="B8" s="8"/>
      <c r="C8" s="163"/>
      <c r="D8" s="11"/>
      <c r="E8" s="11"/>
    </row>
    <row r="9" spans="1:6">
      <c r="B9" s="8"/>
      <c r="C9" s="163"/>
      <c r="D9" s="11"/>
      <c r="E9" s="11"/>
    </row>
    <row r="10" spans="1:6">
      <c r="B10" s="8"/>
      <c r="C10" s="163"/>
      <c r="D10" s="11"/>
      <c r="E10" s="11"/>
    </row>
    <row r="11" spans="1:6">
      <c r="B11" s="8"/>
      <c r="C11" s="163"/>
      <c r="D11" s="11"/>
      <c r="E11" s="11"/>
    </row>
    <row r="12" spans="1:6">
      <c r="B12" s="8"/>
      <c r="C12" s="163"/>
      <c r="D12" s="11"/>
      <c r="E12" s="11"/>
    </row>
    <row r="13" spans="1:6">
      <c r="B13" s="8"/>
      <c r="C13" s="163"/>
      <c r="D13" s="11"/>
      <c r="E13" s="11"/>
    </row>
    <row r="14" spans="1:6">
      <c r="B14" s="8"/>
      <c r="C14" s="163"/>
      <c r="D14" s="11"/>
      <c r="E14" s="11"/>
    </row>
    <row r="15" spans="1:6">
      <c r="B15" s="8"/>
      <c r="C15" s="163"/>
      <c r="D15" s="11"/>
      <c r="E15" s="11"/>
    </row>
    <row r="16" spans="1:6">
      <c r="B16" s="8"/>
      <c r="C16" s="163"/>
      <c r="D16" s="11"/>
      <c r="E16" s="11"/>
    </row>
    <row r="17" spans="2:5">
      <c r="B17" s="8"/>
      <c r="C17" s="163"/>
      <c r="D17" s="11"/>
      <c r="E17" s="11"/>
    </row>
    <row r="18" spans="2:5">
      <c r="B18" s="8"/>
      <c r="C18" s="163"/>
      <c r="D18" s="11"/>
      <c r="E18" s="11"/>
    </row>
    <row r="19" spans="2:5">
      <c r="B19" s="8"/>
      <c r="C19" s="163"/>
      <c r="D19" s="11"/>
      <c r="E19" s="11"/>
    </row>
    <row r="20" spans="2:5">
      <c r="B20" s="8"/>
      <c r="C20" s="163"/>
      <c r="D20" s="11"/>
      <c r="E20" s="11"/>
    </row>
    <row r="21" spans="2:5">
      <c r="B21" s="8"/>
      <c r="C21" s="163"/>
      <c r="D21" s="11"/>
      <c r="E21" s="11"/>
    </row>
    <row r="22" spans="2:5">
      <c r="B22" s="8"/>
      <c r="C22" s="163"/>
      <c r="D22" s="11"/>
      <c r="E22" s="11"/>
    </row>
    <row r="23" spans="2:5">
      <c r="B23" s="9"/>
      <c r="C23" s="163"/>
      <c r="D23" s="11"/>
      <c r="E23" s="11"/>
    </row>
    <row r="24" spans="2:5">
      <c r="B24" s="9"/>
      <c r="C24" s="163"/>
      <c r="D24" s="11"/>
      <c r="E24" s="11"/>
    </row>
    <row r="25" spans="2:5">
      <c r="B25" s="9"/>
      <c r="C25" s="163"/>
      <c r="D25" s="11"/>
      <c r="E25" s="11"/>
    </row>
    <row r="26" spans="2:5">
      <c r="B26" s="9"/>
      <c r="C26" s="163"/>
      <c r="D26" s="11"/>
      <c r="E26" s="11"/>
    </row>
    <row r="27" spans="2:5">
      <c r="B27" s="9"/>
      <c r="C27" s="163"/>
      <c r="D27" s="11"/>
      <c r="E27" s="11"/>
    </row>
    <row r="28" spans="2:5">
      <c r="B28" s="9"/>
      <c r="C28" s="163"/>
      <c r="D28" s="11"/>
      <c r="E28" s="11"/>
    </row>
    <row r="29" spans="2:5">
      <c r="B29" s="9"/>
      <c r="C29" s="163"/>
      <c r="D29" s="11"/>
      <c r="E29" s="11"/>
    </row>
    <row r="30" spans="2:5">
      <c r="B30" s="9"/>
      <c r="C30" s="163"/>
      <c r="D30" s="11"/>
      <c r="E30" s="11"/>
    </row>
    <row r="31" spans="2:5">
      <c r="B31" s="9"/>
      <c r="C31" s="163"/>
      <c r="D31" s="11"/>
      <c r="E31" s="11"/>
    </row>
    <row r="32" spans="2:5">
      <c r="B32" s="9"/>
      <c r="C32" s="163"/>
      <c r="D32" s="11"/>
      <c r="E32" s="11"/>
    </row>
    <row r="33" spans="2:6">
      <c r="B33" s="9"/>
      <c r="C33" s="163"/>
      <c r="D33" s="11"/>
      <c r="E33" s="11"/>
    </row>
    <row r="34" spans="2:6">
      <c r="B34" s="9"/>
      <c r="C34" s="163"/>
      <c r="D34" s="11"/>
      <c r="E34" s="11"/>
    </row>
    <row r="35" spans="2:6">
      <c r="B35" s="9"/>
      <c r="C35" s="163"/>
      <c r="D35" s="11"/>
      <c r="E35" s="11"/>
    </row>
    <row r="36" spans="2:6">
      <c r="B36" s="9"/>
      <c r="C36" s="163"/>
      <c r="D36" s="11"/>
      <c r="E36" s="11"/>
    </row>
    <row r="37" spans="2:6">
      <c r="B37" s="36"/>
      <c r="C37" s="163"/>
      <c r="D37" s="11"/>
      <c r="E37" s="11"/>
    </row>
    <row r="38" spans="2:6">
      <c r="B38" s="36"/>
      <c r="C38" s="163"/>
      <c r="D38" s="11"/>
      <c r="E38" s="11"/>
    </row>
    <row r="39" spans="2:6">
      <c r="B39" s="36"/>
      <c r="C39" s="163"/>
      <c r="D39" s="11"/>
      <c r="E39" s="11"/>
    </row>
    <row r="40" spans="2:6">
      <c r="B40" s="63"/>
      <c r="C40" s="163"/>
      <c r="D40" s="11"/>
      <c r="E40" s="11"/>
    </row>
    <row r="41" spans="2:6">
      <c r="B41" s="73"/>
      <c r="C41" s="163"/>
      <c r="D41" s="11"/>
      <c r="E41" s="11"/>
    </row>
    <row r="42" spans="2:6">
      <c r="B42" s="63"/>
      <c r="C42" s="163"/>
      <c r="D42" s="11"/>
      <c r="E42" s="11"/>
    </row>
    <row r="43" spans="2:6">
      <c r="B43" s="63"/>
      <c r="C43" s="163"/>
      <c r="D43" s="11"/>
      <c r="E43" s="11"/>
      <c r="F43" s="11"/>
    </row>
    <row r="44" spans="2:6">
      <c r="B44" s="162"/>
      <c r="C44" s="163"/>
      <c r="D44" s="11"/>
      <c r="E44" s="1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F44"/>
  <sheetViews>
    <sheetView showGridLines="0" zoomScaleNormal="100" workbookViewId="0">
      <selection activeCell="K29" sqref="K29"/>
    </sheetView>
  </sheetViews>
  <sheetFormatPr defaultRowHeight="15"/>
  <cols>
    <col min="4" max="4" width="13.7109375" customWidth="1"/>
    <col min="5" max="5" width="12.7109375" customWidth="1"/>
  </cols>
  <sheetData>
    <row r="1" spans="1:6">
      <c r="A1" s="72"/>
    </row>
    <row r="2" spans="1:6" ht="16.5">
      <c r="B2" s="7" t="s">
        <v>115</v>
      </c>
      <c r="C2" s="12"/>
      <c r="D2" s="12"/>
      <c r="E2" s="12"/>
    </row>
    <row r="3" spans="1:6">
      <c r="C3" s="164" t="s">
        <v>159</v>
      </c>
      <c r="D3" s="10" t="s">
        <v>81</v>
      </c>
      <c r="E3" s="10" t="s">
        <v>80</v>
      </c>
      <c r="F3" s="164" t="s">
        <v>158</v>
      </c>
    </row>
    <row r="4" spans="1:6">
      <c r="B4" s="8" t="s">
        <v>47</v>
      </c>
      <c r="C4" s="163">
        <v>0.14663288462912075</v>
      </c>
      <c r="D4" s="11">
        <v>0.13888237196823117</v>
      </c>
      <c r="E4" s="11">
        <v>0.15191187576526871</v>
      </c>
    </row>
    <row r="5" spans="1:6">
      <c r="B5" s="8" t="s">
        <v>48</v>
      </c>
      <c r="C5" s="163">
        <v>0.14380239396343664</v>
      </c>
      <c r="D5" s="11">
        <v>0.13757616763457986</v>
      </c>
      <c r="E5" s="11">
        <v>0.1506056714316174</v>
      </c>
    </row>
    <row r="6" spans="1:6">
      <c r="B6" s="8" t="s">
        <v>49</v>
      </c>
      <c r="C6" s="163">
        <v>0.14607773063163718</v>
      </c>
      <c r="D6" s="11">
        <v>0.13626996330092858</v>
      </c>
      <c r="E6" s="11">
        <v>0.14929946709796613</v>
      </c>
    </row>
    <row r="7" spans="1:6">
      <c r="B7" s="8" t="s">
        <v>50</v>
      </c>
      <c r="C7" s="163">
        <v>0.14689652804985129</v>
      </c>
      <c r="D7" s="11">
        <v>0.13496375896727728</v>
      </c>
      <c r="E7" s="11">
        <v>0.14799326276431482</v>
      </c>
    </row>
    <row r="8" spans="1:6">
      <c r="B8" s="8" t="s">
        <v>51</v>
      </c>
      <c r="C8" s="163">
        <v>0.13445681627300607</v>
      </c>
      <c r="D8" s="11">
        <v>0.13365755463362597</v>
      </c>
      <c r="E8" s="11">
        <v>0.14668705843066351</v>
      </c>
    </row>
    <row r="9" spans="1:6">
      <c r="B9" s="8" t="s">
        <v>52</v>
      </c>
      <c r="C9" s="163">
        <v>0.13212777024952771</v>
      </c>
      <c r="D9" s="11">
        <v>0.13235135029997466</v>
      </c>
      <c r="E9" s="11">
        <v>0.14538085409701221</v>
      </c>
    </row>
    <row r="10" spans="1:6">
      <c r="B10" s="8" t="s">
        <v>53</v>
      </c>
      <c r="C10" s="163">
        <v>0.13417911973187474</v>
      </c>
      <c r="D10" s="11">
        <v>0.13104514596632336</v>
      </c>
      <c r="E10" s="11">
        <v>0.1440746497633609</v>
      </c>
    </row>
    <row r="11" spans="1:6">
      <c r="B11" s="8" t="s">
        <v>54</v>
      </c>
      <c r="C11" s="163">
        <v>0.13893114814749039</v>
      </c>
      <c r="D11" s="11">
        <v>0.12973894163267205</v>
      </c>
      <c r="E11" s="11">
        <v>0.1427684454297096</v>
      </c>
    </row>
    <row r="12" spans="1:6">
      <c r="B12" s="8" t="s">
        <v>55</v>
      </c>
      <c r="C12" s="163">
        <v>0.13359341359108554</v>
      </c>
      <c r="D12" s="11">
        <v>0.12843273729902077</v>
      </c>
      <c r="E12" s="11">
        <v>0.14146224109605832</v>
      </c>
    </row>
    <row r="13" spans="1:6">
      <c r="B13" s="8" t="s">
        <v>56</v>
      </c>
      <c r="C13" s="163">
        <v>0.13493259379569153</v>
      </c>
      <c r="D13" s="11">
        <v>0.12712653296536947</v>
      </c>
      <c r="E13" s="11">
        <v>0.14015603676240701</v>
      </c>
    </row>
    <row r="14" spans="1:6">
      <c r="B14" s="8" t="s">
        <v>57</v>
      </c>
      <c r="C14" s="163">
        <v>0.13438854786721438</v>
      </c>
      <c r="D14" s="11">
        <v>0.12582032863171816</v>
      </c>
      <c r="E14" s="11">
        <v>0.1388498324287557</v>
      </c>
    </row>
    <row r="15" spans="1:6">
      <c r="B15" s="8" t="s">
        <v>58</v>
      </c>
      <c r="C15" s="163">
        <v>0.13040437653205653</v>
      </c>
      <c r="D15" s="11">
        <v>0.12451412429806685</v>
      </c>
      <c r="E15" s="11">
        <v>0.1375436280951044</v>
      </c>
    </row>
    <row r="16" spans="1:6">
      <c r="B16" s="8" t="s">
        <v>59</v>
      </c>
      <c r="C16" s="163">
        <v>0.13235587924073686</v>
      </c>
      <c r="D16" s="11">
        <v>0.12320791996441557</v>
      </c>
      <c r="E16" s="11">
        <v>0.13623742376145312</v>
      </c>
    </row>
    <row r="17" spans="2:5">
      <c r="B17" s="8" t="s">
        <v>60</v>
      </c>
      <c r="C17" s="163">
        <v>0.12637487452502044</v>
      </c>
      <c r="D17" s="11">
        <v>0.12190171563076427</v>
      </c>
      <c r="E17" s="11">
        <v>0.13493121942780181</v>
      </c>
    </row>
    <row r="18" spans="2:5">
      <c r="B18" s="8" t="s">
        <v>61</v>
      </c>
      <c r="C18" s="163">
        <v>0.12879943272025918</v>
      </c>
      <c r="D18" s="11">
        <v>0.12059551129711296</v>
      </c>
      <c r="E18" s="11">
        <v>0.13362501509415051</v>
      </c>
    </row>
    <row r="19" spans="2:5">
      <c r="B19" s="8" t="s">
        <v>62</v>
      </c>
      <c r="C19" s="163">
        <v>0.12709033409631626</v>
      </c>
      <c r="D19" s="11">
        <v>0.11928930696346166</v>
      </c>
      <c r="E19" s="11">
        <v>0.1323188107604992</v>
      </c>
    </row>
    <row r="20" spans="2:5">
      <c r="B20" s="8" t="s">
        <v>63</v>
      </c>
      <c r="C20" s="163">
        <v>0.12702344039650815</v>
      </c>
      <c r="D20" s="11">
        <v>0.11798310262981035</v>
      </c>
      <c r="E20" s="11">
        <v>0.13101260642684789</v>
      </c>
    </row>
    <row r="21" spans="2:5">
      <c r="B21" s="8" t="s">
        <v>64</v>
      </c>
      <c r="C21" s="163">
        <v>0.11923168211201611</v>
      </c>
      <c r="D21" s="11">
        <v>0.11667689829615907</v>
      </c>
      <c r="E21" s="11">
        <v>0.12970640209319659</v>
      </c>
    </row>
    <row r="22" spans="2:5">
      <c r="B22" s="8" t="s">
        <v>65</v>
      </c>
      <c r="C22" s="163">
        <v>0.11912590593611987</v>
      </c>
      <c r="D22" s="11">
        <v>0.11735086931067504</v>
      </c>
      <c r="E22" s="11">
        <v>0.13038037310771255</v>
      </c>
    </row>
    <row r="23" spans="2:5">
      <c r="B23" s="9" t="s">
        <v>66</v>
      </c>
      <c r="C23" s="163">
        <v>0.12289755423837696</v>
      </c>
      <c r="D23" s="11">
        <v>0.11890676895893137</v>
      </c>
      <c r="E23" s="11">
        <v>0.13193627275596892</v>
      </c>
    </row>
    <row r="24" spans="2:5">
      <c r="B24" s="9" t="s">
        <v>67</v>
      </c>
      <c r="C24" s="163">
        <v>0.12405197012896112</v>
      </c>
      <c r="D24" s="11">
        <v>0.12046266860718771</v>
      </c>
      <c r="E24" s="11">
        <v>0.13349217240422526</v>
      </c>
    </row>
    <row r="25" spans="2:5">
      <c r="B25" s="9" t="s">
        <v>68</v>
      </c>
      <c r="C25" s="163">
        <v>0.12836718441634307</v>
      </c>
      <c r="D25" s="11">
        <v>0.12201856825544405</v>
      </c>
      <c r="E25" s="11">
        <v>0.13504807205248159</v>
      </c>
    </row>
    <row r="26" spans="2:5">
      <c r="B26" s="9" t="s">
        <v>69</v>
      </c>
      <c r="C26" s="163">
        <v>0.12884815616616335</v>
      </c>
      <c r="D26" s="11">
        <v>0.12357446790370039</v>
      </c>
      <c r="E26" s="11">
        <v>0.13660397170073793</v>
      </c>
    </row>
    <row r="27" spans="2:5">
      <c r="B27" s="9" t="s">
        <v>70</v>
      </c>
      <c r="C27" s="163">
        <v>0.13050441352644074</v>
      </c>
      <c r="D27" s="11">
        <v>0.12513036755195675</v>
      </c>
      <c r="E27" s="11">
        <v>0.1381598713489943</v>
      </c>
    </row>
    <row r="28" spans="2:5">
      <c r="B28" s="9" t="s">
        <v>71</v>
      </c>
      <c r="C28" s="163">
        <v>0.13958303394150698</v>
      </c>
      <c r="D28" s="11">
        <v>0.12668626720021309</v>
      </c>
      <c r="E28" s="11">
        <v>0.13971577099725063</v>
      </c>
    </row>
    <row r="29" spans="2:5">
      <c r="B29" s="9" t="s">
        <v>72</v>
      </c>
      <c r="C29" s="163">
        <v>0.13893993706000912</v>
      </c>
      <c r="D29" s="11">
        <v>0.12824216684846942</v>
      </c>
      <c r="E29" s="11">
        <v>0.14127167064550697</v>
      </c>
    </row>
    <row r="30" spans="2:5">
      <c r="B30" s="9" t="s">
        <v>73</v>
      </c>
      <c r="C30" s="163">
        <v>0.13861608644013654</v>
      </c>
      <c r="D30" s="11">
        <v>0.12979806649672576</v>
      </c>
      <c r="E30" s="11">
        <v>0.14282757029376331</v>
      </c>
    </row>
    <row r="31" spans="2:5">
      <c r="B31" s="9" t="s">
        <v>74</v>
      </c>
      <c r="C31" s="163">
        <v>0.14297351299927091</v>
      </c>
      <c r="D31" s="11">
        <v>0.13135396614498213</v>
      </c>
      <c r="E31" s="11">
        <v>0.14438346994201967</v>
      </c>
    </row>
    <row r="32" spans="2:5">
      <c r="B32" s="9" t="s">
        <v>75</v>
      </c>
      <c r="C32" s="163">
        <v>0.14289056782907639</v>
      </c>
      <c r="D32" s="11">
        <v>0.13290986579323846</v>
      </c>
      <c r="E32" s="11">
        <v>0.14593936959027601</v>
      </c>
    </row>
    <row r="33" spans="2:6">
      <c r="B33" s="9" t="s">
        <v>76</v>
      </c>
      <c r="C33" s="163">
        <v>0.141979176127942</v>
      </c>
      <c r="D33" s="11">
        <v>0.1344657654414948</v>
      </c>
      <c r="E33" s="11">
        <v>0.14749526923853234</v>
      </c>
    </row>
    <row r="34" spans="2:6">
      <c r="B34" s="9" t="s">
        <v>77</v>
      </c>
      <c r="C34" s="163">
        <v>0.14326131109757492</v>
      </c>
      <c r="D34" s="11">
        <v>0.13602166508975114</v>
      </c>
      <c r="E34" s="11">
        <v>0.14905116888678868</v>
      </c>
    </row>
    <row r="35" spans="2:6">
      <c r="B35" s="9" t="s">
        <v>78</v>
      </c>
      <c r="C35" s="163">
        <v>0.13858773091828872</v>
      </c>
      <c r="D35" s="11">
        <v>0.1375775647380075</v>
      </c>
      <c r="E35" s="11">
        <v>0.15060706853504505</v>
      </c>
    </row>
    <row r="36" spans="2:6">
      <c r="B36" s="9" t="s">
        <v>79</v>
      </c>
      <c r="C36" s="163">
        <v>0.14487426916890045</v>
      </c>
      <c r="D36" s="11">
        <v>0.13913346438626384</v>
      </c>
      <c r="E36" s="11">
        <v>0.15216296818330138</v>
      </c>
    </row>
    <row r="37" spans="2:6">
      <c r="B37" s="36" t="s">
        <v>87</v>
      </c>
      <c r="C37" s="163">
        <v>0.14875150535269405</v>
      </c>
      <c r="D37" s="11">
        <v>0.14068936403452018</v>
      </c>
      <c r="E37" s="11">
        <v>0.15371886783155772</v>
      </c>
    </row>
    <row r="38" spans="2:6">
      <c r="B38" s="36" t="s">
        <v>96</v>
      </c>
      <c r="C38" s="163">
        <v>0.14803724471149501</v>
      </c>
      <c r="D38" s="11">
        <v>0.14224526368277654</v>
      </c>
      <c r="E38" s="11">
        <v>0.15527476747981409</v>
      </c>
    </row>
    <row r="39" spans="2:6">
      <c r="B39" s="36" t="s">
        <v>97</v>
      </c>
      <c r="C39" s="163">
        <v>0.15054909355792187</v>
      </c>
      <c r="D39" s="11">
        <v>0.14380116333103288</v>
      </c>
      <c r="E39" s="11">
        <v>0.15683066712807042</v>
      </c>
    </row>
    <row r="40" spans="2:6">
      <c r="B40" s="63" t="s">
        <v>98</v>
      </c>
      <c r="C40" s="163">
        <v>0.15092945318372136</v>
      </c>
      <c r="D40" s="11">
        <v>0.14535706297928921</v>
      </c>
      <c r="E40" s="11">
        <v>0.15838656677632676</v>
      </c>
    </row>
    <row r="41" spans="2:6">
      <c r="B41" s="73" t="s">
        <v>105</v>
      </c>
      <c r="C41" s="163">
        <v>0.15117652435596343</v>
      </c>
      <c r="D41" s="11">
        <v>0.14691296262754555</v>
      </c>
      <c r="E41" s="11">
        <v>0.1599424664245831</v>
      </c>
    </row>
    <row r="42" spans="2:6">
      <c r="B42" s="63" t="s">
        <v>116</v>
      </c>
      <c r="C42" s="163">
        <v>0.15297234036999549</v>
      </c>
      <c r="D42" s="11">
        <v>0.14846886227580189</v>
      </c>
      <c r="E42" s="11">
        <v>0.16149836607283943</v>
      </c>
    </row>
    <row r="43" spans="2:6">
      <c r="B43" s="63" t="s">
        <v>156</v>
      </c>
      <c r="C43" s="163">
        <v>0.156133112408052</v>
      </c>
      <c r="D43" s="11">
        <v>0.15002476192405825</v>
      </c>
      <c r="E43" s="11">
        <v>0.1630542657210958</v>
      </c>
      <c r="F43" s="11">
        <v>0.15079999999999999</v>
      </c>
    </row>
    <row r="44" spans="2:6">
      <c r="B44" s="162" t="s">
        <v>157</v>
      </c>
      <c r="C44" s="163">
        <v>0.15144488084512756</v>
      </c>
      <c r="D44" s="11">
        <v>0.15158066157231459</v>
      </c>
      <c r="E44" s="11">
        <v>0.16461016536935213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2</vt:i4>
      </vt:variant>
    </vt:vector>
  </HeadingPairs>
  <TitlesOfParts>
    <vt:vector size="18" baseType="lpstr">
      <vt:lpstr>Obsah</vt:lpstr>
      <vt:lpstr>Graf_1</vt:lpstr>
      <vt:lpstr>Graf_2</vt:lpstr>
      <vt:lpstr>Graf_3</vt:lpstr>
      <vt:lpstr>Graf_4 a Graf_5</vt:lpstr>
      <vt:lpstr>Graf_6</vt:lpstr>
      <vt:lpstr>Graf_7</vt:lpstr>
      <vt:lpstr>Graf_8</vt:lpstr>
      <vt:lpstr>Graf_9</vt:lpstr>
      <vt:lpstr>Graf_5</vt:lpstr>
      <vt:lpstr>Graf_10</vt:lpstr>
      <vt:lpstr>Graf_11</vt:lpstr>
      <vt:lpstr>DANE_ESA2010</vt:lpstr>
      <vt:lpstr>DANE_CASH</vt:lpstr>
      <vt:lpstr>DANE_FAKTORY</vt:lpstr>
      <vt:lpstr>Tab_1</vt:lpstr>
      <vt:lpstr>Graf_2!_ftn1</vt:lpstr>
      <vt:lpstr>Graf_2!_ftnref1</vt:lpstr>
    </vt:vector>
  </TitlesOfParts>
  <Company>Ministerstvo financií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Paur Dusan</dc:creator>
  <cp:lastModifiedBy>Paur Dusan</cp:lastModifiedBy>
  <cp:lastPrinted>2017-09-26T16:32:07Z</cp:lastPrinted>
  <dcterms:created xsi:type="dcterms:W3CDTF">2015-11-02T12:32:05Z</dcterms:created>
  <dcterms:modified xsi:type="dcterms:W3CDTF">2018-06-26T08:25:27Z</dcterms:modified>
</cp:coreProperties>
</file>