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/>
  <mc:AlternateContent xmlns:mc="http://schemas.openxmlformats.org/markup-compatibility/2006">
    <mc:Choice Requires="x15">
      <x15ac:absPath xmlns:x15ac="http://schemas.microsoft.com/office/spreadsheetml/2010/11/ac" url="U:\IFP_NEW\1_DANE\1_5_Vybor\EDV\2017_zasadnutia\jun\komentár\"/>
    </mc:Choice>
  </mc:AlternateContent>
  <bookViews>
    <workbookView xWindow="0" yWindow="0" windowWidth="24000" windowHeight="8610" tabRatio="836"/>
  </bookViews>
  <sheets>
    <sheet name="Obsah" sheetId="26" r:id="rId1"/>
    <sheet name="Graf_1" sheetId="6" r:id="rId2"/>
    <sheet name="Graf_2" sheetId="4" r:id="rId3"/>
    <sheet name="Graf_3" sheetId="3" r:id="rId4"/>
    <sheet name="Graf_4" sheetId="21" r:id="rId5"/>
    <sheet name="Graf_5" sheetId="10" r:id="rId6"/>
    <sheet name="Graf_6" sheetId="19" r:id="rId7"/>
    <sheet name="Tab_1" sheetId="24" r:id="rId8"/>
    <sheet name="Tab_2" sheetId="23" r:id="rId9"/>
    <sheet name="Tab_3" sheetId="22" r:id="rId10"/>
    <sheet name="Tab_4" sheetId="18" r:id="rId11"/>
    <sheet name="DANE_ESA2010" sheetId="11" r:id="rId12"/>
    <sheet name="DANE_CASH" sheetId="20" r:id="rId13"/>
    <sheet name="DANE_FAKTORY" sheetId="2" r:id="rId14"/>
    <sheet name="DANE_LEGISLATIVA" sheetId="5" r:id="rId15"/>
  </sheets>
  <definedNames>
    <definedName name="_ftn1" localSheetId="2">Graf_2!$B$5</definedName>
    <definedName name="_ftnref1" localSheetId="2">Graf_2!$B$2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7" i="20" l="1"/>
  <c r="AC7" i="20"/>
  <c r="AB7" i="20"/>
  <c r="AA7" i="20"/>
  <c r="Z7" i="20"/>
  <c r="Y7" i="20"/>
  <c r="AD7" i="11"/>
  <c r="AC7" i="11"/>
  <c r="AB7" i="11"/>
  <c r="AA7" i="11"/>
  <c r="Z7" i="11"/>
  <c r="Y7" i="11"/>
  <c r="L7" i="21" l="1"/>
  <c r="K7" i="21"/>
  <c r="J7" i="21"/>
  <c r="I7" i="21"/>
  <c r="H7" i="21"/>
  <c r="G7" i="21"/>
  <c r="F7" i="21"/>
  <c r="E7" i="21"/>
  <c r="D7" i="21"/>
  <c r="Q6" i="21"/>
  <c r="P6" i="21"/>
  <c r="O6" i="21"/>
  <c r="N6" i="21"/>
  <c r="M6" i="21"/>
  <c r="L5" i="21"/>
  <c r="K5" i="21"/>
  <c r="J5" i="21"/>
  <c r="I5" i="21"/>
  <c r="H5" i="21"/>
  <c r="G5" i="21"/>
  <c r="F5" i="21"/>
  <c r="E5" i="21"/>
  <c r="D5" i="21"/>
  <c r="C5" i="21"/>
  <c r="AD40" i="20" l="1"/>
  <c r="AC40" i="20"/>
  <c r="AB40" i="20"/>
  <c r="AA40" i="20"/>
  <c r="Z40" i="20"/>
  <c r="Y40" i="20"/>
  <c r="X40" i="20"/>
  <c r="W40" i="20"/>
  <c r="V40" i="20"/>
  <c r="U40" i="20"/>
  <c r="T40" i="20"/>
  <c r="AD39" i="20"/>
  <c r="AC39" i="20"/>
  <c r="AB39" i="20"/>
  <c r="AA39" i="20"/>
  <c r="Z39" i="20"/>
  <c r="Y39" i="20"/>
  <c r="X39" i="20"/>
  <c r="W39" i="20"/>
  <c r="V39" i="20"/>
  <c r="U39" i="20"/>
  <c r="T39" i="20"/>
  <c r="AD38" i="20"/>
  <c r="AC38" i="20"/>
  <c r="AB38" i="20"/>
  <c r="AA38" i="20"/>
  <c r="Z38" i="20"/>
  <c r="Y38" i="20"/>
  <c r="X38" i="20"/>
  <c r="W38" i="20"/>
  <c r="V38" i="20"/>
  <c r="U38" i="20"/>
  <c r="T38" i="20"/>
  <c r="AD37" i="20"/>
  <c r="AC37" i="20"/>
  <c r="AB37" i="20"/>
  <c r="AA37" i="20"/>
  <c r="Z37" i="20"/>
  <c r="Y37" i="20"/>
  <c r="X37" i="20"/>
  <c r="W37" i="20"/>
  <c r="V37" i="20"/>
  <c r="U37" i="20"/>
  <c r="T37" i="20"/>
  <c r="AD36" i="20"/>
  <c r="AC36" i="20"/>
  <c r="AB36" i="20"/>
  <c r="AA36" i="20"/>
  <c r="Z36" i="20"/>
  <c r="Y36" i="20"/>
  <c r="X36" i="20"/>
  <c r="W36" i="20"/>
  <c r="V36" i="20"/>
  <c r="U36" i="20"/>
  <c r="T36" i="20"/>
  <c r="AD35" i="20"/>
  <c r="AC35" i="20"/>
  <c r="AB35" i="20"/>
  <c r="AA35" i="20"/>
  <c r="Z35" i="20"/>
  <c r="Y35" i="20"/>
  <c r="X35" i="20"/>
  <c r="W35" i="20"/>
  <c r="V35" i="20"/>
  <c r="U35" i="20"/>
  <c r="T35" i="20"/>
  <c r="AD34" i="20"/>
  <c r="AC34" i="20"/>
  <c r="AB34" i="20"/>
  <c r="AA34" i="20"/>
  <c r="Z34" i="20"/>
  <c r="Y34" i="20"/>
  <c r="X34" i="20"/>
  <c r="W34" i="20"/>
  <c r="V34" i="20"/>
  <c r="U34" i="20"/>
  <c r="T34" i="20"/>
  <c r="AD30" i="20"/>
  <c r="AC30" i="20"/>
  <c r="AB30" i="20"/>
  <c r="AA30" i="20"/>
  <c r="Z30" i="20"/>
  <c r="Y30" i="20"/>
  <c r="X30" i="20"/>
  <c r="W30" i="20"/>
  <c r="V30" i="20"/>
  <c r="U30" i="20"/>
  <c r="T30" i="20"/>
  <c r="AD28" i="20"/>
  <c r="AC28" i="20"/>
  <c r="AB28" i="20"/>
  <c r="AA28" i="20"/>
  <c r="Z28" i="20"/>
  <c r="Y28" i="20"/>
  <c r="X28" i="20"/>
  <c r="W28" i="20"/>
  <c r="V28" i="20"/>
  <c r="U28" i="20"/>
  <c r="T28" i="20"/>
  <c r="AD27" i="20"/>
  <c r="AC27" i="20"/>
  <c r="AC26" i="20" s="1"/>
  <c r="AB27" i="20"/>
  <c r="AA27" i="20"/>
  <c r="Z27" i="20"/>
  <c r="Y27" i="20"/>
  <c r="Y26" i="20" s="1"/>
  <c r="X27" i="20"/>
  <c r="W27" i="20"/>
  <c r="V27" i="20"/>
  <c r="U27" i="20"/>
  <c r="U26" i="20" s="1"/>
  <c r="T27" i="20"/>
  <c r="AB26" i="20"/>
  <c r="X26" i="20"/>
  <c r="T26" i="20"/>
  <c r="S26" i="20"/>
  <c r="R26" i="20"/>
  <c r="Q26" i="20"/>
  <c r="P26" i="20"/>
  <c r="O26" i="20"/>
  <c r="N26" i="20"/>
  <c r="M26" i="20"/>
  <c r="L26" i="20"/>
  <c r="K26" i="20"/>
  <c r="J26" i="20"/>
  <c r="I26" i="20"/>
  <c r="H26" i="20"/>
  <c r="G26" i="20"/>
  <c r="F26" i="20"/>
  <c r="E26" i="20"/>
  <c r="D26" i="20"/>
  <c r="C26" i="20"/>
  <c r="AD25" i="20"/>
  <c r="AC25" i="20"/>
  <c r="AB25" i="20"/>
  <c r="AA25" i="20"/>
  <c r="Z25" i="20"/>
  <c r="Y25" i="20"/>
  <c r="X25" i="20"/>
  <c r="W25" i="20"/>
  <c r="V25" i="20"/>
  <c r="U25" i="20"/>
  <c r="T25" i="20"/>
  <c r="AD24" i="20"/>
  <c r="AC24" i="20"/>
  <c r="AB24" i="20"/>
  <c r="AA24" i="20"/>
  <c r="Z24" i="20"/>
  <c r="Y24" i="20"/>
  <c r="X24" i="20"/>
  <c r="W24" i="20"/>
  <c r="V24" i="20"/>
  <c r="U24" i="20"/>
  <c r="T24" i="20"/>
  <c r="AD23" i="20"/>
  <c r="AC23" i="20"/>
  <c r="AB23" i="20"/>
  <c r="AA23" i="20"/>
  <c r="Z23" i="20"/>
  <c r="Y23" i="20"/>
  <c r="X23" i="20"/>
  <c r="W23" i="20"/>
  <c r="V23" i="20"/>
  <c r="U23" i="20"/>
  <c r="T23" i="20"/>
  <c r="AD22" i="20"/>
  <c r="AC22" i="20"/>
  <c r="AB22" i="20"/>
  <c r="AA22" i="20"/>
  <c r="Z22" i="20"/>
  <c r="Y22" i="20"/>
  <c r="X22" i="20"/>
  <c r="W22" i="20"/>
  <c r="V22" i="20"/>
  <c r="U22" i="20"/>
  <c r="T22" i="20"/>
  <c r="AD21" i="20"/>
  <c r="AC21" i="20"/>
  <c r="AB21" i="20"/>
  <c r="AA21" i="20"/>
  <c r="Z21" i="20"/>
  <c r="Y21" i="20"/>
  <c r="X21" i="20"/>
  <c r="W21" i="20"/>
  <c r="V21" i="20"/>
  <c r="U21" i="20"/>
  <c r="T21" i="20"/>
  <c r="AD20" i="20"/>
  <c r="AC20" i="20"/>
  <c r="AB20" i="20"/>
  <c r="AA20" i="20"/>
  <c r="Z20" i="20"/>
  <c r="Y20" i="20"/>
  <c r="X20" i="20"/>
  <c r="W20" i="20"/>
  <c r="V20" i="20"/>
  <c r="U20" i="20"/>
  <c r="T20" i="20"/>
  <c r="AD19" i="20"/>
  <c r="AC19" i="20"/>
  <c r="AB19" i="20"/>
  <c r="AA19" i="20"/>
  <c r="Z19" i="20"/>
  <c r="Y19" i="20"/>
  <c r="X19" i="20"/>
  <c r="W19" i="20"/>
  <c r="V19" i="20"/>
  <c r="U19" i="20"/>
  <c r="T19" i="20"/>
  <c r="AD18" i="20"/>
  <c r="AC18" i="20"/>
  <c r="AC14" i="20" s="1"/>
  <c r="AB18" i="20"/>
  <c r="AA18" i="20"/>
  <c r="Z18" i="20"/>
  <c r="Y18" i="20"/>
  <c r="X18" i="20"/>
  <c r="W18" i="20"/>
  <c r="V18" i="20"/>
  <c r="U18" i="20"/>
  <c r="T18" i="20"/>
  <c r="AD17" i="20"/>
  <c r="AC17" i="20"/>
  <c r="AB17" i="20"/>
  <c r="AA17" i="20"/>
  <c r="Z17" i="20"/>
  <c r="Y17" i="20"/>
  <c r="X17" i="20"/>
  <c r="W17" i="20"/>
  <c r="V17" i="20"/>
  <c r="U17" i="20"/>
  <c r="U14" i="20" s="1"/>
  <c r="T17" i="20"/>
  <c r="AD16" i="20"/>
  <c r="AC16" i="20"/>
  <c r="AB16" i="20"/>
  <c r="AA16" i="20"/>
  <c r="Z16" i="20"/>
  <c r="Y16" i="20"/>
  <c r="X16" i="20"/>
  <c r="W16" i="20"/>
  <c r="V16" i="20"/>
  <c r="U16" i="20"/>
  <c r="T16" i="20"/>
  <c r="AD15" i="20"/>
  <c r="AD14" i="20" s="1"/>
  <c r="AC15" i="20"/>
  <c r="AB15" i="20"/>
  <c r="AA15" i="20"/>
  <c r="Z15" i="20"/>
  <c r="Z14" i="20" s="1"/>
  <c r="Y15" i="20"/>
  <c r="X15" i="20"/>
  <c r="W15" i="20"/>
  <c r="V15" i="20"/>
  <c r="V14" i="20" s="1"/>
  <c r="U15" i="20"/>
  <c r="T15" i="20"/>
  <c r="Y14" i="20"/>
  <c r="S14" i="20"/>
  <c r="S12" i="20" s="1"/>
  <c r="R14" i="20"/>
  <c r="R12" i="20" s="1"/>
  <c r="Q14" i="20"/>
  <c r="Q12" i="20" s="1"/>
  <c r="P14" i="20"/>
  <c r="P12" i="20" s="1"/>
  <c r="O14" i="20"/>
  <c r="O12" i="20" s="1"/>
  <c r="N14" i="20"/>
  <c r="N12" i="20" s="1"/>
  <c r="M14" i="20"/>
  <c r="M12" i="20" s="1"/>
  <c r="L14" i="20"/>
  <c r="L12" i="20" s="1"/>
  <c r="K14" i="20"/>
  <c r="K12" i="20" s="1"/>
  <c r="J14" i="20"/>
  <c r="J12" i="20" s="1"/>
  <c r="I14" i="20"/>
  <c r="I12" i="20" s="1"/>
  <c r="H14" i="20"/>
  <c r="H12" i="20" s="1"/>
  <c r="G14" i="20"/>
  <c r="G12" i="20" s="1"/>
  <c r="F14" i="20"/>
  <c r="F12" i="20" s="1"/>
  <c r="E14" i="20"/>
  <c r="E12" i="20" s="1"/>
  <c r="D14" i="20"/>
  <c r="D12" i="20" s="1"/>
  <c r="C14" i="20"/>
  <c r="C12" i="20" s="1"/>
  <c r="AD13" i="20"/>
  <c r="AC13" i="20"/>
  <c r="AB13" i="20"/>
  <c r="AA13" i="20"/>
  <c r="Z13" i="20"/>
  <c r="Y13" i="20"/>
  <c r="X13" i="20"/>
  <c r="W13" i="20"/>
  <c r="V13" i="20"/>
  <c r="U13" i="20"/>
  <c r="T13" i="20"/>
  <c r="AD11" i="20"/>
  <c r="AC11" i="20"/>
  <c r="AB11" i="20"/>
  <c r="AA11" i="20"/>
  <c r="Z11" i="20"/>
  <c r="Y11" i="20"/>
  <c r="X11" i="20"/>
  <c r="W11" i="20"/>
  <c r="V11" i="20"/>
  <c r="U11" i="20"/>
  <c r="T11" i="20"/>
  <c r="T6" i="20" s="1"/>
  <c r="AD10" i="20"/>
  <c r="AC10" i="20"/>
  <c r="AB10" i="20"/>
  <c r="AB6" i="20" s="1"/>
  <c r="AA10" i="20"/>
  <c r="Z10" i="20"/>
  <c r="Y10" i="20"/>
  <c r="X10" i="20"/>
  <c r="X6" i="20" s="1"/>
  <c r="W10" i="20"/>
  <c r="V10" i="20"/>
  <c r="U10" i="20"/>
  <c r="T10" i="20"/>
  <c r="AD9" i="20"/>
  <c r="AC9" i="20"/>
  <c r="AB9" i="20"/>
  <c r="AA9" i="20"/>
  <c r="Z9" i="20"/>
  <c r="Y9" i="20"/>
  <c r="X9" i="20"/>
  <c r="W9" i="20"/>
  <c r="V9" i="20"/>
  <c r="U9" i="20"/>
  <c r="T9" i="20"/>
  <c r="AD8" i="20"/>
  <c r="AC8" i="20"/>
  <c r="AB8" i="20"/>
  <c r="AA8" i="20"/>
  <c r="Z8" i="20"/>
  <c r="Y8" i="20"/>
  <c r="X8" i="20"/>
  <c r="W8" i="20"/>
  <c r="V8" i="20"/>
  <c r="U8" i="20"/>
  <c r="T8" i="20"/>
  <c r="X7" i="20"/>
  <c r="W7" i="20"/>
  <c r="V7" i="20"/>
  <c r="U7" i="20"/>
  <c r="T7" i="20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D6" i="20"/>
  <c r="C6" i="20"/>
  <c r="V6" i="20" l="1"/>
  <c r="AD6" i="20"/>
  <c r="Y6" i="20"/>
  <c r="W14" i="20"/>
  <c r="W12" i="20" s="1"/>
  <c r="W5" i="20" s="1"/>
  <c r="W29" i="20" s="1"/>
  <c r="Z26" i="20"/>
  <c r="W6" i="20"/>
  <c r="AA6" i="20"/>
  <c r="X14" i="20"/>
  <c r="X12" i="20" s="1"/>
  <c r="X5" i="20" s="1"/>
  <c r="X29" i="20" s="1"/>
  <c r="AB14" i="20"/>
  <c r="W26" i="20"/>
  <c r="AA26" i="20"/>
  <c r="Z6" i="20"/>
  <c r="U6" i="20"/>
  <c r="AC6" i="20"/>
  <c r="AA14" i="20"/>
  <c r="V26" i="20"/>
  <c r="AD26" i="20"/>
  <c r="T14" i="20"/>
  <c r="T12" i="20" s="1"/>
  <c r="T5" i="20" s="1"/>
  <c r="T29" i="20" s="1"/>
  <c r="AA12" i="20"/>
  <c r="AA5" i="20" s="1"/>
  <c r="AA29" i="20" s="1"/>
  <c r="E5" i="20"/>
  <c r="E29" i="20" s="1"/>
  <c r="E31" i="20" s="1"/>
  <c r="U12" i="20"/>
  <c r="U5" i="20" s="1"/>
  <c r="U29" i="20" s="1"/>
  <c r="Y12" i="20"/>
  <c r="Y5" i="20" s="1"/>
  <c r="Y29" i="20" s="1"/>
  <c r="AC12" i="20"/>
  <c r="AC5" i="20" s="1"/>
  <c r="AC29" i="20" s="1"/>
  <c r="I5" i="20"/>
  <c r="I29" i="20" s="1"/>
  <c r="I31" i="20" s="1"/>
  <c r="Q5" i="20"/>
  <c r="Q29" i="20" s="1"/>
  <c r="Q31" i="20" s="1"/>
  <c r="V12" i="20"/>
  <c r="Z12" i="20"/>
  <c r="Z5" i="20" s="1"/>
  <c r="Z29" i="20" s="1"/>
  <c r="AB12" i="20"/>
  <c r="D5" i="20"/>
  <c r="D29" i="20" s="1"/>
  <c r="D31" i="20" s="1"/>
  <c r="U31" i="20" s="1"/>
  <c r="L5" i="20"/>
  <c r="L29" i="20" s="1"/>
  <c r="L31" i="20" s="1"/>
  <c r="H5" i="20"/>
  <c r="H29" i="20" s="1"/>
  <c r="H31" i="20" s="1"/>
  <c r="P5" i="20"/>
  <c r="P29" i="20" s="1"/>
  <c r="P31" i="20" s="1"/>
  <c r="M5" i="20"/>
  <c r="M29" i="20" s="1"/>
  <c r="M31" i="20" s="1"/>
  <c r="AB5" i="20"/>
  <c r="AB29" i="20" s="1"/>
  <c r="AD12" i="20"/>
  <c r="AD5" i="20" s="1"/>
  <c r="AD29" i="20" s="1"/>
  <c r="F5" i="20"/>
  <c r="F29" i="20" s="1"/>
  <c r="F31" i="20" s="1"/>
  <c r="J5" i="20"/>
  <c r="J29" i="20" s="1"/>
  <c r="J31" i="20" s="1"/>
  <c r="N5" i="20"/>
  <c r="N29" i="20" s="1"/>
  <c r="N31" i="20" s="1"/>
  <c r="T31" i="20" s="1"/>
  <c r="R5" i="20"/>
  <c r="R29" i="20" s="1"/>
  <c r="R31" i="20" s="1"/>
  <c r="C5" i="20"/>
  <c r="C29" i="20" s="1"/>
  <c r="C31" i="20" s="1"/>
  <c r="G5" i="20"/>
  <c r="G29" i="20" s="1"/>
  <c r="G31" i="20" s="1"/>
  <c r="K5" i="20"/>
  <c r="K29" i="20" s="1"/>
  <c r="K31" i="20" s="1"/>
  <c r="O5" i="20"/>
  <c r="O29" i="20" s="1"/>
  <c r="O31" i="20" s="1"/>
  <c r="S5" i="20"/>
  <c r="S29" i="20" s="1"/>
  <c r="S31" i="20" s="1"/>
  <c r="V5" i="20"/>
  <c r="V29" i="20" s="1"/>
  <c r="AD43" i="11"/>
  <c r="AC43" i="11"/>
  <c r="AB43" i="11"/>
  <c r="AA43" i="11"/>
  <c r="Z43" i="11"/>
  <c r="AD42" i="11"/>
  <c r="AC42" i="11"/>
  <c r="AB42" i="11"/>
  <c r="AA42" i="11"/>
  <c r="Z42" i="11"/>
  <c r="AD40" i="11"/>
  <c r="AC40" i="11"/>
  <c r="AB40" i="11"/>
  <c r="AA40" i="11"/>
  <c r="Z40" i="11"/>
  <c r="AD39" i="11"/>
  <c r="AC39" i="11"/>
  <c r="AB39" i="11"/>
  <c r="AA39" i="11"/>
  <c r="Z39" i="11"/>
  <c r="AD38" i="11"/>
  <c r="AC38" i="11"/>
  <c r="AB38" i="11"/>
  <c r="AA38" i="11"/>
  <c r="Z38" i="11"/>
  <c r="AD37" i="11"/>
  <c r="AC37" i="11"/>
  <c r="AB37" i="11"/>
  <c r="AA37" i="11"/>
  <c r="Z37" i="11"/>
  <c r="AD36" i="11"/>
  <c r="AC36" i="11"/>
  <c r="AB36" i="11"/>
  <c r="AA36" i="11"/>
  <c r="Z36" i="11"/>
  <c r="AD35" i="11"/>
  <c r="AC35" i="11"/>
  <c r="AB35" i="11"/>
  <c r="AA35" i="11"/>
  <c r="Z35" i="11"/>
  <c r="AD34" i="11"/>
  <c r="AC34" i="11"/>
  <c r="AB34" i="11"/>
  <c r="AA34" i="11"/>
  <c r="Z34" i="11"/>
  <c r="AD30" i="11"/>
  <c r="AC30" i="11"/>
  <c r="AB30" i="11"/>
  <c r="AA30" i="11"/>
  <c r="Z30" i="11"/>
  <c r="AD28" i="11"/>
  <c r="AC28" i="11"/>
  <c r="AB28" i="11"/>
  <c r="AA28" i="11"/>
  <c r="Z28" i="11"/>
  <c r="AD27" i="11"/>
  <c r="AD26" i="11" s="1"/>
  <c r="AC27" i="11"/>
  <c r="AB27" i="11"/>
  <c r="AA27" i="11"/>
  <c r="Z27" i="11"/>
  <c r="Z26" i="11" s="1"/>
  <c r="AD25" i="11"/>
  <c r="AC25" i="11"/>
  <c r="AB25" i="11"/>
  <c r="AA25" i="11"/>
  <c r="Z25" i="11"/>
  <c r="AD24" i="11"/>
  <c r="AC24" i="11"/>
  <c r="AB24" i="11"/>
  <c r="AA24" i="11"/>
  <c r="Z24" i="11"/>
  <c r="AD23" i="11"/>
  <c r="AC23" i="11"/>
  <c r="AB23" i="11"/>
  <c r="AA23" i="11"/>
  <c r="Z23" i="11"/>
  <c r="AD22" i="11"/>
  <c r="AC22" i="11"/>
  <c r="AB22" i="11"/>
  <c r="AA22" i="11"/>
  <c r="Z22" i="11"/>
  <c r="AD21" i="11"/>
  <c r="AC21" i="11"/>
  <c r="AB21" i="11"/>
  <c r="AA21" i="11"/>
  <c r="Z21" i="11"/>
  <c r="AD20" i="11"/>
  <c r="AC20" i="11"/>
  <c r="AB20" i="11"/>
  <c r="AA20" i="11"/>
  <c r="Z20" i="11"/>
  <c r="AD19" i="11"/>
  <c r="AC19" i="11"/>
  <c r="AB19" i="11"/>
  <c r="AA19" i="11"/>
  <c r="Z19" i="11"/>
  <c r="AD18" i="11"/>
  <c r="AC18" i="11"/>
  <c r="AB18" i="11"/>
  <c r="AA18" i="11"/>
  <c r="Z18" i="11"/>
  <c r="AD17" i="11"/>
  <c r="AC17" i="11"/>
  <c r="AB17" i="11"/>
  <c r="AA17" i="11"/>
  <c r="Z17" i="11"/>
  <c r="AD16" i="11"/>
  <c r="AC16" i="11"/>
  <c r="AB16" i="11"/>
  <c r="AA16" i="11"/>
  <c r="Z16" i="11"/>
  <c r="AD15" i="11"/>
  <c r="AC15" i="11"/>
  <c r="AB15" i="11"/>
  <c r="AA15" i="11"/>
  <c r="Z15" i="11"/>
  <c r="AD13" i="11"/>
  <c r="AC13" i="11"/>
  <c r="AB13" i="11"/>
  <c r="AA13" i="11"/>
  <c r="Z13" i="11"/>
  <c r="AD11" i="11"/>
  <c r="AC11" i="11"/>
  <c r="AB11" i="11"/>
  <c r="AA11" i="11"/>
  <c r="Z11" i="11"/>
  <c r="AD10" i="11"/>
  <c r="AC10" i="11"/>
  <c r="AB10" i="11"/>
  <c r="AA10" i="11"/>
  <c r="Z10" i="11"/>
  <c r="AD9" i="11"/>
  <c r="AC9" i="11"/>
  <c r="AB9" i="11"/>
  <c r="AA9" i="11"/>
  <c r="Z9" i="11"/>
  <c r="AD8" i="11"/>
  <c r="AC8" i="11"/>
  <c r="AB8" i="11"/>
  <c r="AA8" i="11"/>
  <c r="Z8" i="11"/>
  <c r="Y43" i="11"/>
  <c r="Y42" i="11"/>
  <c r="Y40" i="11"/>
  <c r="Y39" i="11"/>
  <c r="Y38" i="11"/>
  <c r="Y37" i="11"/>
  <c r="Y36" i="11"/>
  <c r="Y35" i="11"/>
  <c r="Y34" i="11"/>
  <c r="Y30" i="11"/>
  <c r="Y28" i="11"/>
  <c r="Y27" i="11"/>
  <c r="Y25" i="11"/>
  <c r="Y24" i="11"/>
  <c r="Y23" i="11"/>
  <c r="Y22" i="11"/>
  <c r="Y21" i="11"/>
  <c r="Y20" i="11"/>
  <c r="Y19" i="11"/>
  <c r="Y18" i="11"/>
  <c r="Y17" i="11"/>
  <c r="Y16" i="11"/>
  <c r="Y15" i="11"/>
  <c r="Y13" i="11"/>
  <c r="Y10" i="11"/>
  <c r="Y11" i="11"/>
  <c r="Y9" i="11"/>
  <c r="Y8" i="11"/>
  <c r="X43" i="11"/>
  <c r="W43" i="11"/>
  <c r="V43" i="11"/>
  <c r="U43" i="11"/>
  <c r="X42" i="11"/>
  <c r="W42" i="11"/>
  <c r="V42" i="11"/>
  <c r="U42" i="11"/>
  <c r="X40" i="11"/>
  <c r="W40" i="11"/>
  <c r="V40" i="11"/>
  <c r="U40" i="11"/>
  <c r="X39" i="11"/>
  <c r="W39" i="11"/>
  <c r="V39" i="11"/>
  <c r="U39" i="11"/>
  <c r="X38" i="11"/>
  <c r="W38" i="11"/>
  <c r="V38" i="11"/>
  <c r="U38" i="11"/>
  <c r="X37" i="11"/>
  <c r="W37" i="11"/>
  <c r="V37" i="11"/>
  <c r="U37" i="11"/>
  <c r="X36" i="11"/>
  <c r="W36" i="11"/>
  <c r="V36" i="11"/>
  <c r="U36" i="11"/>
  <c r="X35" i="11"/>
  <c r="W35" i="11"/>
  <c r="V35" i="11"/>
  <c r="U35" i="11"/>
  <c r="X34" i="11"/>
  <c r="W34" i="11"/>
  <c r="V34" i="11"/>
  <c r="U34" i="11"/>
  <c r="X30" i="11"/>
  <c r="W30" i="11"/>
  <c r="V30" i="11"/>
  <c r="U30" i="11"/>
  <c r="X28" i="11"/>
  <c r="W28" i="11"/>
  <c r="V28" i="11"/>
  <c r="U28" i="11"/>
  <c r="X27" i="11"/>
  <c r="W27" i="11"/>
  <c r="W26" i="11" s="1"/>
  <c r="V27" i="11"/>
  <c r="V26" i="11" s="1"/>
  <c r="U27" i="11"/>
  <c r="X26" i="11"/>
  <c r="U26" i="11"/>
  <c r="X25" i="11"/>
  <c r="W25" i="11"/>
  <c r="V25" i="11"/>
  <c r="U25" i="11"/>
  <c r="X24" i="11"/>
  <c r="W24" i="11"/>
  <c r="V24" i="11"/>
  <c r="U24" i="11"/>
  <c r="X23" i="11"/>
  <c r="W23" i="11"/>
  <c r="V23" i="11"/>
  <c r="U23" i="11"/>
  <c r="X22" i="11"/>
  <c r="W22" i="11"/>
  <c r="V22" i="11"/>
  <c r="U22" i="11"/>
  <c r="X21" i="11"/>
  <c r="W21" i="11"/>
  <c r="V21" i="11"/>
  <c r="U21" i="11"/>
  <c r="X20" i="11"/>
  <c r="W20" i="11"/>
  <c r="V20" i="11"/>
  <c r="U20" i="11"/>
  <c r="X19" i="11"/>
  <c r="W19" i="11"/>
  <c r="V19" i="11"/>
  <c r="U19" i="11"/>
  <c r="X18" i="11"/>
  <c r="W18" i="11"/>
  <c r="V18" i="11"/>
  <c r="U18" i="11"/>
  <c r="X17" i="11"/>
  <c r="W17" i="11"/>
  <c r="V17" i="11"/>
  <c r="U17" i="11"/>
  <c r="X16" i="11"/>
  <c r="W16" i="11"/>
  <c r="V16" i="11"/>
  <c r="U16" i="11"/>
  <c r="X15" i="11"/>
  <c r="W15" i="11"/>
  <c r="W14" i="11" s="1"/>
  <c r="V15" i="11"/>
  <c r="V14" i="11" s="1"/>
  <c r="U15" i="11"/>
  <c r="U14" i="11" s="1"/>
  <c r="X14" i="11"/>
  <c r="X12" i="11" s="1"/>
  <c r="X13" i="11"/>
  <c r="W13" i="11"/>
  <c r="V13" i="11"/>
  <c r="U13" i="11"/>
  <c r="X11" i="11"/>
  <c r="W11" i="11"/>
  <c r="V11" i="11"/>
  <c r="U11" i="11"/>
  <c r="X10" i="11"/>
  <c r="W10" i="11"/>
  <c r="V10" i="11"/>
  <c r="U10" i="11"/>
  <c r="X9" i="11"/>
  <c r="W9" i="11"/>
  <c r="V9" i="11"/>
  <c r="U9" i="11"/>
  <c r="X8" i="11"/>
  <c r="W8" i="11"/>
  <c r="V8" i="11"/>
  <c r="U8" i="11"/>
  <c r="X7" i="11"/>
  <c r="W7" i="11"/>
  <c r="V7" i="11"/>
  <c r="U7" i="11"/>
  <c r="X6" i="11"/>
  <c r="W6" i="11"/>
  <c r="V6" i="11"/>
  <c r="U6" i="11"/>
  <c r="T43" i="11"/>
  <c r="T42" i="11"/>
  <c r="T40" i="11"/>
  <c r="T39" i="11"/>
  <c r="T38" i="11"/>
  <c r="T37" i="11"/>
  <c r="T36" i="11"/>
  <c r="T35" i="11"/>
  <c r="T34" i="11"/>
  <c r="T30" i="11"/>
  <c r="T28" i="11"/>
  <c r="T27" i="11"/>
  <c r="T25" i="11"/>
  <c r="T24" i="11"/>
  <c r="T23" i="11"/>
  <c r="T22" i="11"/>
  <c r="T21" i="11"/>
  <c r="T20" i="11"/>
  <c r="T19" i="11"/>
  <c r="T18" i="11"/>
  <c r="T17" i="11"/>
  <c r="T16" i="11"/>
  <c r="T15" i="11"/>
  <c r="T13" i="11"/>
  <c r="T8" i="11"/>
  <c r="T9" i="11"/>
  <c r="T10" i="11"/>
  <c r="T11" i="11"/>
  <c r="T7" i="11"/>
  <c r="X5" i="11" l="1"/>
  <c r="AC6" i="11"/>
  <c r="AB26" i="11"/>
  <c r="Y31" i="20"/>
  <c r="Z31" i="20"/>
  <c r="X31" i="20"/>
  <c r="U12" i="11"/>
  <c r="U5" i="11" s="1"/>
  <c r="U29" i="11" s="1"/>
  <c r="W12" i="11"/>
  <c r="W5" i="11" s="1"/>
  <c r="W29" i="11" s="1"/>
  <c r="AA6" i="11"/>
  <c r="AA14" i="11"/>
  <c r="AA12" i="11" s="1"/>
  <c r="AA5" i="11" s="1"/>
  <c r="AC14" i="11"/>
  <c r="AC12" i="11" s="1"/>
  <c r="V12" i="11"/>
  <c r="V5" i="11" s="1"/>
  <c r="V29" i="11" s="1"/>
  <c r="T14" i="11"/>
  <c r="AC26" i="11"/>
  <c r="T6" i="11"/>
  <c r="AA26" i="11"/>
  <c r="AD31" i="20"/>
  <c r="AC31" i="20"/>
  <c r="AA31" i="20"/>
  <c r="V31" i="20"/>
  <c r="AB31" i="20"/>
  <c r="W31" i="20"/>
  <c r="T12" i="11"/>
  <c r="T5" i="11" s="1"/>
  <c r="T29" i="11" s="1"/>
  <c r="AC5" i="11"/>
  <c r="T26" i="11"/>
  <c r="AB14" i="11"/>
  <c r="AB12" i="11" s="1"/>
  <c r="AB5" i="11" s="1"/>
  <c r="AB29" i="11" s="1"/>
  <c r="AB6" i="11"/>
  <c r="X29" i="11"/>
  <c r="Z6" i="11"/>
  <c r="AD6" i="11"/>
  <c r="Z14" i="11"/>
  <c r="Z12" i="11" s="1"/>
  <c r="AD14" i="11"/>
  <c r="AD12" i="11" s="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E41" i="11"/>
  <c r="D41" i="11"/>
  <c r="C41" i="11"/>
  <c r="M26" i="11"/>
  <c r="L26" i="11"/>
  <c r="K26" i="11"/>
  <c r="J26" i="11"/>
  <c r="I26" i="11"/>
  <c r="H26" i="11"/>
  <c r="M14" i="11"/>
  <c r="M12" i="11" s="1"/>
  <c r="L14" i="11"/>
  <c r="L12" i="11" s="1"/>
  <c r="K14" i="11"/>
  <c r="K12" i="11" s="1"/>
  <c r="J14" i="11"/>
  <c r="J12" i="11" s="1"/>
  <c r="I14" i="11"/>
  <c r="I12" i="11" s="1"/>
  <c r="H14" i="11"/>
  <c r="H12" i="11" s="1"/>
  <c r="M6" i="11"/>
  <c r="L6" i="11"/>
  <c r="K6" i="11"/>
  <c r="J6" i="11"/>
  <c r="I6" i="11"/>
  <c r="H6" i="11"/>
  <c r="Z5" i="11" l="1"/>
  <c r="Z29" i="11" s="1"/>
  <c r="AC29" i="11"/>
  <c r="AA29" i="11"/>
  <c r="AD41" i="11"/>
  <c r="H5" i="11"/>
  <c r="Z41" i="11"/>
  <c r="U41" i="11"/>
  <c r="V41" i="11"/>
  <c r="AA41" i="11"/>
  <c r="AB41" i="11"/>
  <c r="W41" i="11"/>
  <c r="Y41" i="11"/>
  <c r="T41" i="11"/>
  <c r="AC41" i="11"/>
  <c r="X41" i="11"/>
  <c r="AD5" i="11"/>
  <c r="AD29" i="11" s="1"/>
  <c r="J5" i="11"/>
  <c r="J29" i="11" s="1"/>
  <c r="J31" i="11" s="1"/>
  <c r="K5" i="11"/>
  <c r="K29" i="11" s="1"/>
  <c r="K31" i="11" s="1"/>
  <c r="H29" i="11"/>
  <c r="H31" i="11" s="1"/>
  <c r="L5" i="11"/>
  <c r="L29" i="11" s="1"/>
  <c r="L31" i="11" s="1"/>
  <c r="M5" i="11"/>
  <c r="M29" i="11" s="1"/>
  <c r="M31" i="11" s="1"/>
  <c r="I5" i="11"/>
  <c r="I29" i="11" s="1"/>
  <c r="I31" i="11" s="1"/>
  <c r="E11" i="18"/>
  <c r="F11" i="18"/>
  <c r="G11" i="18"/>
  <c r="H11" i="18"/>
  <c r="D11" i="18"/>
  <c r="I10" i="18"/>
  <c r="I9" i="18"/>
  <c r="E8" i="18"/>
  <c r="F8" i="18"/>
  <c r="G8" i="18"/>
  <c r="H8" i="18"/>
  <c r="D8" i="18"/>
  <c r="I7" i="18"/>
  <c r="I6" i="18"/>
  <c r="I5" i="18"/>
  <c r="I11" i="18" l="1"/>
  <c r="I8" i="18"/>
  <c r="I4" i="18"/>
  <c r="G7" i="5" l="1"/>
  <c r="F7" i="5"/>
  <c r="E7" i="5"/>
  <c r="D7" i="5"/>
  <c r="C7" i="5"/>
  <c r="G4" i="5"/>
  <c r="F4" i="5"/>
  <c r="E4" i="5"/>
  <c r="D4" i="5"/>
  <c r="C4" i="5"/>
  <c r="D11" i="5" l="1"/>
  <c r="E11" i="5"/>
  <c r="F11" i="5"/>
  <c r="C11" i="5"/>
  <c r="G11" i="5"/>
  <c r="G26" i="11" l="1"/>
  <c r="D26" i="11"/>
  <c r="C26" i="11"/>
  <c r="S26" i="11"/>
  <c r="Q26" i="11"/>
  <c r="P26" i="11"/>
  <c r="O26" i="11"/>
  <c r="F26" i="11"/>
  <c r="E26" i="11"/>
  <c r="P14" i="11"/>
  <c r="G14" i="11"/>
  <c r="G12" i="11" s="1"/>
  <c r="F14" i="11"/>
  <c r="S14" i="11"/>
  <c r="S12" i="11" s="1"/>
  <c r="R14" i="11"/>
  <c r="R12" i="11" s="1"/>
  <c r="O14" i="11"/>
  <c r="N14" i="11"/>
  <c r="E14" i="11"/>
  <c r="E12" i="11" s="1"/>
  <c r="D14" i="11"/>
  <c r="D12" i="11" s="1"/>
  <c r="O12" i="11"/>
  <c r="N12" i="11"/>
  <c r="S6" i="11"/>
  <c r="R6" i="11"/>
  <c r="Q6" i="11"/>
  <c r="P6" i="11"/>
  <c r="O6" i="11"/>
  <c r="N6" i="11"/>
  <c r="G6" i="11"/>
  <c r="F6" i="11"/>
  <c r="E6" i="11"/>
  <c r="D6" i="11"/>
  <c r="C6" i="11"/>
  <c r="E5" i="11" l="1"/>
  <c r="E29" i="11" s="1"/>
  <c r="E31" i="11" s="1"/>
  <c r="O5" i="11"/>
  <c r="O29" i="11" s="1"/>
  <c r="O31" i="11" s="1"/>
  <c r="S5" i="11"/>
  <c r="S29" i="11" s="1"/>
  <c r="S31" i="11" s="1"/>
  <c r="AD31" i="11" s="1"/>
  <c r="G5" i="11"/>
  <c r="G29" i="11" s="1"/>
  <c r="G31" i="11" s="1"/>
  <c r="Y6" i="11"/>
  <c r="F12" i="11"/>
  <c r="F5" i="11" s="1"/>
  <c r="N5" i="11"/>
  <c r="R26" i="11"/>
  <c r="D5" i="11"/>
  <c r="D29" i="11" s="1"/>
  <c r="D31" i="11" s="1"/>
  <c r="R5" i="11"/>
  <c r="N26" i="11"/>
  <c r="P12" i="11"/>
  <c r="P5" i="11" s="1"/>
  <c r="P29" i="11" s="1"/>
  <c r="P31" i="11" s="1"/>
  <c r="C14" i="11"/>
  <c r="C12" i="11" s="1"/>
  <c r="C5" i="11" s="1"/>
  <c r="Q14" i="11"/>
  <c r="Q12" i="11" s="1"/>
  <c r="Q5" i="11" s="1"/>
  <c r="V31" i="11" l="1"/>
  <c r="AA31" i="11"/>
  <c r="Z31" i="11"/>
  <c r="U31" i="11"/>
  <c r="R29" i="11"/>
  <c r="R31" i="11" s="1"/>
  <c r="Y14" i="11"/>
  <c r="Y12" i="11" s="1"/>
  <c r="Y5" i="11" s="1"/>
  <c r="Y26" i="11"/>
  <c r="N29" i="11"/>
  <c r="N31" i="11" s="1"/>
  <c r="F29" i="11"/>
  <c r="F31" i="11" s="1"/>
  <c r="Q29" i="11"/>
  <c r="Q31" i="11" s="1"/>
  <c r="C29" i="11"/>
  <c r="C31" i="11" s="1"/>
  <c r="AB31" i="11" l="1"/>
  <c r="W31" i="11"/>
  <c r="Y31" i="11"/>
  <c r="T31" i="11"/>
  <c r="X31" i="11"/>
  <c r="AC31" i="11"/>
  <c r="Y29" i="11"/>
  <c r="D13" i="2" l="1"/>
  <c r="D16" i="2"/>
  <c r="E13" i="2"/>
  <c r="E16" i="2"/>
  <c r="F13" i="2"/>
  <c r="F16" i="2"/>
  <c r="G13" i="2"/>
  <c r="G16" i="2"/>
  <c r="H13" i="2"/>
  <c r="H16" i="2"/>
  <c r="I13" i="2"/>
  <c r="I16" i="2"/>
  <c r="J13" i="2"/>
  <c r="J16" i="2"/>
  <c r="K13" i="2"/>
  <c r="K16" i="2"/>
  <c r="L13" i="2"/>
  <c r="L16" i="2"/>
  <c r="M13" i="2"/>
  <c r="M16" i="2"/>
  <c r="N13" i="2"/>
  <c r="N16" i="2"/>
  <c r="O13" i="2"/>
  <c r="O16" i="2"/>
  <c r="P13" i="2"/>
  <c r="P16" i="2"/>
  <c r="Q13" i="2"/>
  <c r="Q16" i="2"/>
  <c r="R13" i="2"/>
  <c r="R16" i="2"/>
  <c r="S13" i="2"/>
  <c r="S16" i="2"/>
  <c r="T13" i="2"/>
  <c r="T16" i="2"/>
  <c r="U13" i="2"/>
  <c r="U16" i="2"/>
  <c r="V13" i="2"/>
  <c r="V16" i="2"/>
  <c r="W13" i="2"/>
  <c r="W16" i="2"/>
  <c r="X13" i="2"/>
  <c r="X16" i="2"/>
  <c r="Y13" i="2"/>
  <c r="Y16" i="2"/>
  <c r="Z13" i="2"/>
  <c r="Z16" i="2"/>
  <c r="AA13" i="2"/>
  <c r="AA16" i="2"/>
  <c r="AB13" i="2"/>
  <c r="AB16" i="2"/>
  <c r="AC13" i="2"/>
  <c r="AC16" i="2"/>
  <c r="AD13" i="2"/>
  <c r="AD16" i="2"/>
  <c r="AE13" i="2"/>
  <c r="AE16" i="2"/>
  <c r="AF13" i="2"/>
  <c r="AF16" i="2"/>
  <c r="C13" i="2"/>
  <c r="C16" i="2"/>
  <c r="U17" i="2" l="1"/>
  <c r="E17" i="2"/>
  <c r="P17" i="2"/>
  <c r="N17" i="2"/>
  <c r="J17" i="2"/>
  <c r="H17" i="2"/>
  <c r="F17" i="2"/>
  <c r="L17" i="2"/>
  <c r="C17" i="2"/>
  <c r="AA17" i="2"/>
  <c r="Y17" i="2"/>
  <c r="W17" i="2"/>
  <c r="D17" i="2"/>
  <c r="Q17" i="2"/>
  <c r="O17" i="2"/>
  <c r="M17" i="2"/>
  <c r="K17" i="2"/>
  <c r="I17" i="2"/>
  <c r="G17" i="2"/>
  <c r="Z17" i="2"/>
  <c r="X17" i="2"/>
  <c r="V17" i="2"/>
  <c r="AE17" i="2"/>
  <c r="AC17" i="2"/>
  <c r="AF17" i="2"/>
  <c r="AD17" i="2"/>
  <c r="AB17" i="2"/>
  <c r="T17" i="2"/>
  <c r="R17" i="2"/>
  <c r="S17" i="2"/>
</calcChain>
</file>

<file path=xl/sharedStrings.xml><?xml version="1.0" encoding="utf-8"?>
<sst xmlns="http://schemas.openxmlformats.org/spreadsheetml/2006/main" count="282" uniqueCount="206">
  <si>
    <t>Ukazovateľ</t>
  </si>
  <si>
    <t>Daňové príjmy VS spolu</t>
  </si>
  <si>
    <t>Dane z príjmov, ziskov a kapitálového majetku</t>
  </si>
  <si>
    <t>Daň z príjmov fyzických osôb</t>
  </si>
  <si>
    <t>DPFO zo závislej činnosti</t>
  </si>
  <si>
    <t xml:space="preserve">DPFO z  podnikania </t>
  </si>
  <si>
    <t>Daň z príjmov právnických osôb</t>
  </si>
  <si>
    <t>Daň z príjmov vyberaná zrážkou</t>
  </si>
  <si>
    <t>Dane na tovary a služby</t>
  </si>
  <si>
    <t>Daň z pridanej hodnoty</t>
  </si>
  <si>
    <t>Spotrebné dane</t>
  </si>
  <si>
    <t>Z minerálnych olejov</t>
  </si>
  <si>
    <t>Z liehu</t>
  </si>
  <si>
    <t>Z piva</t>
  </si>
  <si>
    <t>Z vína</t>
  </si>
  <si>
    <t>Z tabaku a tabakových výrobkov</t>
  </si>
  <si>
    <t>Z elektrickej energie</t>
  </si>
  <si>
    <t>Zo zemného plynu</t>
  </si>
  <si>
    <t>Z uhlia</t>
  </si>
  <si>
    <t>Dane z medzinárodného obchodu a transakcií</t>
  </si>
  <si>
    <t>Ostatné dane</t>
  </si>
  <si>
    <t>Daňové príjmy a príjmy FSZP spolu</t>
  </si>
  <si>
    <t>SANKCIE</t>
  </si>
  <si>
    <t>Daňové príjmy a príjmy FSZP vrátane sankcií</t>
  </si>
  <si>
    <t>% HDP</t>
  </si>
  <si>
    <t>Štátne finančné aktíva</t>
  </si>
  <si>
    <t xml:space="preserve">Daňové príjmy obcí </t>
  </si>
  <si>
    <t>Daňové príjmy VÚC</t>
  </si>
  <si>
    <t>Daňové príjmy Rozhlasu a televízie Slovenska (RTS)</t>
  </si>
  <si>
    <t>Environmentálny fond</t>
  </si>
  <si>
    <t>Výdavky na verejnoprospešný účel</t>
  </si>
  <si>
    <t>Miestne dane (vrátane dane z motorových vozidiel do r. 2015)</t>
  </si>
  <si>
    <t>Sociálna poisťovňa (EAO + dlžné)</t>
  </si>
  <si>
    <t>Zdravotné poisťovne (EAO + dlžné)</t>
  </si>
  <si>
    <t>z toho vplyv LEVEL/EDS</t>
  </si>
  <si>
    <t>z toho vplyv MAKRA</t>
  </si>
  <si>
    <t>z toho vplyv AKTUALIZÁCIE LEGISLATÍVY</t>
  </si>
  <si>
    <t>Daňové príjmy VS</t>
  </si>
  <si>
    <t>DPFOzč, SO, ZO (mzdová báza)</t>
  </si>
  <si>
    <t>DPPO, DPFOpod, SD MO, ZD licencie (nominálne a reálne HDP)</t>
  </si>
  <si>
    <t>DPH (nominálna spotreba domácností, medzispotreba a investície vlády)</t>
  </si>
  <si>
    <t>Ostatné SD (konečná spotreba domácností, s.c.)</t>
  </si>
  <si>
    <t>Dane z medzinárodného obchodu a transakcií (Import, b.c.)</t>
  </si>
  <si>
    <t>Zrážková daň a OO vybr.fin.inštitúcií (objem vkladov, PÚM)</t>
  </si>
  <si>
    <t>Vplyv zmeny makroekonomických údajov</t>
  </si>
  <si>
    <t>DPH</t>
  </si>
  <si>
    <t>Vplyv zmeny odhadu úspešnosti výberu daní (EDS/level)</t>
  </si>
  <si>
    <t>1 Q 2008</t>
  </si>
  <si>
    <t>2 Q 2008</t>
  </si>
  <si>
    <t>3 Q 2008</t>
  </si>
  <si>
    <t>4 Q 2008</t>
  </si>
  <si>
    <t>1 Q 2009</t>
  </si>
  <si>
    <t>2 Q 2009</t>
  </si>
  <si>
    <t>3 Q 2009</t>
  </si>
  <si>
    <t>4 Q 2009</t>
  </si>
  <si>
    <t>1 Q 2010</t>
  </si>
  <si>
    <t>2 Q 2010</t>
  </si>
  <si>
    <t>3 Q 2010</t>
  </si>
  <si>
    <t>4 Q 2010</t>
  </si>
  <si>
    <t>1 Q 2011</t>
  </si>
  <si>
    <t>2 Q 2011</t>
  </si>
  <si>
    <t>3 Q 2011</t>
  </si>
  <si>
    <t>4 Q 2011</t>
  </si>
  <si>
    <t>1 Q 2012</t>
  </si>
  <si>
    <t>2 Q 2012</t>
  </si>
  <si>
    <t>3 Q 2012</t>
  </si>
  <si>
    <t>4 Q 2012</t>
  </si>
  <si>
    <t>1 Q 2013</t>
  </si>
  <si>
    <t>2 Q 2013</t>
  </si>
  <si>
    <t>3 Q 2013</t>
  </si>
  <si>
    <t>4 Q 2013</t>
  </si>
  <si>
    <t>1 Q 2014</t>
  </si>
  <si>
    <t>2 Q 2014</t>
  </si>
  <si>
    <t>3 Q 2014</t>
  </si>
  <si>
    <t>4 Q 2014</t>
  </si>
  <si>
    <t>1 Q 2015</t>
  </si>
  <si>
    <t>2 Q 2015</t>
  </si>
  <si>
    <t>3 Q 2015</t>
  </si>
  <si>
    <t>4 Q 2015</t>
  </si>
  <si>
    <t>1 Q 2016</t>
  </si>
  <si>
    <t>EDS</t>
  </si>
  <si>
    <t>Horny interval</t>
  </si>
  <si>
    <t>Dolny interval</t>
  </si>
  <si>
    <t>FSZP* spolu</t>
  </si>
  <si>
    <t>z toho JEDNORAZOVÉ VPLYVY</t>
  </si>
  <si>
    <t>z toho INÉ VPLYVY</t>
  </si>
  <si>
    <t>CELKOVÁ ZMENA</t>
  </si>
  <si>
    <t>* Fondy sociálneho a zdravotného poistenia</t>
  </si>
  <si>
    <t>2 Q 2016</t>
  </si>
  <si>
    <t>Graf 3: Vplyv zmeny odhadu úspešnosti výberu (EDS) na prognózu daní (v mil. eur)</t>
  </si>
  <si>
    <t>Graf 2: Vplyv makroekonomickej prognózy na odhad daní (mil. eur)</t>
  </si>
  <si>
    <t>FSZP spolu ***</t>
  </si>
  <si>
    <r>
      <t>Sociálna poisťovňa</t>
    </r>
    <r>
      <rPr>
        <sz val="8"/>
        <rFont val="Arial Narrow"/>
        <family val="2"/>
        <charset val="238"/>
      </rPr>
      <t xml:space="preserve"> (EAO + dlžné)</t>
    </r>
  </si>
  <si>
    <r>
      <t>Zdravotné poisťovne</t>
    </r>
    <r>
      <rPr>
        <sz val="8"/>
        <rFont val="Arial Narrow"/>
        <family val="2"/>
        <charset val="238"/>
      </rPr>
      <t xml:space="preserve"> (EAO + dlžné)</t>
    </r>
  </si>
  <si>
    <t>Daňové príjmy ŠR</t>
  </si>
  <si>
    <t>z toho FO</t>
  </si>
  <si>
    <t xml:space="preserve">                         PO</t>
  </si>
  <si>
    <t>HDP, b.c.</t>
  </si>
  <si>
    <t>Aktualizovaná legislatíva</t>
  </si>
  <si>
    <t>Vplyvy legislatívy celkom</t>
  </si>
  <si>
    <t>2017F</t>
  </si>
  <si>
    <t>2018F</t>
  </si>
  <si>
    <t>3 Q 2016</t>
  </si>
  <si>
    <t>4 Q 2016</t>
  </si>
  <si>
    <t>1 Q 2017</t>
  </si>
  <si>
    <t>Cigary</t>
  </si>
  <si>
    <t>Cigarky</t>
  </si>
  <si>
    <t>Množstvo spolu</t>
  </si>
  <si>
    <t>Tabak</t>
  </si>
  <si>
    <t>mil. eur</t>
  </si>
  <si>
    <t>M. j.</t>
  </si>
  <si>
    <t>2017 (1-3)</t>
  </si>
  <si>
    <t>2017 F</t>
  </si>
  <si>
    <t>Rozdiel</t>
  </si>
  <si>
    <t>t</t>
  </si>
  <si>
    <t>Množstvo vrátane tabaku</t>
  </si>
  <si>
    <t>Výnos (zdaňovanie v ks)</t>
  </si>
  <si>
    <t>Výnos (zdaňovanie v kg)</t>
  </si>
  <si>
    <t>Rozdiel vo výnose (kg - ks)</t>
  </si>
  <si>
    <t>Výnos SD z tabaku</t>
  </si>
  <si>
    <t>2,7*</t>
  </si>
  <si>
    <t>* časť pripadajúca vyššej spotrebe, nie vyššej sadzbe od 1.2.2017 a súvisiacemu predzásobeniu</t>
  </si>
  <si>
    <t>Poznámka: Výpočet predpokladá priemernú hmotnosť cigarky 2,3 g, cigary 7,8 g.</t>
  </si>
  <si>
    <t>Cigary (t)</t>
  </si>
  <si>
    <t>Cigarky (t)</t>
  </si>
  <si>
    <t>Tabak (t)</t>
  </si>
  <si>
    <t>2017 odhad</t>
  </si>
  <si>
    <t>Neživotné poistenie</t>
  </si>
  <si>
    <t>Poplatok za rozvoj</t>
  </si>
  <si>
    <t>Aktualizácia OOP (ZO)</t>
  </si>
  <si>
    <t>Aktualizácia SD z tabaku</t>
  </si>
  <si>
    <t>Aktualizácia DPPO</t>
  </si>
  <si>
    <t>Graf 1: Zmena prognózy daní oproti februáru 2017 (v mil. eur)</t>
  </si>
  <si>
    <t>Východiská rozpočtu VS na roky 2018 - 2020</t>
  </si>
  <si>
    <t>Aktuálna prognóza (jún 2017)</t>
  </si>
  <si>
    <t>Mimorozpočtový účet ŠR</t>
  </si>
  <si>
    <t>Rozdiel oproti schv.rozpočtu na roky 2017 - 2019</t>
  </si>
  <si>
    <t>Rozdiel oproti VRVS 2018 - 2020</t>
  </si>
  <si>
    <t>*** Fondy sociálneho a zdravotného poistenia</t>
  </si>
  <si>
    <t>Schválený RVS na roky 2017 - 2019 **</t>
  </si>
  <si>
    <t>**  RVS na roky 2017 až 2019 bol nad rámec prognózy schválenej VpDP upravený  v NR SR o legislatívnu zmenu týkajúcu sa zrušenia maximálnych vymeriavacích základov pre zdravotné odvody. Uvedené opatrenie zvyšuje výnos zdravotných odvodov v rokoch 2017 až 2019 o 80 mil. eur až o 100 mil. eur. Zároveň znamená nižší výnos dane z príjmov právnických a fyzických osôb v celkovej sume 6 až 18 mil. eur.</t>
  </si>
  <si>
    <t>Graf 4: Vývoj DPPO (ESA2010, v mil. eur)</t>
  </si>
  <si>
    <t>2016E</t>
  </si>
  <si>
    <t>2019F</t>
  </si>
  <si>
    <t>2020F</t>
  </si>
  <si>
    <t>Daň z príjmov právnických osôb (odhad VpDP feb 2017)</t>
  </si>
  <si>
    <t>Daň z príjmov právnických osôb (odhad VpDP jún 2017)</t>
  </si>
  <si>
    <t>medziročná zmena skutočosť</t>
  </si>
  <si>
    <t>sadzba DPPO (pravá os)</t>
  </si>
  <si>
    <t>Graf 5: Efektívna daňová sadzba DPH (%)</t>
  </si>
  <si>
    <t>Graf 6: Vývoj uvoľňovania cigár, cigariek a tabaku do obehu v rokoch 2010 až 2017</t>
  </si>
  <si>
    <t>Tabuľka 4: Výpočet vplyvu zmeny zdaňovania cigár a cigariek na daňové príjmy VS</t>
  </si>
  <si>
    <t>**  RVS na roky 2017 až 2019 bol nad rámec prognózy schválenej VpDP upravený v NR SR o legislatívnu zmenu týkajúcu sa zrušenia maximálnych vymeriavacích základov pre zdravotné odvody. Uvedené opatrenie zvyšuje výnos zdravotných odvodov v rokoch 2017 až 2019 o 90 mil. eur až o 100 mil. eur. Zároveň znamená nižší výnos dane z príjmov právnických a fyzických osôb v celkovej sume 17,2 až 19,1 mil. eur.</t>
  </si>
  <si>
    <t>Tabuľka: Aktuálna prognóza IFP a porovnanie s rozpočtom VS na roky 2017 - 2019 a s Východiskami rozpočtu VS na roky 2018 - 2020 (mil. eur, ESA2010)</t>
  </si>
  <si>
    <t>Tabuľka: Aktuálna prognóza IFP a porovnanie s rozpočtom VS na roky 2017 - 2019 a s Východiskami rozpočtu VS na roky 2018 - 2020 (mil. eur, cash)</t>
  </si>
  <si>
    <t>Tabuľka: Rozdiel aktuálnej prognózy daňových príjmov oproti prognóze z februára 2017 (ESA2010, mil. Eur)</t>
  </si>
  <si>
    <t>Tabuľka: Legislatíva zapracovaná v prognóze (ESA2010, v mil. eur)</t>
  </si>
  <si>
    <t>Nová legislatíva oproti VpDP február 2017</t>
  </si>
  <si>
    <t>Tabuľka 1: Vývoj ziskovosti (HV) a zaplatenej dane  (mil. eur)</t>
  </si>
  <si>
    <t>Zdaňovacie obdobie</t>
  </si>
  <si>
    <t>HV(+)</t>
  </si>
  <si>
    <t>HV(-)</t>
  </si>
  <si>
    <t>HV 2015 (-)</t>
  </si>
  <si>
    <t>HV 2015 (+)</t>
  </si>
  <si>
    <t>HV 2016 (+)</t>
  </si>
  <si>
    <t>HV 2016 (-)</t>
  </si>
  <si>
    <t>HV</t>
  </si>
  <si>
    <t>Daň</t>
  </si>
  <si>
    <t>1  360</t>
  </si>
  <si>
    <t>y-o-y</t>
  </si>
  <si>
    <t>-2,2 %</t>
  </si>
  <si>
    <t>-10,4 %</t>
  </si>
  <si>
    <t>6,4 %</t>
  </si>
  <si>
    <t>-6,5 %</t>
  </si>
  <si>
    <t>Počet subjektov</t>
  </si>
  <si>
    <t>18 166</t>
  </si>
  <si>
    <t>-73,4 %</t>
  </si>
  <si>
    <t>HV Spolu</t>
  </si>
  <si>
    <t>-4,4 %</t>
  </si>
  <si>
    <t>-11,6 %</t>
  </si>
  <si>
    <t>Zdroj: individuálne daňové priznania DPPO, výpočty IFP</t>
  </si>
  <si>
    <t>Súčet položiek zvyšujúcich HV</t>
  </si>
  <si>
    <t>Súčet položiek znižujúcich HV</t>
  </si>
  <si>
    <t>Saldo (+/-)</t>
  </si>
  <si>
    <t>2,3 %</t>
  </si>
  <si>
    <t>Tabuľka 2: Vývoj pripočítateľných a odpočítateľných položiek* (mil. eur)</t>
  </si>
  <si>
    <t>* Očistené o vybrané subjekty u ktorých pripočítateľné a odpočítateľné položky obsahovali „neobvyklé“ hodnoty „deformujúce“ pozorovaný vývoj na úrovni ekonomiky.</t>
  </si>
  <si>
    <t>Tabuľka 3: Vývoj daňových a nedaňových výdavkov uznateľných po zaplatení (mil. eur)</t>
  </si>
  <si>
    <t>Sumy, ktoré boli zaplatené v zdaňovacom období</t>
  </si>
  <si>
    <t>Sumy uplatnené ako daňové výdavky</t>
  </si>
  <si>
    <t>Sumy, ktoré neboli zaplatené v zdaňovacom období</t>
  </si>
  <si>
    <t xml:space="preserve">Obsah </t>
  </si>
  <si>
    <t>Zmena prognózy daní oproti februáru 2017</t>
  </si>
  <si>
    <t>Vplyv makroekonomickej prognózy na odhad daní</t>
  </si>
  <si>
    <t>Vplyv zmeny odhadu úspešnosti výberu (EDS) na prognózu daní</t>
  </si>
  <si>
    <t>Vývoj DPPO</t>
  </si>
  <si>
    <t>Efektívna daňová sadzba DPH</t>
  </si>
  <si>
    <t>Vývoj uvoľňovania cigár, cigariek a tabaku do obehu v rokoch 2010 až 2017</t>
  </si>
  <si>
    <t>Vývoj ziskovosti (HV) a zaplatenej dane</t>
  </si>
  <si>
    <t>Vývoj pripočítateľných a odpočítateľných položiek</t>
  </si>
  <si>
    <t>Vývoj daňových a nedaňových výdavkov uznateľných po zaplatení</t>
  </si>
  <si>
    <t>Výpočet vplyvu zmeny zdaňovania cigár a cigariek na daňové príjmy VS</t>
  </si>
  <si>
    <t>Aktuálna prognóza IFP a porovnanie s rozpočtom VS na roky 2017 - 2019 a s Východiskami rozpočtu VS na roky 2018 - 2020 (mil. eur, ESA2010)</t>
  </si>
  <si>
    <t>Aktuálna prognóza IFP a porovnanie s rozpočtom VS na roky 2017 - 2019 a s Východiskami rozpočtu VS na roky 2018 - 2020 (mil. eur, cash)</t>
  </si>
  <si>
    <t>Legislatíva zapracovaná v prognóze</t>
  </si>
  <si>
    <t>Rozdiel aktuálnej prognózy daňových príjmov oproti prognóze z februára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</si>
</sst>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,##0.000"/>
    <numFmt numFmtId="166" formatCode="0.0"/>
    <numFmt numFmtId="167" formatCode="_-* #,##0.00\ _S_k_-;\-* #,##0.00\ _S_k_-;_-* &quot;-&quot;??\ _S_k_-;_-@_-"/>
  </numFmts>
  <fonts count="36" x14ac:knownFonts="1">
    <font>
      <sz val="11"/>
      <color theme="1"/>
      <name val="Garamond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name val="Arial"/>
      <family val="2"/>
      <charset val="238"/>
    </font>
    <font>
      <sz val="1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sz val="10"/>
      <name val="Garamond"/>
      <family val="1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9"/>
      <color theme="1"/>
      <name val="Arial Narrow"/>
      <family val="2"/>
      <charset val="238"/>
    </font>
    <font>
      <sz val="9"/>
      <color rgb="FFFF0000"/>
      <name val="Arial Narrow"/>
      <family val="2"/>
      <charset val="238"/>
    </font>
    <font>
      <b/>
      <sz val="10"/>
      <color rgb="FF2C9ADC"/>
      <name val="Arial Narrow"/>
      <family val="2"/>
      <charset val="238"/>
    </font>
    <font>
      <sz val="11"/>
      <color theme="1"/>
      <name val="Garamond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rgb="FF2C9ADC"/>
      <name val="Arial Narrow"/>
      <family val="2"/>
      <charset val="238"/>
    </font>
    <font>
      <b/>
      <sz val="8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8"/>
      <name val="Arial Narrow"/>
      <family val="2"/>
      <charset val="238"/>
    </font>
    <font>
      <sz val="10"/>
      <name val="Arial"/>
      <family val="2"/>
      <charset val="238"/>
    </font>
    <font>
      <sz val="8"/>
      <color rgb="FFFF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Calibri"/>
      <family val="2"/>
      <charset val="238"/>
    </font>
    <font>
      <sz val="8"/>
      <color rgb="FF000000"/>
      <name val="Arial Narrow"/>
      <family val="2"/>
      <charset val="238"/>
    </font>
    <font>
      <i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b/>
      <sz val="15"/>
      <color theme="1"/>
      <name val="Arial Narrow"/>
      <family val="2"/>
      <charset val="238"/>
    </font>
    <font>
      <sz val="10"/>
      <color rgb="FFFFFFFF"/>
      <name val="Arial Narrow"/>
      <family val="2"/>
      <charset val="238"/>
    </font>
    <font>
      <u/>
      <sz val="11"/>
      <color theme="10"/>
      <name val="Calibri"/>
      <family val="2"/>
      <scheme val="minor"/>
    </font>
    <font>
      <u/>
      <sz val="11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2C9ADC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/>
      <top/>
      <bottom/>
      <diagonal/>
    </border>
    <border>
      <left/>
      <right style="medium">
        <color rgb="FFFFFFFF"/>
      </right>
      <top/>
      <bottom style="thin">
        <color indexed="64"/>
      </bottom>
      <diagonal/>
    </border>
    <border>
      <left style="medium">
        <color rgb="FFFFFFFF"/>
      </left>
      <right/>
      <top style="thin">
        <color indexed="64"/>
      </top>
      <bottom style="thin">
        <color rgb="FF000000"/>
      </bottom>
      <diagonal/>
    </border>
    <border>
      <left style="medium">
        <color rgb="FFFFFFFF"/>
      </left>
      <right/>
      <top style="thin">
        <color rgb="FF000000"/>
      </top>
      <bottom style="medium">
        <color rgb="FFFFFFFF"/>
      </bottom>
      <diagonal/>
    </border>
    <border>
      <left/>
      <right/>
      <top style="medium">
        <color rgb="FFFFFFFF"/>
      </top>
      <bottom style="thin">
        <color indexed="64"/>
      </bottom>
      <diagonal/>
    </border>
    <border>
      <left style="medium">
        <color rgb="FFFFFFFF"/>
      </left>
      <right/>
      <top/>
      <bottom style="thin">
        <color indexed="64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 style="thin">
        <color indexed="64"/>
      </bottom>
      <diagonal/>
    </border>
    <border>
      <left style="medium">
        <color rgb="FFFFFFFF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FFFFFF"/>
      </top>
      <bottom style="medium">
        <color rgb="FFFFFFFF"/>
      </bottom>
      <diagonal/>
    </border>
  </borders>
  <cellStyleXfs count="9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7" fillId="0" borderId="0"/>
    <xf numFmtId="0" fontId="9" fillId="0" borderId="0"/>
    <xf numFmtId="9" fontId="15" fillId="0" borderId="0" applyFont="0" applyFill="0" applyBorder="0" applyAlignment="0" applyProtection="0"/>
    <xf numFmtId="0" fontId="22" fillId="0" borderId="0"/>
    <xf numFmtId="167" fontId="7" fillId="0" borderId="0" applyFont="0" applyFill="0" applyBorder="0" applyAlignment="0" applyProtection="0"/>
    <xf numFmtId="0" fontId="34" fillId="0" borderId="0" applyNumberFormat="0" applyFill="0" applyBorder="0" applyAlignment="0" applyProtection="0"/>
  </cellStyleXfs>
  <cellXfs count="237">
    <xf numFmtId="0" fontId="0" fillId="0" borderId="0" xfId="0"/>
    <xf numFmtId="0" fontId="6" fillId="2" borderId="0" xfId="0" applyFont="1" applyFill="1" applyBorder="1"/>
    <xf numFmtId="0" fontId="6" fillId="2" borderId="0" xfId="0" applyFont="1" applyFill="1"/>
    <xf numFmtId="0" fontId="10" fillId="0" borderId="21" xfId="0" applyFont="1" applyBorder="1"/>
    <xf numFmtId="0" fontId="10" fillId="0" borderId="25" xfId="0" applyFont="1" applyBorder="1"/>
    <xf numFmtId="0" fontId="10" fillId="4" borderId="25" xfId="0" applyFont="1" applyFill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3" fontId="11" fillId="2" borderId="0" xfId="3" applyNumberFormat="1" applyFont="1" applyFill="1" applyBorder="1" applyAlignment="1">
      <alignment horizontal="right" vertical="center"/>
    </xf>
    <xf numFmtId="0" fontId="1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/>
    <xf numFmtId="10" fontId="4" fillId="0" borderId="0" xfId="5" applyNumberFormat="1" applyFont="1"/>
    <xf numFmtId="0" fontId="7" fillId="0" borderId="0" xfId="0" applyFont="1"/>
    <xf numFmtId="0" fontId="11" fillId="5" borderId="19" xfId="4" applyFont="1" applyFill="1" applyBorder="1" applyAlignment="1">
      <alignment horizontal="left" vertical="center"/>
    </xf>
    <xf numFmtId="0" fontId="16" fillId="0" borderId="0" xfId="4" applyFont="1" applyAlignment="1">
      <alignment horizontal="left"/>
    </xf>
    <xf numFmtId="0" fontId="11" fillId="0" borderId="0" xfId="4" applyFont="1" applyAlignment="1">
      <alignment horizontal="left" vertical="center"/>
    </xf>
    <xf numFmtId="0" fontId="16" fillId="6" borderId="19" xfId="4" applyFont="1" applyFill="1" applyBorder="1"/>
    <xf numFmtId="0" fontId="16" fillId="0" borderId="0" xfId="4" applyFont="1" applyFill="1"/>
    <xf numFmtId="3" fontId="16" fillId="0" borderId="0" xfId="4" applyNumberFormat="1" applyFont="1"/>
    <xf numFmtId="3" fontId="16" fillId="0" borderId="0" xfId="4" applyNumberFormat="1" applyFont="1" applyAlignment="1">
      <alignment horizontal="right" vertical="center"/>
    </xf>
    <xf numFmtId="0" fontId="16" fillId="0" borderId="0" xfId="4" applyFont="1"/>
    <xf numFmtId="0" fontId="10" fillId="0" borderId="19" xfId="4" applyFont="1" applyBorder="1" applyAlignment="1">
      <alignment vertical="center"/>
    </xf>
    <xf numFmtId="3" fontId="17" fillId="0" borderId="19" xfId="4" applyNumberFormat="1" applyFont="1" applyBorder="1"/>
    <xf numFmtId="0" fontId="11" fillId="0" borderId="29" xfId="0" applyFont="1" applyBorder="1" applyAlignment="1">
      <alignment vertical="center"/>
    </xf>
    <xf numFmtId="0" fontId="11" fillId="0" borderId="29" xfId="0" applyFont="1" applyBorder="1" applyAlignment="1">
      <alignment horizontal="left" vertical="center"/>
    </xf>
    <xf numFmtId="0" fontId="10" fillId="4" borderId="32" xfId="0" applyFont="1" applyFill="1" applyBorder="1" applyAlignment="1">
      <alignment vertical="center"/>
    </xf>
    <xf numFmtId="0" fontId="11" fillId="0" borderId="29" xfId="0" applyFont="1" applyBorder="1" applyAlignment="1">
      <alignment horizontal="left" vertical="center" indent="2"/>
    </xf>
    <xf numFmtId="0" fontId="11" fillId="2" borderId="0" xfId="0" applyFont="1" applyFill="1"/>
    <xf numFmtId="3" fontId="11" fillId="0" borderId="30" xfId="0" applyNumberFormat="1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3" fontId="11" fillId="0" borderId="23" xfId="0" applyNumberFormat="1" applyFont="1" applyBorder="1" applyAlignment="1">
      <alignment vertical="center"/>
    </xf>
    <xf numFmtId="3" fontId="11" fillId="0" borderId="24" xfId="0" applyNumberFormat="1" applyFont="1" applyBorder="1" applyAlignment="1">
      <alignment vertical="center"/>
    </xf>
    <xf numFmtId="3" fontId="12" fillId="0" borderId="30" xfId="0" applyNumberFormat="1" applyFont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3" fontId="12" fillId="0" borderId="31" xfId="0" applyNumberFormat="1" applyFont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3" fontId="11" fillId="0" borderId="31" xfId="0" applyNumberFormat="1" applyFont="1" applyBorder="1" applyAlignment="1">
      <alignment vertical="center"/>
    </xf>
    <xf numFmtId="3" fontId="10" fillId="4" borderId="18" xfId="0" applyNumberFormat="1" applyFont="1" applyFill="1" applyBorder="1" applyAlignment="1">
      <alignment vertical="center"/>
    </xf>
    <xf numFmtId="3" fontId="10" fillId="4" borderId="19" xfId="0" applyNumberFormat="1" applyFont="1" applyFill="1" applyBorder="1" applyAlignment="1">
      <alignment vertical="center"/>
    </xf>
    <xf numFmtId="3" fontId="10" fillId="4" borderId="20" xfId="0" applyNumberFormat="1" applyFont="1" applyFill="1" applyBorder="1" applyAlignment="1">
      <alignment vertical="center"/>
    </xf>
    <xf numFmtId="3" fontId="10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4" fillId="0" borderId="18" xfId="4" applyFont="1" applyBorder="1" applyAlignment="1">
      <alignment vertical="center"/>
    </xf>
    <xf numFmtId="0" fontId="10" fillId="5" borderId="19" xfId="4" applyFont="1" applyFill="1" applyBorder="1" applyAlignment="1">
      <alignment horizontal="right" vertical="center" wrapText="1"/>
    </xf>
    <xf numFmtId="0" fontId="18" fillId="0" borderId="0" xfId="0" applyFont="1"/>
    <xf numFmtId="0" fontId="3" fillId="0" borderId="0" xfId="0" applyFont="1" applyBorder="1" applyAlignment="1">
      <alignment horizontal="center"/>
    </xf>
    <xf numFmtId="3" fontId="17" fillId="0" borderId="19" xfId="4" applyNumberFormat="1" applyFont="1" applyBorder="1" applyAlignment="1">
      <alignment horizontal="right" vertical="center"/>
    </xf>
    <xf numFmtId="0" fontId="16" fillId="0" borderId="0" xfId="4" applyFont="1" applyAlignment="1">
      <alignment horizontal="left" vertical="center"/>
    </xf>
    <xf numFmtId="0" fontId="17" fillId="0" borderId="19" xfId="4" applyFont="1" applyBorder="1" applyAlignment="1">
      <alignment horizontal="left" vertical="center"/>
    </xf>
    <xf numFmtId="0" fontId="13" fillId="0" borderId="0" xfId="3" applyFont="1" applyAlignment="1">
      <alignment vertical="center"/>
    </xf>
    <xf numFmtId="0" fontId="19" fillId="0" borderId="0" xfId="3" applyFont="1" applyFill="1" applyBorder="1" applyAlignment="1">
      <alignment horizontal="center" vertical="center"/>
    </xf>
    <xf numFmtId="0" fontId="20" fillId="0" borderId="0" xfId="3" applyFont="1"/>
    <xf numFmtId="0" fontId="19" fillId="2" borderId="0" xfId="3" applyFont="1" applyFill="1" applyBorder="1" applyAlignment="1">
      <alignment horizontal="right" vertical="center"/>
    </xf>
    <xf numFmtId="0" fontId="19" fillId="2" borderId="9" xfId="3" applyFont="1" applyFill="1" applyBorder="1" applyAlignment="1">
      <alignment horizontal="right" vertical="center"/>
    </xf>
    <xf numFmtId="0" fontId="19" fillId="2" borderId="10" xfId="3" applyFont="1" applyFill="1" applyBorder="1" applyAlignment="1">
      <alignment horizontal="right" vertical="center"/>
    </xf>
    <xf numFmtId="0" fontId="19" fillId="2" borderId="8" xfId="3" applyFont="1" applyFill="1" applyBorder="1" applyAlignment="1">
      <alignment horizontal="right" vertical="center"/>
    </xf>
    <xf numFmtId="3" fontId="19" fillId="2" borderId="0" xfId="3" applyNumberFormat="1" applyFont="1" applyFill="1" applyBorder="1" applyAlignment="1">
      <alignment horizontal="right" vertical="center"/>
    </xf>
    <xf numFmtId="0" fontId="19" fillId="2" borderId="11" xfId="3" applyFont="1" applyFill="1" applyBorder="1" applyAlignment="1">
      <alignment horizontal="right" vertical="center"/>
    </xf>
    <xf numFmtId="0" fontId="19" fillId="0" borderId="0" xfId="3" applyFont="1" applyFill="1" applyBorder="1" applyAlignment="1">
      <alignment horizontal="right" vertical="center"/>
    </xf>
    <xf numFmtId="0" fontId="19" fillId="2" borderId="12" xfId="3" applyFont="1" applyFill="1" applyBorder="1"/>
    <xf numFmtId="3" fontId="19" fillId="2" borderId="5" xfId="3" applyNumberFormat="1" applyFont="1" applyFill="1" applyBorder="1" applyAlignment="1">
      <alignment horizontal="right" vertical="center"/>
    </xf>
    <xf numFmtId="3" fontId="19" fillId="2" borderId="6" xfId="3" applyNumberFormat="1" applyFont="1" applyFill="1" applyBorder="1" applyAlignment="1">
      <alignment horizontal="right" vertical="center"/>
    </xf>
    <xf numFmtId="3" fontId="19" fillId="2" borderId="4" xfId="3" applyNumberFormat="1" applyFont="1" applyFill="1" applyBorder="1" applyAlignment="1">
      <alignment horizontal="right" vertical="center"/>
    </xf>
    <xf numFmtId="3" fontId="19" fillId="0" borderId="0" xfId="3" applyNumberFormat="1" applyFont="1" applyFill="1" applyBorder="1" applyAlignment="1">
      <alignment horizontal="right" vertical="center"/>
    </xf>
    <xf numFmtId="0" fontId="19" fillId="2" borderId="3" xfId="3" applyFont="1" applyFill="1" applyBorder="1"/>
    <xf numFmtId="3" fontId="19" fillId="2" borderId="9" xfId="3" applyNumberFormat="1" applyFont="1" applyFill="1" applyBorder="1" applyAlignment="1">
      <alignment horizontal="right" vertical="center"/>
    </xf>
    <xf numFmtId="3" fontId="19" fillId="2" borderId="8" xfId="3" applyNumberFormat="1" applyFont="1" applyFill="1" applyBorder="1" applyAlignment="1">
      <alignment horizontal="right" vertical="center"/>
    </xf>
    <xf numFmtId="0" fontId="21" fillId="2" borderId="13" xfId="3" applyFont="1" applyFill="1" applyBorder="1" applyAlignment="1">
      <alignment horizontal="left" indent="2"/>
    </xf>
    <xf numFmtId="3" fontId="21" fillId="2" borderId="0" xfId="3" applyNumberFormat="1" applyFont="1" applyFill="1" applyBorder="1" applyAlignment="1">
      <alignment horizontal="right" vertical="center"/>
    </xf>
    <xf numFmtId="3" fontId="21" fillId="2" borderId="9" xfId="3" applyNumberFormat="1" applyFont="1" applyFill="1" applyBorder="1" applyAlignment="1">
      <alignment horizontal="right" vertical="center"/>
    </xf>
    <xf numFmtId="3" fontId="21" fillId="2" borderId="8" xfId="3" applyNumberFormat="1" applyFont="1" applyFill="1" applyBorder="1" applyAlignment="1">
      <alignment horizontal="right" vertical="center"/>
    </xf>
    <xf numFmtId="3" fontId="21" fillId="0" borderId="0" xfId="3" applyNumberFormat="1" applyFont="1" applyFill="1" applyBorder="1" applyAlignment="1">
      <alignment horizontal="right" vertical="center"/>
    </xf>
    <xf numFmtId="0" fontId="21" fillId="2" borderId="13" xfId="3" applyFont="1" applyFill="1" applyBorder="1" applyAlignment="1">
      <alignment horizontal="left" indent="4"/>
    </xf>
    <xf numFmtId="0" fontId="19" fillId="2" borderId="13" xfId="3" applyFont="1" applyFill="1" applyBorder="1"/>
    <xf numFmtId="3" fontId="21" fillId="0" borderId="8" xfId="3" applyNumberFormat="1" applyFont="1" applyFill="1" applyBorder="1" applyAlignment="1">
      <alignment horizontal="right" vertical="center"/>
    </xf>
    <xf numFmtId="3" fontId="21" fillId="0" borderId="9" xfId="3" applyNumberFormat="1" applyFont="1" applyFill="1" applyBorder="1" applyAlignment="1">
      <alignment horizontal="right" vertical="center"/>
    </xf>
    <xf numFmtId="0" fontId="20" fillId="0" borderId="0" xfId="3" applyFont="1" applyFill="1"/>
    <xf numFmtId="3" fontId="19" fillId="0" borderId="9" xfId="3" applyNumberFormat="1" applyFont="1" applyFill="1" applyBorder="1" applyAlignment="1">
      <alignment horizontal="right" vertical="center"/>
    </xf>
    <xf numFmtId="0" fontId="19" fillId="2" borderId="14" xfId="3" applyFont="1" applyFill="1" applyBorder="1"/>
    <xf numFmtId="3" fontId="19" fillId="2" borderId="2" xfId="3" applyNumberFormat="1" applyFont="1" applyFill="1" applyBorder="1" applyAlignment="1">
      <alignment horizontal="right" vertical="center"/>
    </xf>
    <xf numFmtId="3" fontId="19" fillId="2" borderId="15" xfId="3" applyNumberFormat="1" applyFont="1" applyFill="1" applyBorder="1" applyAlignment="1">
      <alignment horizontal="right" vertical="center"/>
    </xf>
    <xf numFmtId="3" fontId="19" fillId="0" borderId="1" xfId="3" applyNumberFormat="1" applyFont="1" applyFill="1" applyBorder="1" applyAlignment="1">
      <alignment horizontal="right" vertical="center"/>
    </xf>
    <xf numFmtId="3" fontId="19" fillId="0" borderId="2" xfId="3" applyNumberFormat="1" applyFont="1" applyFill="1" applyBorder="1" applyAlignment="1">
      <alignment horizontal="right" vertical="center"/>
    </xf>
    <xf numFmtId="3" fontId="19" fillId="0" borderId="15" xfId="3" applyNumberFormat="1" applyFont="1" applyFill="1" applyBorder="1" applyAlignment="1">
      <alignment horizontal="right" vertical="center"/>
    </xf>
    <xf numFmtId="0" fontId="19" fillId="2" borderId="16" xfId="3" applyFont="1" applyFill="1" applyBorder="1"/>
    <xf numFmtId="3" fontId="19" fillId="2" borderId="1" xfId="3" applyNumberFormat="1" applyFont="1" applyFill="1" applyBorder="1" applyAlignment="1">
      <alignment horizontal="right" vertical="center"/>
    </xf>
    <xf numFmtId="3" fontId="19" fillId="2" borderId="10" xfId="3" applyNumberFormat="1" applyFont="1" applyFill="1" applyBorder="1" applyAlignment="1">
      <alignment horizontal="right" vertical="center"/>
    </xf>
    <xf numFmtId="0" fontId="19" fillId="3" borderId="16" xfId="3" applyFont="1" applyFill="1" applyBorder="1"/>
    <xf numFmtId="3" fontId="19" fillId="3" borderId="2" xfId="3" applyNumberFormat="1" applyFont="1" applyFill="1" applyBorder="1" applyAlignment="1">
      <alignment horizontal="right" vertical="center"/>
    </xf>
    <xf numFmtId="3" fontId="19" fillId="3" borderId="15" xfId="3" applyNumberFormat="1" applyFont="1" applyFill="1" applyBorder="1" applyAlignment="1">
      <alignment horizontal="right" vertical="center"/>
    </xf>
    <xf numFmtId="3" fontId="19" fillId="3" borderId="1" xfId="3" applyNumberFormat="1" applyFont="1" applyFill="1" applyBorder="1" applyAlignment="1">
      <alignment horizontal="right" vertical="center"/>
    </xf>
    <xf numFmtId="0" fontId="21" fillId="2" borderId="3" xfId="3" applyFont="1" applyFill="1" applyBorder="1"/>
    <xf numFmtId="164" fontId="19" fillId="2" borderId="2" xfId="3" applyNumberFormat="1" applyFont="1" applyFill="1" applyBorder="1" applyAlignment="1">
      <alignment horizontal="right" vertical="center"/>
    </xf>
    <xf numFmtId="164" fontId="19" fillId="2" borderId="15" xfId="3" applyNumberFormat="1" applyFont="1" applyFill="1" applyBorder="1" applyAlignment="1">
      <alignment horizontal="right" vertical="center"/>
    </xf>
    <xf numFmtId="166" fontId="19" fillId="2" borderId="1" xfId="3" applyNumberFormat="1" applyFont="1" applyFill="1" applyBorder="1" applyAlignment="1">
      <alignment horizontal="right" vertical="center"/>
    </xf>
    <xf numFmtId="166" fontId="19" fillId="2" borderId="2" xfId="3" applyNumberFormat="1" applyFont="1" applyFill="1" applyBorder="1" applyAlignment="1">
      <alignment horizontal="right" vertical="center"/>
    </xf>
    <xf numFmtId="166" fontId="19" fillId="2" borderId="15" xfId="3" applyNumberFormat="1" applyFont="1" applyFill="1" applyBorder="1" applyAlignment="1">
      <alignment horizontal="right" vertical="center"/>
    </xf>
    <xf numFmtId="166" fontId="19" fillId="0" borderId="0" xfId="3" applyNumberFormat="1" applyFont="1" applyFill="1" applyBorder="1" applyAlignment="1">
      <alignment horizontal="right" vertical="center"/>
    </xf>
    <xf numFmtId="0" fontId="20" fillId="2" borderId="0" xfId="3" applyFont="1" applyFill="1"/>
    <xf numFmtId="0" fontId="21" fillId="2" borderId="0" xfId="3" applyFont="1" applyFill="1"/>
    <xf numFmtId="0" fontId="21" fillId="0" borderId="0" xfId="3" applyFont="1" applyFill="1" applyBorder="1" applyAlignment="1">
      <alignment horizontal="right" vertical="center"/>
    </xf>
    <xf numFmtId="0" fontId="21" fillId="2" borderId="3" xfId="3" applyFont="1" applyFill="1" applyBorder="1" applyAlignment="1">
      <alignment horizontal="left" indent="2"/>
    </xf>
    <xf numFmtId="3" fontId="21" fillId="2" borderId="10" xfId="3" applyNumberFormat="1" applyFont="1" applyFill="1" applyBorder="1" applyAlignment="1">
      <alignment horizontal="right" vertical="center"/>
    </xf>
    <xf numFmtId="3" fontId="21" fillId="2" borderId="11" xfId="3" applyNumberFormat="1" applyFont="1" applyFill="1" applyBorder="1" applyAlignment="1">
      <alignment horizontal="right" vertical="center"/>
    </xf>
    <xf numFmtId="3" fontId="21" fillId="2" borderId="17" xfId="3" applyNumberFormat="1" applyFont="1" applyFill="1" applyBorder="1" applyAlignment="1">
      <alignment horizontal="right" vertical="center"/>
    </xf>
    <xf numFmtId="0" fontId="21" fillId="2" borderId="14" xfId="3" applyFont="1" applyFill="1" applyBorder="1" applyAlignment="1">
      <alignment horizontal="left" indent="2"/>
    </xf>
    <xf numFmtId="3" fontId="21" fillId="2" borderId="2" xfId="3" applyNumberFormat="1" applyFont="1" applyFill="1" applyBorder="1" applyAlignment="1">
      <alignment horizontal="right" vertical="center"/>
    </xf>
    <xf numFmtId="3" fontId="21" fillId="2" borderId="15" xfId="3" applyNumberFormat="1" applyFont="1" applyFill="1" applyBorder="1" applyAlignment="1">
      <alignment horizontal="right" vertical="center"/>
    </xf>
    <xf numFmtId="3" fontId="21" fillId="2" borderId="1" xfId="3" applyNumberFormat="1" applyFont="1" applyFill="1" applyBorder="1" applyAlignment="1">
      <alignment horizontal="right" vertical="center"/>
    </xf>
    <xf numFmtId="0" fontId="21" fillId="2" borderId="14" xfId="3" applyFont="1" applyFill="1" applyBorder="1" applyAlignment="1">
      <alignment horizontal="left"/>
    </xf>
    <xf numFmtId="165" fontId="20" fillId="0" borderId="0" xfId="3" applyNumberFormat="1" applyFont="1"/>
    <xf numFmtId="0" fontId="14" fillId="0" borderId="2" xfId="4" applyFont="1" applyBorder="1"/>
    <xf numFmtId="0" fontId="21" fillId="2" borderId="0" xfId="3" applyFont="1" applyFill="1" applyBorder="1" applyAlignment="1">
      <alignment horizontal="left"/>
    </xf>
    <xf numFmtId="3" fontId="21" fillId="2" borderId="4" xfId="3" applyNumberFormat="1" applyFont="1" applyFill="1" applyBorder="1" applyAlignment="1">
      <alignment horizontal="right" vertical="center"/>
    </xf>
    <xf numFmtId="3" fontId="21" fillId="2" borderId="5" xfId="3" applyNumberFormat="1" applyFont="1" applyFill="1" applyBorder="1" applyAlignment="1">
      <alignment horizontal="right" vertical="center"/>
    </xf>
    <xf numFmtId="3" fontId="21" fillId="2" borderId="6" xfId="3" applyNumberFormat="1" applyFont="1" applyFill="1" applyBorder="1" applyAlignment="1">
      <alignment horizontal="right" vertical="center"/>
    </xf>
    <xf numFmtId="0" fontId="21" fillId="2" borderId="16" xfId="3" applyFont="1" applyFill="1" applyBorder="1" applyAlignment="1">
      <alignment horizontal="left" indent="2"/>
    </xf>
    <xf numFmtId="0" fontId="14" fillId="0" borderId="0" xfId="0" applyFont="1" applyBorder="1" applyAlignment="1">
      <alignment vertical="center" wrapText="1"/>
    </xf>
    <xf numFmtId="0" fontId="14" fillId="0" borderId="33" xfId="0" applyFont="1" applyBorder="1" applyAlignment="1">
      <alignment horizontal="left" wrapText="1" readingOrder="1"/>
    </xf>
    <xf numFmtId="0" fontId="14" fillId="0" borderId="27" xfId="0" applyFont="1" applyBorder="1" applyAlignment="1">
      <alignment horizontal="right" wrapText="1" readingOrder="1"/>
    </xf>
    <xf numFmtId="0" fontId="14" fillId="0" borderId="34" xfId="0" applyFont="1" applyBorder="1" applyAlignment="1">
      <alignment horizontal="right" wrapText="1" readingOrder="1"/>
    </xf>
    <xf numFmtId="0" fontId="24" fillId="0" borderId="35" xfId="0" applyFont="1" applyBorder="1" applyAlignment="1">
      <alignment horizontal="left" wrapText="1" readingOrder="1"/>
    </xf>
    <xf numFmtId="3" fontId="24" fillId="0" borderId="19" xfId="0" applyNumberFormat="1" applyFont="1" applyBorder="1" applyAlignment="1">
      <alignment horizontal="right" wrapText="1" readingOrder="1"/>
    </xf>
    <xf numFmtId="0" fontId="25" fillId="0" borderId="36" xfId="0" applyFont="1" applyBorder="1" applyAlignment="1">
      <alignment horizontal="left" vertical="center" wrapText="1" readingOrder="1"/>
    </xf>
    <xf numFmtId="3" fontId="25" fillId="0" borderId="0" xfId="0" applyNumberFormat="1" applyFont="1" applyFill="1" applyBorder="1" applyAlignment="1">
      <alignment horizontal="right" vertical="center" wrapText="1" readingOrder="1"/>
    </xf>
    <xf numFmtId="3" fontId="25" fillId="0" borderId="27" xfId="0" applyNumberFormat="1" applyFont="1" applyFill="1" applyBorder="1" applyAlignment="1">
      <alignment horizontal="right" vertical="center" wrapText="1" readingOrder="1"/>
    </xf>
    <xf numFmtId="0" fontId="25" fillId="0" borderId="27" xfId="0" applyFont="1" applyBorder="1" applyAlignment="1">
      <alignment horizontal="left" vertical="center" wrapText="1" readingOrder="1"/>
    </xf>
    <xf numFmtId="3" fontId="25" fillId="0" borderId="37" xfId="0" applyNumberFormat="1" applyFont="1" applyFill="1" applyBorder="1" applyAlignment="1">
      <alignment horizontal="right" vertical="center" wrapText="1" readingOrder="1"/>
    </xf>
    <xf numFmtId="0" fontId="17" fillId="0" borderId="38" xfId="0" applyFont="1" applyBorder="1" applyAlignment="1">
      <alignment horizontal="left" wrapText="1" readingOrder="1"/>
    </xf>
    <xf numFmtId="0" fontId="25" fillId="0" borderId="33" xfId="0" applyFont="1" applyBorder="1" applyAlignment="1">
      <alignment horizontal="left" vertical="center" wrapText="1" readingOrder="1"/>
    </xf>
    <xf numFmtId="0" fontId="25" fillId="0" borderId="0" xfId="0" applyFont="1" applyBorder="1" applyAlignment="1">
      <alignment horizontal="left" vertical="center" wrapText="1" readingOrder="1"/>
    </xf>
    <xf numFmtId="3" fontId="25" fillId="0" borderId="39" xfId="0" applyNumberFormat="1" applyFont="1" applyFill="1" applyBorder="1" applyAlignment="1">
      <alignment horizontal="right" vertical="center" wrapText="1" readingOrder="1"/>
    </xf>
    <xf numFmtId="3" fontId="25" fillId="0" borderId="40" xfId="0" applyNumberFormat="1" applyFont="1" applyFill="1" applyBorder="1" applyAlignment="1">
      <alignment horizontal="right" vertical="center" wrapText="1" readingOrder="1"/>
    </xf>
    <xf numFmtId="0" fontId="26" fillId="0" borderId="41" xfId="0" applyFont="1" applyBorder="1" applyAlignment="1">
      <alignment horizontal="left" vertical="center" wrapText="1" readingOrder="1"/>
    </xf>
    <xf numFmtId="3" fontId="26" fillId="0" borderId="42" xfId="0" applyNumberFormat="1" applyFont="1" applyBorder="1" applyAlignment="1">
      <alignment horizontal="right" wrapText="1" readingOrder="1"/>
    </xf>
    <xf numFmtId="0" fontId="2" fillId="0" borderId="0" xfId="0" applyFont="1" applyBorder="1" applyAlignment="1">
      <alignment horizontal="center"/>
    </xf>
    <xf numFmtId="0" fontId="2" fillId="0" borderId="0" xfId="0" applyFont="1"/>
    <xf numFmtId="3" fontId="2" fillId="0" borderId="0" xfId="0" applyNumberFormat="1" applyFont="1"/>
    <xf numFmtId="0" fontId="2" fillId="0" borderId="19" xfId="0" applyFont="1" applyBorder="1"/>
    <xf numFmtId="0" fontId="24" fillId="0" borderId="19" xfId="0" applyFont="1" applyBorder="1"/>
    <xf numFmtId="0" fontId="24" fillId="0" borderId="19" xfId="0" applyFont="1" applyBorder="1" applyAlignment="1">
      <alignment horizontal="right"/>
    </xf>
    <xf numFmtId="3" fontId="2" fillId="0" borderId="19" xfId="0" applyNumberFormat="1" applyFont="1" applyBorder="1"/>
    <xf numFmtId="164" fontId="2" fillId="0" borderId="19" xfId="0" applyNumberFormat="1" applyFont="1" applyBorder="1"/>
    <xf numFmtId="166" fontId="2" fillId="0" borderId="19" xfId="0" applyNumberFormat="1" applyFont="1" applyBorder="1"/>
    <xf numFmtId="166" fontId="24" fillId="0" borderId="19" xfId="0" applyNumberFormat="1" applyFont="1" applyFill="1" applyBorder="1"/>
    <xf numFmtId="166" fontId="2" fillId="0" borderId="19" xfId="0" applyNumberFormat="1" applyFont="1" applyFill="1" applyBorder="1"/>
    <xf numFmtId="164" fontId="24" fillId="0" borderId="19" xfId="0" applyNumberFormat="1" applyFont="1" applyBorder="1"/>
    <xf numFmtId="164" fontId="24" fillId="0" borderId="19" xfId="0" applyNumberFormat="1" applyFont="1" applyBorder="1" applyAlignment="1">
      <alignment horizontal="right"/>
    </xf>
    <xf numFmtId="0" fontId="24" fillId="0" borderId="20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4" fillId="0" borderId="32" xfId="0" applyFont="1" applyBorder="1" applyAlignment="1">
      <alignment horizontal="right"/>
    </xf>
    <xf numFmtId="3" fontId="2" fillId="0" borderId="32" xfId="0" applyNumberFormat="1" applyFont="1" applyBorder="1"/>
    <xf numFmtId="164" fontId="2" fillId="0" borderId="32" xfId="0" applyNumberFormat="1" applyFont="1" applyBorder="1"/>
    <xf numFmtId="166" fontId="2" fillId="0" borderId="32" xfId="0" applyNumberFormat="1" applyFont="1" applyBorder="1"/>
    <xf numFmtId="166" fontId="24" fillId="0" borderId="32" xfId="0" applyNumberFormat="1" applyFont="1" applyFill="1" applyBorder="1"/>
    <xf numFmtId="0" fontId="12" fillId="0" borderId="0" xfId="0" applyFont="1"/>
    <xf numFmtId="0" fontId="2" fillId="0" borderId="0" xfId="0" applyFont="1" applyAlignment="1">
      <alignment horizontal="right"/>
    </xf>
    <xf numFmtId="164" fontId="19" fillId="2" borderId="1" xfId="3" applyNumberFormat="1" applyFont="1" applyFill="1" applyBorder="1" applyAlignment="1">
      <alignment horizontal="right" vertical="center"/>
    </xf>
    <xf numFmtId="3" fontId="23" fillId="2" borderId="0" xfId="3" applyNumberFormat="1" applyFont="1" applyFill="1" applyAlignment="1">
      <alignment horizontal="right" vertical="center"/>
    </xf>
    <xf numFmtId="0" fontId="19" fillId="2" borderId="17" xfId="3" applyFont="1" applyFill="1" applyBorder="1" applyAlignment="1">
      <alignment horizontal="right" vertical="center"/>
    </xf>
    <xf numFmtId="0" fontId="14" fillId="2" borderId="2" xfId="4" applyFont="1" applyFill="1" applyBorder="1"/>
    <xf numFmtId="0" fontId="8" fillId="2" borderId="0" xfId="3" applyFont="1" applyFill="1" applyBorder="1" applyAlignment="1">
      <alignment vertical="center"/>
    </xf>
    <xf numFmtId="0" fontId="13" fillId="2" borderId="0" xfId="3" applyFont="1" applyFill="1" applyAlignment="1">
      <alignment vertical="center"/>
    </xf>
    <xf numFmtId="165" fontId="20" fillId="2" borderId="0" xfId="3" applyNumberFormat="1" applyFont="1" applyFill="1"/>
    <xf numFmtId="3" fontId="20" fillId="2" borderId="0" xfId="3" applyNumberFormat="1" applyFont="1" applyFill="1"/>
    <xf numFmtId="3" fontId="23" fillId="2" borderId="8" xfId="3" applyNumberFormat="1" applyFont="1" applyFill="1" applyBorder="1" applyAlignment="1">
      <alignment horizontal="right" vertical="center"/>
    </xf>
    <xf numFmtId="3" fontId="23" fillId="2" borderId="0" xfId="3" applyNumberFormat="1" applyFont="1" applyFill="1" applyBorder="1" applyAlignment="1">
      <alignment horizontal="right" vertical="center"/>
    </xf>
    <xf numFmtId="0" fontId="16" fillId="5" borderId="19" xfId="4" applyFont="1" applyFill="1" applyBorder="1" applyAlignment="1">
      <alignment horizontal="left" vertical="center"/>
    </xf>
    <xf numFmtId="0" fontId="17" fillId="5" borderId="19" xfId="4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left" vertical="center"/>
    </xf>
    <xf numFmtId="164" fontId="2" fillId="0" borderId="0" xfId="0" applyNumberFormat="1" applyFont="1"/>
    <xf numFmtId="9" fontId="2" fillId="0" borderId="0" xfId="0" applyNumberFormat="1" applyFont="1"/>
    <xf numFmtId="0" fontId="14" fillId="0" borderId="0" xfId="0" applyFont="1" applyBorder="1" applyAlignment="1">
      <alignment horizontal="left" vertical="center" wrapText="1"/>
    </xf>
    <xf numFmtId="0" fontId="2" fillId="0" borderId="0" xfId="0" applyFont="1" applyBorder="1"/>
    <xf numFmtId="0" fontId="24" fillId="0" borderId="0" xfId="0" applyFont="1" applyBorder="1"/>
    <xf numFmtId="0" fontId="24" fillId="0" borderId="0" xfId="0" applyFont="1" applyBorder="1" applyAlignment="1">
      <alignment horizontal="right"/>
    </xf>
    <xf numFmtId="3" fontId="2" fillId="0" borderId="0" xfId="0" applyNumberFormat="1" applyFont="1" applyBorder="1"/>
    <xf numFmtId="164" fontId="2" fillId="0" borderId="0" xfId="0" applyNumberFormat="1" applyFont="1" applyBorder="1"/>
    <xf numFmtId="166" fontId="2" fillId="0" borderId="0" xfId="0" applyNumberFormat="1" applyFont="1" applyBorder="1"/>
    <xf numFmtId="166" fontId="24" fillId="0" borderId="0" xfId="0" applyNumberFormat="1" applyFont="1" applyFill="1" applyBorder="1"/>
    <xf numFmtId="166" fontId="2" fillId="0" borderId="0" xfId="0" applyNumberFormat="1" applyFont="1" applyFill="1" applyBorder="1"/>
    <xf numFmtId="164" fontId="24" fillId="0" borderId="0" xfId="0" applyNumberFormat="1" applyFont="1" applyBorder="1"/>
    <xf numFmtId="164" fontId="24" fillId="0" borderId="0" xfId="0" applyNumberFormat="1" applyFont="1" applyBorder="1" applyAlignment="1">
      <alignment horizontal="right"/>
    </xf>
    <xf numFmtId="0" fontId="12" fillId="0" borderId="0" xfId="0" applyFont="1" applyBorder="1"/>
    <xf numFmtId="0" fontId="19" fillId="2" borderId="0" xfId="3" applyFont="1" applyFill="1" applyBorder="1" applyAlignment="1">
      <alignment horizontal="center" vertical="center"/>
    </xf>
    <xf numFmtId="166" fontId="19" fillId="2" borderId="0" xfId="3" applyNumberFormat="1" applyFont="1" applyFill="1" applyBorder="1" applyAlignment="1">
      <alignment horizontal="right" vertical="center"/>
    </xf>
    <xf numFmtId="0" fontId="21" fillId="2" borderId="0" xfId="3" applyFont="1" applyFill="1" applyBorder="1" applyAlignment="1">
      <alignment horizontal="right" vertical="center"/>
    </xf>
    <xf numFmtId="0" fontId="28" fillId="0" borderId="32" xfId="0" applyFont="1" applyBorder="1" applyAlignment="1">
      <alignment horizontal="center" vertical="center"/>
    </xf>
    <xf numFmtId="3" fontId="28" fillId="0" borderId="32" xfId="0" applyNumberFormat="1" applyFont="1" applyBorder="1" applyAlignment="1">
      <alignment horizontal="center" vertical="center"/>
    </xf>
    <xf numFmtId="9" fontId="28" fillId="0" borderId="32" xfId="0" applyNumberFormat="1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28" fillId="0" borderId="32" xfId="0" applyFont="1" applyBorder="1" applyAlignment="1">
      <alignment horizontal="left" vertical="center"/>
    </xf>
    <xf numFmtId="0" fontId="28" fillId="0" borderId="32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center"/>
    </xf>
    <xf numFmtId="0" fontId="25" fillId="0" borderId="32" xfId="0" applyFont="1" applyBorder="1" applyAlignment="1">
      <alignment vertical="center"/>
    </xf>
    <xf numFmtId="0" fontId="25" fillId="0" borderId="32" xfId="0" applyFont="1" applyBorder="1" applyAlignment="1">
      <alignment horizontal="center" vertical="center"/>
    </xf>
    <xf numFmtId="0" fontId="26" fillId="0" borderId="32" xfId="0" applyFont="1" applyBorder="1" applyAlignment="1">
      <alignment vertical="center" wrapText="1"/>
    </xf>
    <xf numFmtId="0" fontId="26" fillId="0" borderId="32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left" vertical="center"/>
    </xf>
    <xf numFmtId="3" fontId="25" fillId="0" borderId="32" xfId="0" applyNumberFormat="1" applyFont="1" applyBorder="1" applyAlignment="1">
      <alignment horizontal="center" vertical="center"/>
    </xf>
    <xf numFmtId="9" fontId="25" fillId="0" borderId="32" xfId="0" applyNumberFormat="1" applyFont="1" applyBorder="1" applyAlignment="1">
      <alignment horizontal="center" vertical="center"/>
    </xf>
    <xf numFmtId="0" fontId="32" fillId="0" borderId="27" xfId="0" applyFont="1" applyBorder="1"/>
    <xf numFmtId="0" fontId="7" fillId="0" borderId="27" xfId="0" applyFont="1" applyBorder="1"/>
    <xf numFmtId="0" fontId="33" fillId="7" borderId="43" xfId="0" applyFont="1" applyFill="1" applyBorder="1" applyAlignment="1">
      <alignment horizontal="center" vertical="center"/>
    </xf>
    <xf numFmtId="0" fontId="35" fillId="0" borderId="0" xfId="8" applyFont="1"/>
    <xf numFmtId="0" fontId="16" fillId="0" borderId="0" xfId="0" applyFont="1"/>
    <xf numFmtId="0" fontId="0" fillId="0" borderId="0" xfId="0" applyFill="1"/>
    <xf numFmtId="0" fontId="1" fillId="0" borderId="0" xfId="0" applyFont="1"/>
    <xf numFmtId="0" fontId="14" fillId="0" borderId="27" xfId="0" applyFont="1" applyBorder="1" applyAlignment="1">
      <alignment horizontal="left" vertical="center"/>
    </xf>
    <xf numFmtId="0" fontId="31" fillId="0" borderId="2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3" fontId="28" fillId="0" borderId="32" xfId="0" applyNumberFormat="1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9" fillId="0" borderId="0" xfId="0" applyFont="1" applyBorder="1" applyAlignment="1">
      <alignment horizontal="right" vertical="center" wrapText="1"/>
    </xf>
    <xf numFmtId="0" fontId="31" fillId="0" borderId="32" xfId="0" applyFont="1" applyBorder="1" applyAlignment="1">
      <alignment vertical="center"/>
    </xf>
    <xf numFmtId="0" fontId="31" fillId="0" borderId="32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9" fillId="2" borderId="4" xfId="3" applyFont="1" applyFill="1" applyBorder="1" applyAlignment="1">
      <alignment horizontal="center" vertical="center"/>
    </xf>
    <xf numFmtId="0" fontId="19" fillId="2" borderId="5" xfId="3" applyFont="1" applyFill="1" applyBorder="1" applyAlignment="1">
      <alignment horizontal="center" vertical="center"/>
    </xf>
    <xf numFmtId="0" fontId="19" fillId="2" borderId="6" xfId="3" applyFont="1" applyFill="1" applyBorder="1" applyAlignment="1">
      <alignment horizontal="center" vertical="center"/>
    </xf>
    <xf numFmtId="0" fontId="11" fillId="2" borderId="0" xfId="6" applyFont="1" applyFill="1" applyAlignment="1">
      <alignment horizontal="left" vertical="top" wrapText="1"/>
    </xf>
    <xf numFmtId="0" fontId="19" fillId="2" borderId="3" xfId="3" applyFont="1" applyFill="1" applyBorder="1" applyAlignment="1">
      <alignment horizontal="center" vertical="center"/>
    </xf>
    <xf numFmtId="0" fontId="19" fillId="2" borderId="7" xfId="3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4" fillId="0" borderId="27" xfId="0" applyFont="1" applyBorder="1" applyAlignment="1">
      <alignment horizontal="left" vertical="center" wrapText="1"/>
    </xf>
  </cellXfs>
  <cellStyles count="9">
    <cellStyle name="čárky 2" xfId="7"/>
    <cellStyle name="Hypertextové prepojenie" xfId="8" builtinId="8"/>
    <cellStyle name="Normálna 2 4" xfId="4"/>
    <cellStyle name="Normálne" xfId="0" builtinId="0"/>
    <cellStyle name="Normálne 2" xfId="1"/>
    <cellStyle name="Normálne 3" xfId="6"/>
    <cellStyle name="normální 2" xfId="3"/>
    <cellStyle name="Percentá" xfId="5" builtinId="5"/>
    <cellStyle name="Percentá 2" xfId="2"/>
  </cellStyles>
  <dxfs count="0"/>
  <tableStyles count="0" defaultTableStyle="TableStyleMedium2" defaultPivotStyle="PivotStyleLight16"/>
  <colors>
    <mruColors>
      <color rgb="FF2C9A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95267121231876E-2"/>
          <c:y val="4.0910924710078893E-2"/>
          <c:w val="0.56340467747714662"/>
          <c:h val="0.857481373196265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DANE_FAKTORY!$H$4</c:f>
              <c:strCache>
                <c:ptCount val="1"/>
                <c:pt idx="0">
                  <c:v>z toho vplyv MAKRA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880-4E96-971A-A6DEF052FD0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DANE_FAKTORY!$M$3:$Q$3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DANE_FAKTORY!$H$17:$L$17</c:f>
              <c:numCache>
                <c:formatCode>#,##0</c:formatCode>
                <c:ptCount val="5"/>
                <c:pt idx="0">
                  <c:v>1.3390848390517824</c:v>
                </c:pt>
                <c:pt idx="1">
                  <c:v>38.900618121593425</c:v>
                </c:pt>
                <c:pt idx="2">
                  <c:v>121.42708148052066</c:v>
                </c:pt>
                <c:pt idx="3">
                  <c:v>152.68514159422944</c:v>
                </c:pt>
                <c:pt idx="4">
                  <c:v>184.16861286294969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880-4E96-971A-A6DEF052FD06}"/>
            </c:ext>
          </c:extLst>
        </c:ser>
        <c:ser>
          <c:idx val="5"/>
          <c:order val="1"/>
          <c:tx>
            <c:strRef>
              <c:f>DANE_FAKTORY!$M$4</c:f>
              <c:strCache>
                <c:ptCount val="1"/>
                <c:pt idx="0">
                  <c:v>z toho JEDNORAZOVÉ VPLYVY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880-4E96-971A-A6DEF052FD0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DANE_FAKTORY!$M$3:$Q$3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DANE_FAKTORY!$M$17:$Q$17</c:f>
              <c:numCache>
                <c:formatCode>#,##0</c:formatCode>
                <c:ptCount val="5"/>
                <c:pt idx="0">
                  <c:v>-47.998613569999925</c:v>
                </c:pt>
                <c:pt idx="1">
                  <c:v>-1.506995478914847</c:v>
                </c:pt>
                <c:pt idx="2">
                  <c:v>-30.587059868913769</c:v>
                </c:pt>
                <c:pt idx="3">
                  <c:v>-30.587059868913769</c:v>
                </c:pt>
                <c:pt idx="4">
                  <c:v>-30.587059868913769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880-4E96-971A-A6DEF052FD06}"/>
            </c:ext>
          </c:extLst>
        </c:ser>
        <c:ser>
          <c:idx val="1"/>
          <c:order val="2"/>
          <c:tx>
            <c:strRef>
              <c:f>DANE_FAKTORY!$C$4</c:f>
              <c:strCache>
                <c:ptCount val="1"/>
                <c:pt idx="0">
                  <c:v>z toho vplyv LEVEL/EDS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dLbl>
              <c:idx val="1"/>
              <c:layout>
                <c:manualLayout>
                  <c:x val="0"/>
                  <c:y val="8.6301379171759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880-4E96-971A-A6DEF052FD0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8264840182648401E-3"/>
                  <c:y val="9.4520881730221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880-4E96-971A-A6DEF052FD0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8264840182647731E-3"/>
                  <c:y val="5.3424663296803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880-4E96-971A-A6DEF052FD0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9.86301476248676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880-4E96-971A-A6DEF052FD0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DANE_FAKTORY!$M$3:$Q$3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DANE_FAKTORY!$C$17:$G$17</c:f>
              <c:numCache>
                <c:formatCode>#,##0</c:formatCode>
                <c:ptCount val="5"/>
                <c:pt idx="0">
                  <c:v>-291.23286987058208</c:v>
                </c:pt>
                <c:pt idx="1">
                  <c:v>-308.43362264268046</c:v>
                </c:pt>
                <c:pt idx="2">
                  <c:v>-344.1430732348814</c:v>
                </c:pt>
                <c:pt idx="3">
                  <c:v>-342.48071178717248</c:v>
                </c:pt>
                <c:pt idx="4">
                  <c:v>-333.19567789517504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880-4E96-971A-A6DEF052FD06}"/>
            </c:ext>
          </c:extLst>
        </c:ser>
        <c:ser>
          <c:idx val="8"/>
          <c:order val="3"/>
          <c:tx>
            <c:strRef>
              <c:f>DANE_FAKTORY!$R$4</c:f>
              <c:strCache>
                <c:ptCount val="1"/>
                <c:pt idx="0">
                  <c:v>z toho vplyv AKTUALIZÁCIE LEGISLATÍVY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880-4E96-971A-A6DEF052FD0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DANE_FAKTORY!$M$3:$Q$3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DANE_FAKTORY!$R$17:$V$17</c:f>
              <c:numCache>
                <c:formatCode>#,##0</c:formatCode>
                <c:ptCount val="5"/>
                <c:pt idx="0">
                  <c:v>3.508</c:v>
                </c:pt>
                <c:pt idx="1">
                  <c:v>28.993000000000002</c:v>
                </c:pt>
                <c:pt idx="2">
                  <c:v>22.54205162327607</c:v>
                </c:pt>
                <c:pt idx="3">
                  <c:v>19.96963006185776</c:v>
                </c:pt>
                <c:pt idx="4">
                  <c:v>11.076124901137554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880-4E96-971A-A6DEF052FD06}"/>
            </c:ext>
          </c:extLst>
        </c:ser>
        <c:ser>
          <c:idx val="3"/>
          <c:order val="4"/>
          <c:tx>
            <c:strRef>
              <c:f>DANE_FAKTORY!$W$4</c:f>
              <c:strCache>
                <c:ptCount val="1"/>
                <c:pt idx="0">
                  <c:v>z toho INÉ VPLYVY</c:v>
                </c:pt>
              </c:strCache>
            </c:strRef>
          </c:tx>
          <c:invertIfNegative val="0"/>
          <c:cat>
            <c:numRef>
              <c:f>DANE_FAKTORY!$M$3:$Q$3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DANE_FAKTORY!$W$17:$AA$17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6880-4E96-971A-A6DEF052F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990392"/>
        <c:axId val="435569400"/>
      </c:barChart>
      <c:lineChart>
        <c:grouping val="standard"/>
        <c:varyColors val="0"/>
        <c:ser>
          <c:idx val="2"/>
          <c:order val="5"/>
          <c:tx>
            <c:strRef>
              <c:f>DANE_FAKTORY!$AB$4</c:f>
              <c:strCache>
                <c:ptCount val="1"/>
                <c:pt idx="0">
                  <c:v>CELKOVÁ ZMENA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3744292237442906E-2"/>
                  <c:y val="5.3424663296803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880-4E96-971A-A6DEF052FD0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7397260273972601E-2"/>
                  <c:y val="4.9315073812433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6880-4E96-971A-A6DEF052FD0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3744292237442923E-2"/>
                  <c:y val="5.3424663296803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6880-4E96-971A-A6DEF052FD0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2659188149426527E-2"/>
                  <c:y val="4.2586672698379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6880-4E96-971A-A6DEF052FD0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8264840182648401E-2"/>
                  <c:y val="8.7174424244895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c15="http://schemas.microsoft.com/office/drawing/2012/chart">
                <c:ext xmlns:c16="http://schemas.microsoft.com/office/drawing/2014/chart" uri="{C3380CC4-5D6E-409C-BE32-E72D297353CC}">
                  <c16:uniqueId val="{00000010-6880-4E96-971A-A6DEF052FD06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DANE_FAKTORY!$AB$17:$AF$17</c:f>
              <c:numCache>
                <c:formatCode>#,##0</c:formatCode>
                <c:ptCount val="5"/>
                <c:pt idx="0">
                  <c:v>-334.38439860153022</c:v>
                </c:pt>
                <c:pt idx="1">
                  <c:v>-242.04700000000193</c:v>
                </c:pt>
                <c:pt idx="2">
                  <c:v>-230.76099999999838</c:v>
                </c:pt>
                <c:pt idx="3">
                  <c:v>-200.4129999999991</c:v>
                </c:pt>
                <c:pt idx="4">
                  <c:v>-168.53800000000149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6880-4E96-971A-A6DEF052F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990392"/>
        <c:axId val="435569400"/>
      </c:lineChart>
      <c:catAx>
        <c:axId val="432990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435569400"/>
        <c:crosses val="autoZero"/>
        <c:auto val="1"/>
        <c:lblAlgn val="ctr"/>
        <c:lblOffset val="100"/>
        <c:noMultiLvlLbl val="0"/>
      </c:catAx>
      <c:valAx>
        <c:axId val="43556940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4329903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950459317585298"/>
          <c:y val="6.143663792767743E-2"/>
          <c:w val="0.28776255707762555"/>
          <c:h val="0.8913951991581490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7209318310490975E-2"/>
          <c:y val="4.091095516177929E-2"/>
          <c:w val="0.56340467747714662"/>
          <c:h val="0.857481373196265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Graf_2!$B$4</c:f>
              <c:strCache>
                <c:ptCount val="1"/>
                <c:pt idx="0">
                  <c:v>DPFOzč, SO, ZO (mzdová báza)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Graf_2!$C$3:$G$3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Graf_2!$C$4:$G$4</c:f>
              <c:numCache>
                <c:formatCode>#,##0</c:formatCode>
                <c:ptCount val="5"/>
                <c:pt idx="0">
                  <c:v>37.651014431398863</c:v>
                </c:pt>
                <c:pt idx="1">
                  <c:v>42.280072527742419</c:v>
                </c:pt>
                <c:pt idx="2">
                  <c:v>83.491829624922246</c:v>
                </c:pt>
                <c:pt idx="3">
                  <c:v>101.79538055085852</c:v>
                </c:pt>
                <c:pt idx="4">
                  <c:v>135.26453711720254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28-4617-BF7E-8510EDA69EAA}"/>
            </c:ext>
          </c:extLst>
        </c:ser>
        <c:ser>
          <c:idx val="5"/>
          <c:order val="1"/>
          <c:tx>
            <c:strRef>
              <c:f>Graf_2!$B$5</c:f>
              <c:strCache>
                <c:ptCount val="1"/>
                <c:pt idx="0">
                  <c:v>DPPO, DPFOpod, SD MO, ZD licencie (nominálne a reálne HDP)</c:v>
                </c:pt>
              </c:strCache>
            </c:strRef>
          </c:tx>
          <c:spPr>
            <a:solidFill>
              <a:srgbClr val="2C9ADC">
                <a:lumMod val="20000"/>
                <a:lumOff val="80000"/>
              </a:srgbClr>
            </a:solidFill>
          </c:spPr>
          <c:invertIfNegative val="0"/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E28-4617-BF7E-8510EDA69EA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Graf_2!$C$3:$G$3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Graf_2!$C$5:$G$5</c:f>
              <c:numCache>
                <c:formatCode>#,##0</c:formatCode>
                <c:ptCount val="5"/>
                <c:pt idx="0">
                  <c:v>-20.947930183518846</c:v>
                </c:pt>
                <c:pt idx="1">
                  <c:v>-27.304426632593252</c:v>
                </c:pt>
                <c:pt idx="2">
                  <c:v>-19.488036885432216</c:v>
                </c:pt>
                <c:pt idx="3">
                  <c:v>-22.650949000838132</c:v>
                </c:pt>
                <c:pt idx="4">
                  <c:v>-32.318136452676953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E28-4617-BF7E-8510EDA69EAA}"/>
            </c:ext>
          </c:extLst>
        </c:ser>
        <c:ser>
          <c:idx val="1"/>
          <c:order val="2"/>
          <c:tx>
            <c:strRef>
              <c:f>Graf_2!$B$6</c:f>
              <c:strCache>
                <c:ptCount val="1"/>
                <c:pt idx="0">
                  <c:v>DPH (nominálna spotreba domácností, medzispotreba a investície vlády)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0"/>
                  <c:y val="3.204271914010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E28-4617-BF7E-8510EDA69EAA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3.56030212667779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8E28-4617-BF7E-8510EDA69EAA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81637570293369E-17"/>
                  <c:y val="4.2723625520133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8E28-4617-BF7E-8510EDA69EA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Graf_2!$C$3:$G$3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Graf_2!$C$6:$G$6</c:f>
              <c:numCache>
                <c:formatCode>#,##0</c:formatCode>
                <c:ptCount val="5"/>
                <c:pt idx="0">
                  <c:v>-17.08177397020361</c:v>
                </c:pt>
                <c:pt idx="1">
                  <c:v>23.998184212840599</c:v>
                </c:pt>
                <c:pt idx="2">
                  <c:v>59.637101875005762</c:v>
                </c:pt>
                <c:pt idx="3">
                  <c:v>81.940389443950977</c:v>
                </c:pt>
                <c:pt idx="4">
                  <c:v>93.392533990108774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E28-4617-BF7E-8510EDA69EAA}"/>
            </c:ext>
          </c:extLst>
        </c:ser>
        <c:ser>
          <c:idx val="8"/>
          <c:order val="3"/>
          <c:tx>
            <c:strRef>
              <c:f>Graf_2!$B$7</c:f>
              <c:strCache>
                <c:ptCount val="1"/>
                <c:pt idx="0">
                  <c:v>Ostatné SD (konečná spotreba domácností, s.c.)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numRef>
              <c:f>Graf_2!$C$3:$G$3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Graf_2!$C$7:$G$7</c:f>
              <c:numCache>
                <c:formatCode>#,##0</c:formatCode>
                <c:ptCount val="5"/>
                <c:pt idx="0">
                  <c:v>1.6237892364718101</c:v>
                </c:pt>
                <c:pt idx="1">
                  <c:v>8.0039657046112538</c:v>
                </c:pt>
                <c:pt idx="2">
                  <c:v>8.1928509571541248</c:v>
                </c:pt>
                <c:pt idx="3">
                  <c:v>8.1241006999333951</c:v>
                </c:pt>
                <c:pt idx="4">
                  <c:v>7.8334254642136427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E28-4617-BF7E-8510EDA69EAA}"/>
            </c:ext>
          </c:extLst>
        </c:ser>
        <c:ser>
          <c:idx val="3"/>
          <c:order val="4"/>
          <c:tx>
            <c:strRef>
              <c:f>Graf_2!$B$8</c:f>
              <c:strCache>
                <c:ptCount val="1"/>
                <c:pt idx="0">
                  <c:v>Dane z medzinárodného obchodu a transakcií (Import, b.c.)</c:v>
                </c:pt>
              </c:strCache>
            </c:strRef>
          </c:tx>
          <c:invertIfNegative val="0"/>
          <c:cat>
            <c:numRef>
              <c:f>Graf_2!$C$3:$G$3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Graf_2!$C$8:$G$8</c:f>
              <c:numCache>
                <c:formatCode>#,##0</c:formatCode>
                <c:ptCount val="5"/>
                <c:pt idx="0">
                  <c:v>0.3211795772334255</c:v>
                </c:pt>
                <c:pt idx="1">
                  <c:v>0.90049371638478171</c:v>
                </c:pt>
                <c:pt idx="2">
                  <c:v>0.99922764513199314</c:v>
                </c:pt>
                <c:pt idx="3">
                  <c:v>1.011990737256123</c:v>
                </c:pt>
                <c:pt idx="4">
                  <c:v>0.96985261006130996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8E28-4617-BF7E-8510EDA69EAA}"/>
            </c:ext>
          </c:extLst>
        </c:ser>
        <c:ser>
          <c:idx val="2"/>
          <c:order val="5"/>
          <c:tx>
            <c:strRef>
              <c:f>Graf_2!$B$9</c:f>
              <c:strCache>
                <c:ptCount val="1"/>
                <c:pt idx="0">
                  <c:v>Zrážková daň a OO vybr.fin.inštitúcií (objem vkladov, PÚM)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8E28-4617-BF7E-8510EDA69EA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Graf_2!$C$3:$G$3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Graf_2!$C$9:$G$9</c:f>
              <c:numCache>
                <c:formatCode>#,##0</c:formatCode>
                <c:ptCount val="5"/>
                <c:pt idx="0">
                  <c:v>-0.22719425232986337</c:v>
                </c:pt>
                <c:pt idx="1">
                  <c:v>-8.9776714073923785</c:v>
                </c:pt>
                <c:pt idx="2">
                  <c:v>-11.405891736261244</c:v>
                </c:pt>
                <c:pt idx="3">
                  <c:v>-17.535770836931444</c:v>
                </c:pt>
                <c:pt idx="4">
                  <c:v>-20.973599865959656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8E28-4617-BF7E-8510EDA69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5570576"/>
        <c:axId val="435570968"/>
      </c:barChart>
      <c:lineChart>
        <c:grouping val="standard"/>
        <c:varyColors val="0"/>
        <c:ser>
          <c:idx val="4"/>
          <c:order val="6"/>
          <c:tx>
            <c:strRef>
              <c:f>Graf_2!$B$10</c:f>
              <c:strCache>
                <c:ptCount val="1"/>
                <c:pt idx="0">
                  <c:v>Vplyv zmeny makroekonomických údajov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7249751257090461E-2"/>
                  <c:y val="-0.1291677611558703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8E28-4617-BF7E-8510EDA69EAA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6321117099147022E-2"/>
                  <c:y val="-0.129167761155870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8E28-4617-BF7E-8510EDA69EAA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144297082006374E-2"/>
                  <c:y val="-0.118424339234557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8E28-4617-BF7E-8510EDA69EAA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0683401027909785E-2"/>
                  <c:y val="-0.121984641361235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8E28-4617-BF7E-8510EDA69EAA}"/>
                </c:ext>
                <c:ext xmlns:c15="http://schemas.microsoft.com/office/drawing/2012/chart" uri="{CE6537A1-D6FC-4f65-9D91-7224C49458BB}">
                  <c15:layout>
                    <c:manualLayout>
                      <c:w val="3.4824146670049648E-2"/>
                      <c:h val="5.1535513453036114E-2"/>
                    </c:manualLayout>
                  </c15:layout>
                </c:ext>
              </c:extLst>
            </c:dLbl>
            <c:dLbl>
              <c:idx val="4"/>
              <c:layout>
                <c:manualLayout>
                  <c:x val="-2.4900903416413041E-2"/>
                  <c:y val="-0.1647082668813687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c15="http://schemas.microsoft.com/office/drawing/2012/chart">
                <c:ext xmlns:c16="http://schemas.microsoft.com/office/drawing/2014/chart" uri="{C3380CC4-5D6E-409C-BE32-E72D297353CC}">
                  <c16:uniqueId val="{0000000F-8E28-4617-BF7E-8510EDA69EAA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Graf_2!$C$3:$G$3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Graf_2!$C$10:$G$10</c:f>
              <c:numCache>
                <c:formatCode>#,##0</c:formatCode>
                <c:ptCount val="5"/>
                <c:pt idx="0">
                  <c:v>1.3390848390517796</c:v>
                </c:pt>
                <c:pt idx="1">
                  <c:v>38.900618121593425</c:v>
                </c:pt>
                <c:pt idx="2">
                  <c:v>121.42708148052064</c:v>
                </c:pt>
                <c:pt idx="3">
                  <c:v>152.68514159422944</c:v>
                </c:pt>
                <c:pt idx="4">
                  <c:v>184.16861286294966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8E28-4617-BF7E-8510EDA69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570576"/>
        <c:axId val="435570968"/>
      </c:lineChart>
      <c:catAx>
        <c:axId val="43557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435570968"/>
        <c:crosses val="autoZero"/>
        <c:auto val="1"/>
        <c:lblAlgn val="ctr"/>
        <c:lblOffset val="100"/>
        <c:noMultiLvlLbl val="0"/>
      </c:catAx>
      <c:valAx>
        <c:axId val="43557096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435570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950459317585298"/>
          <c:y val="6.143663792767743E-2"/>
          <c:w val="0.31005812872015298"/>
          <c:h val="0.8593795805197941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95267121231876E-2"/>
          <c:y val="4.0910924710078893E-2"/>
          <c:w val="0.56340467747714662"/>
          <c:h val="0.857481373196265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Graf_3!$B$4</c:f>
              <c:strCache>
                <c:ptCount val="1"/>
                <c:pt idx="0">
                  <c:v>DPFOzč, SO, ZO (mzdová báza)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7D4-4290-8E67-7BD3ADA128E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Graf_3!$C$3:$G$3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Graf_3!$C$4:$G$4</c:f>
              <c:numCache>
                <c:formatCode>#,##0</c:formatCode>
                <c:ptCount val="5"/>
                <c:pt idx="0">
                  <c:v>-0.32939197930651343</c:v>
                </c:pt>
                <c:pt idx="1">
                  <c:v>38.960927472256145</c:v>
                </c:pt>
                <c:pt idx="2">
                  <c:v>43.19011875180297</c:v>
                </c:pt>
                <c:pt idx="3">
                  <c:v>55.543989387283304</c:v>
                </c:pt>
                <c:pt idx="4">
                  <c:v>94.144337981660001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7D4-4290-8E67-7BD3ADA128E1}"/>
            </c:ext>
          </c:extLst>
        </c:ser>
        <c:ser>
          <c:idx val="5"/>
          <c:order val="1"/>
          <c:tx>
            <c:strRef>
              <c:f>Graf_3!$B$5</c:f>
              <c:strCache>
                <c:ptCount val="1"/>
                <c:pt idx="0">
                  <c:v>DPPO, DPFOpod, SD MO, ZD licencie (nominálne a reálne HDP)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Graf_3!$C$3:$G$3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Graf_3!$C$5:$G$5</c:f>
              <c:numCache>
                <c:formatCode>#,##0</c:formatCode>
                <c:ptCount val="5"/>
                <c:pt idx="0">
                  <c:v>-281.78490887010389</c:v>
                </c:pt>
                <c:pt idx="1">
                  <c:v>-365.42657336740734</c:v>
                </c:pt>
                <c:pt idx="2">
                  <c:v>-407.41696311456769</c:v>
                </c:pt>
                <c:pt idx="3">
                  <c:v>-422.18305099916199</c:v>
                </c:pt>
                <c:pt idx="4">
                  <c:v>-456.93586354732338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7D4-4290-8E67-7BD3ADA128E1}"/>
            </c:ext>
          </c:extLst>
        </c:ser>
        <c:ser>
          <c:idx val="1"/>
          <c:order val="2"/>
          <c:tx>
            <c:strRef>
              <c:f>Graf_3!$B$6</c:f>
              <c:strCache>
                <c:ptCount val="1"/>
                <c:pt idx="0">
                  <c:v>DPH</c:v>
                </c:pt>
              </c:strCache>
            </c:strRef>
          </c:tx>
          <c:invertIfNegative val="0"/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7D4-4290-8E67-7BD3ADA128E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Graf_3!$C$3:$G$3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Graf_3!$C$6:$G$6</c:f>
              <c:numCache>
                <c:formatCode>#,##0</c:formatCode>
                <c:ptCount val="5"/>
                <c:pt idx="0">
                  <c:v>-7.2115225697963288</c:v>
                </c:pt>
                <c:pt idx="1">
                  <c:v>23.480811266074451</c:v>
                </c:pt>
                <c:pt idx="2">
                  <c:v>24.437957993908107</c:v>
                </c:pt>
                <c:pt idx="3">
                  <c:v>25.493670424964154</c:v>
                </c:pt>
                <c:pt idx="4">
                  <c:v>26.829525878803697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7D4-4290-8E67-7BD3ADA128E1}"/>
            </c:ext>
          </c:extLst>
        </c:ser>
        <c:ser>
          <c:idx val="8"/>
          <c:order val="3"/>
          <c:tx>
            <c:strRef>
              <c:f>Graf_3!$B$7</c:f>
              <c:strCache>
                <c:ptCount val="1"/>
                <c:pt idx="0">
                  <c:v>Ostatné SD (konečná spotreba domácností, s.c.)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numRef>
              <c:f>Graf_3!$C$3:$G$3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Graf_3!$C$7:$G$7</c:f>
              <c:numCache>
                <c:formatCode>#,##0</c:formatCode>
                <c:ptCount val="5"/>
                <c:pt idx="0">
                  <c:v>-1.8130111264716817</c:v>
                </c:pt>
                <c:pt idx="1">
                  <c:v>-0.61996570461133227</c:v>
                </c:pt>
                <c:pt idx="2">
                  <c:v>-0.61385095715402271</c:v>
                </c:pt>
                <c:pt idx="3">
                  <c:v>-0.60610069993336113</c:v>
                </c:pt>
                <c:pt idx="4">
                  <c:v>-0.6034254642136786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7D4-4290-8E67-7BD3ADA128E1}"/>
            </c:ext>
          </c:extLst>
        </c:ser>
        <c:ser>
          <c:idx val="3"/>
          <c:order val="4"/>
          <c:tx>
            <c:strRef>
              <c:f>Graf_3!$B$8</c:f>
              <c:strCache>
                <c:ptCount val="1"/>
                <c:pt idx="0">
                  <c:v>Dane z medzinárodného obchodu a transakcií (Import, b.c.)</c:v>
                </c:pt>
              </c:strCache>
            </c:strRef>
          </c:tx>
          <c:invertIfNegative val="0"/>
          <c:cat>
            <c:numRef>
              <c:f>Graf_3!$C$3:$G$3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Graf_3!$C$8:$G$8</c:f>
              <c:numCache>
                <c:formatCode>#,##0</c:formatCode>
                <c:ptCount val="5"/>
                <c:pt idx="0">
                  <c:v>-0.32117957723342871</c:v>
                </c:pt>
                <c:pt idx="1">
                  <c:v>-2.3594937163847827</c:v>
                </c:pt>
                <c:pt idx="2">
                  <c:v>-2.4762276451319911</c:v>
                </c:pt>
                <c:pt idx="3">
                  <c:v>-2.5749907372561238</c:v>
                </c:pt>
                <c:pt idx="4">
                  <c:v>-2.6568526100613026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7D4-4290-8E67-7BD3ADA128E1}"/>
            </c:ext>
          </c:extLst>
        </c:ser>
        <c:ser>
          <c:idx val="2"/>
          <c:order val="5"/>
          <c:tx>
            <c:strRef>
              <c:f>Graf_3!$B$9</c:f>
              <c:strCache>
                <c:ptCount val="1"/>
                <c:pt idx="0">
                  <c:v>Zrážková daň a OO vybr.fin.inštitúcií (objem vkladov, PÚM)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Graf_3!$C$3:$G$3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Graf_3!$C$9:$G$9</c:f>
              <c:numCache>
                <c:formatCode>#,##0</c:formatCode>
                <c:ptCount val="5"/>
                <c:pt idx="0">
                  <c:v>0.22714425232979588</c:v>
                </c:pt>
                <c:pt idx="1">
                  <c:v>-2.4693285926076181</c:v>
                </c:pt>
                <c:pt idx="2">
                  <c:v>-1.2641082637387582</c:v>
                </c:pt>
                <c:pt idx="3">
                  <c:v>1.8457708369314796</c:v>
                </c:pt>
                <c:pt idx="4">
                  <c:v>6.026599865959672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7D4-4290-8E67-7BD3ADA12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3976272"/>
        <c:axId val="433976664"/>
      </c:barChart>
      <c:lineChart>
        <c:grouping val="standard"/>
        <c:varyColors val="0"/>
        <c:ser>
          <c:idx val="4"/>
          <c:order val="6"/>
          <c:tx>
            <c:strRef>
              <c:f>Graf_3!$B$10</c:f>
              <c:strCache>
                <c:ptCount val="1"/>
                <c:pt idx="0">
                  <c:v>Vplyv zmeny odhadu úspešnosti výberu daní (EDS/level)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dLbls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Graf_3!$C$3:$G$3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Graf_3!$C$10:$G$10</c:f>
              <c:numCache>
                <c:formatCode>#,##0</c:formatCode>
                <c:ptCount val="5"/>
                <c:pt idx="0">
                  <c:v>-291.23286987058202</c:v>
                </c:pt>
                <c:pt idx="1">
                  <c:v>-308.43362264268046</c:v>
                </c:pt>
                <c:pt idx="2">
                  <c:v>-344.14307323488134</c:v>
                </c:pt>
                <c:pt idx="3">
                  <c:v>-342.48071178717254</c:v>
                </c:pt>
                <c:pt idx="4">
                  <c:v>-333.19567789517504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D7D4-4290-8E67-7BD3ADA12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976272"/>
        <c:axId val="433976664"/>
      </c:lineChart>
      <c:catAx>
        <c:axId val="43397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433976664"/>
        <c:crosses val="autoZero"/>
        <c:auto val="1"/>
        <c:lblAlgn val="ctr"/>
        <c:lblOffset val="100"/>
        <c:noMultiLvlLbl val="0"/>
      </c:catAx>
      <c:valAx>
        <c:axId val="43397666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433976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950459317585298"/>
          <c:y val="6.143663792767743E-2"/>
          <c:w val="0.31005812872015298"/>
          <c:h val="0.8593795805197941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95267121231876E-2"/>
          <c:y val="4.0910924710078893E-2"/>
          <c:w val="0.92549807511684801"/>
          <c:h val="0.76241314726899545"/>
        </c:manualLayout>
      </c:layout>
      <c:lineChart>
        <c:grouping val="standard"/>
        <c:varyColors val="0"/>
        <c:ser>
          <c:idx val="4"/>
          <c:order val="0"/>
          <c:tx>
            <c:strRef>
              <c:f>Graf_4!$B$4</c:f>
              <c:strCache>
                <c:ptCount val="1"/>
                <c:pt idx="0">
                  <c:v>Daň z príjmov právnických osôb (odhad VpDP feb 2017)</c:v>
                </c:pt>
              </c:strCache>
            </c:strRef>
          </c:tx>
          <c:spPr>
            <a:ln>
              <a:solidFill>
                <a:srgbClr val="2C9ADC"/>
              </a:solidFill>
              <a:prstDash val="dash"/>
            </a:ln>
          </c:spPr>
          <c:marker>
            <c:symbol val="none"/>
          </c:marker>
          <c:cat>
            <c:strRef>
              <c:f>Graf_4!$C$3:$Q$3</c:f>
              <c:strCach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2016E</c:v>
                </c:pt>
                <c:pt idx="11">
                  <c:v>2017F</c:v>
                </c:pt>
                <c:pt idx="12">
                  <c:v>2018F</c:v>
                </c:pt>
                <c:pt idx="13">
                  <c:v>2019F</c:v>
                </c:pt>
                <c:pt idx="14">
                  <c:v>2020F</c:v>
                </c:pt>
              </c:strCache>
            </c:strRef>
          </c:cat>
          <c:val>
            <c:numRef>
              <c:f>Graf_4!$C$4:$Q$4</c:f>
              <c:numCache>
                <c:formatCode>#\ ##0.0</c:formatCode>
                <c:ptCount val="15"/>
                <c:pt idx="0">
                  <c:v>1599.0457678955056</c:v>
                </c:pt>
                <c:pt idx="1">
                  <c:v>1848.2812355125143</c:v>
                </c:pt>
                <c:pt idx="2">
                  <c:v>2087.3722460461049</c:v>
                </c:pt>
                <c:pt idx="3">
                  <c:v>1582.1708174100002</c:v>
                </c:pt>
                <c:pt idx="4">
                  <c:v>1659.2300023400003</c:v>
                </c:pt>
                <c:pt idx="5">
                  <c:v>1659.72</c:v>
                </c:pt>
                <c:pt idx="6">
                  <c:v>1670.7027855800004</c:v>
                </c:pt>
                <c:pt idx="7">
                  <c:v>2047.2070796099999</c:v>
                </c:pt>
                <c:pt idx="8">
                  <c:v>2363.5892069525039</c:v>
                </c:pt>
                <c:pt idx="9">
                  <c:v>2814.0585913620348</c:v>
                </c:pt>
                <c:pt idx="10">
                  <c:v>2942.62</c:v>
                </c:pt>
                <c:pt idx="11">
                  <c:v>2870.3690000000001</c:v>
                </c:pt>
                <c:pt idx="12">
                  <c:v>2982.9839999999999</c:v>
                </c:pt>
                <c:pt idx="13">
                  <c:v>3218.4830000000002</c:v>
                </c:pt>
                <c:pt idx="14">
                  <c:v>3452.4650000000001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9D1-4BFF-AB61-4BCB276ED2D3}"/>
            </c:ext>
          </c:extLst>
        </c:ser>
        <c:ser>
          <c:idx val="0"/>
          <c:order val="1"/>
          <c:tx>
            <c:strRef>
              <c:f>Graf_4!$B$5</c:f>
              <c:strCache>
                <c:ptCount val="1"/>
                <c:pt idx="0">
                  <c:v>Daň z príjmov právnických osôb (odhad VpDP jún 2017)</c:v>
                </c:pt>
              </c:strCache>
            </c:strRef>
          </c:tx>
          <c:spPr>
            <a:ln>
              <a:solidFill>
                <a:srgbClr val="2C9ADC"/>
              </a:solidFill>
            </a:ln>
          </c:spPr>
          <c:marker>
            <c:symbol val="none"/>
          </c:marker>
          <c:cat>
            <c:strRef>
              <c:f>Graf_4!$C$3:$Q$3</c:f>
              <c:strCach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2016E</c:v>
                </c:pt>
                <c:pt idx="11">
                  <c:v>2017F</c:v>
                </c:pt>
                <c:pt idx="12">
                  <c:v>2018F</c:v>
                </c:pt>
                <c:pt idx="13">
                  <c:v>2019F</c:v>
                </c:pt>
                <c:pt idx="14">
                  <c:v>2020F</c:v>
                </c:pt>
              </c:strCache>
            </c:strRef>
          </c:cat>
          <c:val>
            <c:numRef>
              <c:f>Graf_4!$C$5:$Q$5</c:f>
              <c:numCache>
                <c:formatCode>#\ ##0.0</c:formatCode>
                <c:ptCount val="15"/>
                <c:pt idx="0">
                  <c:v>1599.0457678955056</c:v>
                </c:pt>
                <c:pt idx="1">
                  <c:v>1848.2812355125143</c:v>
                </c:pt>
                <c:pt idx="2">
                  <c:v>2087.3722460461049</c:v>
                </c:pt>
                <c:pt idx="3">
                  <c:v>1582.1708174100002</c:v>
                </c:pt>
                <c:pt idx="4">
                  <c:v>1659.2300023400003</c:v>
                </c:pt>
                <c:pt idx="5">
                  <c:v>1659.72</c:v>
                </c:pt>
                <c:pt idx="6">
                  <c:v>1670.7027855800004</c:v>
                </c:pt>
                <c:pt idx="7">
                  <c:v>2047.2070796099999</c:v>
                </c:pt>
                <c:pt idx="8">
                  <c:v>2363.5892069525039</c:v>
                </c:pt>
                <c:pt idx="9">
                  <c:v>2814.0585913620348</c:v>
                </c:pt>
                <c:pt idx="10">
                  <c:v>2657.2049999999999</c:v>
                </c:pt>
                <c:pt idx="11">
                  <c:v>2549.8119999999999</c:v>
                </c:pt>
                <c:pt idx="12">
                  <c:v>2630.2950000000001</c:v>
                </c:pt>
                <c:pt idx="13">
                  <c:v>2842.5259999999998</c:v>
                </c:pt>
                <c:pt idx="14">
                  <c:v>3029.366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9D1-4BFF-AB61-4BCB276ED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977448"/>
        <c:axId val="433977840"/>
      </c:lineChart>
      <c:lineChart>
        <c:grouping val="standard"/>
        <c:varyColors val="0"/>
        <c:ser>
          <c:idx val="1"/>
          <c:order val="2"/>
          <c:tx>
            <c:strRef>
              <c:f>Graf_4!$B$9</c:f>
              <c:strCache>
                <c:ptCount val="1"/>
                <c:pt idx="0">
                  <c:v>sadzba DPPO (pravá os)</c:v>
                </c:pt>
              </c:strCache>
            </c:strRef>
          </c:tx>
          <c:marker>
            <c:symbol val="none"/>
          </c:marker>
          <c:cat>
            <c:strRef>
              <c:f>Graf_4!$C$3:$Q$3</c:f>
              <c:strCach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2016E</c:v>
                </c:pt>
                <c:pt idx="11">
                  <c:v>2017F</c:v>
                </c:pt>
                <c:pt idx="12">
                  <c:v>2018F</c:v>
                </c:pt>
                <c:pt idx="13">
                  <c:v>2019F</c:v>
                </c:pt>
                <c:pt idx="14">
                  <c:v>2020F</c:v>
                </c:pt>
              </c:strCache>
            </c:strRef>
          </c:cat>
          <c:val>
            <c:numRef>
              <c:f>Graf_4!$C$9:$Q$9</c:f>
              <c:numCache>
                <c:formatCode>0%</c:formatCode>
                <c:ptCount val="15"/>
                <c:pt idx="0">
                  <c:v>0.19</c:v>
                </c:pt>
                <c:pt idx="1">
                  <c:v>0.19</c:v>
                </c:pt>
                <c:pt idx="2">
                  <c:v>0.19</c:v>
                </c:pt>
                <c:pt idx="3">
                  <c:v>0.19</c:v>
                </c:pt>
                <c:pt idx="4">
                  <c:v>0.19</c:v>
                </c:pt>
                <c:pt idx="5">
                  <c:v>0.19</c:v>
                </c:pt>
                <c:pt idx="6">
                  <c:v>0.19</c:v>
                </c:pt>
                <c:pt idx="7">
                  <c:v>0.23</c:v>
                </c:pt>
                <c:pt idx="8">
                  <c:v>0.22</c:v>
                </c:pt>
                <c:pt idx="9">
                  <c:v>0.22</c:v>
                </c:pt>
                <c:pt idx="10">
                  <c:v>0.22</c:v>
                </c:pt>
                <c:pt idx="11">
                  <c:v>0.21</c:v>
                </c:pt>
                <c:pt idx="12">
                  <c:v>0.21</c:v>
                </c:pt>
                <c:pt idx="13">
                  <c:v>0.21</c:v>
                </c:pt>
                <c:pt idx="14">
                  <c:v>0.21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9D1-4BFF-AB61-4BCB276ED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978624"/>
        <c:axId val="433978232"/>
      </c:lineChart>
      <c:catAx>
        <c:axId val="433977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sk-SK"/>
          </a:p>
        </c:txPr>
        <c:crossAx val="433977840"/>
        <c:crosses val="autoZero"/>
        <c:auto val="1"/>
        <c:lblAlgn val="ctr"/>
        <c:lblOffset val="100"/>
        <c:noMultiLvlLbl val="0"/>
      </c:catAx>
      <c:valAx>
        <c:axId val="43397784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433977448"/>
        <c:crosses val="autoZero"/>
        <c:crossBetween val="between"/>
      </c:valAx>
      <c:valAx>
        <c:axId val="433978232"/>
        <c:scaling>
          <c:orientation val="minMax"/>
          <c:max val="0.30000000000000004"/>
          <c:min val="0.18000000000000002"/>
        </c:scaling>
        <c:delete val="0"/>
        <c:axPos val="r"/>
        <c:numFmt formatCode="0%" sourceLinked="1"/>
        <c:majorTickMark val="out"/>
        <c:minorTickMark val="none"/>
        <c:tickLblPos val="nextTo"/>
        <c:crossAx val="433978624"/>
        <c:crosses val="max"/>
        <c:crossBetween val="between"/>
        <c:majorUnit val="1.0000000000000002E-2"/>
      </c:valAx>
      <c:catAx>
        <c:axId val="433978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397823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8.6848686597102209E-2"/>
          <c:y val="1.390242551363067E-2"/>
          <c:w val="0.71815718157181574"/>
          <c:h val="0.2199423302357543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73422863808690586"/>
        </c:manualLayout>
      </c:layout>
      <c:lineChart>
        <c:grouping val="standard"/>
        <c:varyColors val="0"/>
        <c:ser>
          <c:idx val="3"/>
          <c:order val="0"/>
          <c:tx>
            <c:strRef>
              <c:f>Graf_5!$C$3</c:f>
              <c:strCache>
                <c:ptCount val="1"/>
                <c:pt idx="0">
                  <c:v>EDS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strRef>
              <c:f>Graf_5!$B$4:$B$40</c:f>
              <c:strCache>
                <c:ptCount val="37"/>
                <c:pt idx="0">
                  <c:v>1 Q 2008</c:v>
                </c:pt>
                <c:pt idx="1">
                  <c:v>2 Q 2008</c:v>
                </c:pt>
                <c:pt idx="2">
                  <c:v>3 Q 2008</c:v>
                </c:pt>
                <c:pt idx="3">
                  <c:v>4 Q 2008</c:v>
                </c:pt>
                <c:pt idx="4">
                  <c:v>1 Q 2009</c:v>
                </c:pt>
                <c:pt idx="5">
                  <c:v>2 Q 2009</c:v>
                </c:pt>
                <c:pt idx="6">
                  <c:v>3 Q 2009</c:v>
                </c:pt>
                <c:pt idx="7">
                  <c:v>4 Q 2009</c:v>
                </c:pt>
                <c:pt idx="8">
                  <c:v>1 Q 2010</c:v>
                </c:pt>
                <c:pt idx="9">
                  <c:v>2 Q 2010</c:v>
                </c:pt>
                <c:pt idx="10">
                  <c:v>3 Q 2010</c:v>
                </c:pt>
                <c:pt idx="11">
                  <c:v>4 Q 2010</c:v>
                </c:pt>
                <c:pt idx="12">
                  <c:v>1 Q 2011</c:v>
                </c:pt>
                <c:pt idx="13">
                  <c:v>2 Q 2011</c:v>
                </c:pt>
                <c:pt idx="14">
                  <c:v>3 Q 2011</c:v>
                </c:pt>
                <c:pt idx="15">
                  <c:v>4 Q 2011</c:v>
                </c:pt>
                <c:pt idx="16">
                  <c:v>1 Q 2012</c:v>
                </c:pt>
                <c:pt idx="17">
                  <c:v>2 Q 2012</c:v>
                </c:pt>
                <c:pt idx="18">
                  <c:v>3 Q 2012</c:v>
                </c:pt>
                <c:pt idx="19">
                  <c:v>4 Q 2012</c:v>
                </c:pt>
                <c:pt idx="20">
                  <c:v>1 Q 2013</c:v>
                </c:pt>
                <c:pt idx="21">
                  <c:v>2 Q 2013</c:v>
                </c:pt>
                <c:pt idx="22">
                  <c:v>3 Q 2013</c:v>
                </c:pt>
                <c:pt idx="23">
                  <c:v>4 Q 2013</c:v>
                </c:pt>
                <c:pt idx="24">
                  <c:v>1 Q 2014</c:v>
                </c:pt>
                <c:pt idx="25">
                  <c:v>2 Q 2014</c:v>
                </c:pt>
                <c:pt idx="26">
                  <c:v>3 Q 2014</c:v>
                </c:pt>
                <c:pt idx="27">
                  <c:v>4 Q 2014</c:v>
                </c:pt>
                <c:pt idx="28">
                  <c:v>1 Q 2015</c:v>
                </c:pt>
                <c:pt idx="29">
                  <c:v>2 Q 2015</c:v>
                </c:pt>
                <c:pt idx="30">
                  <c:v>3 Q 2015</c:v>
                </c:pt>
                <c:pt idx="31">
                  <c:v>4 Q 2015</c:v>
                </c:pt>
                <c:pt idx="32">
                  <c:v>1 Q 2016</c:v>
                </c:pt>
                <c:pt idx="33">
                  <c:v>2 Q 2016</c:v>
                </c:pt>
                <c:pt idx="34">
                  <c:v>3 Q 2016</c:v>
                </c:pt>
                <c:pt idx="35">
                  <c:v>4 Q 2016</c:v>
                </c:pt>
                <c:pt idx="36">
                  <c:v>1 Q 2017</c:v>
                </c:pt>
              </c:strCache>
            </c:strRef>
          </c:cat>
          <c:val>
            <c:numRef>
              <c:f>Graf_5!$C$4:$C$40</c:f>
              <c:numCache>
                <c:formatCode>0.00%</c:formatCode>
                <c:ptCount val="37"/>
                <c:pt idx="0">
                  <c:v>0.14804783734214458</c:v>
                </c:pt>
                <c:pt idx="1">
                  <c:v>0.14399897039771631</c:v>
                </c:pt>
                <c:pt idx="2">
                  <c:v>0.14592151411957813</c:v>
                </c:pt>
                <c:pt idx="3">
                  <c:v>0.14552610385466191</c:v>
                </c:pt>
                <c:pt idx="4">
                  <c:v>0.13604181570412949</c:v>
                </c:pt>
                <c:pt idx="5">
                  <c:v>0.13253653543324709</c:v>
                </c:pt>
                <c:pt idx="6">
                  <c:v>0.13367128706455117</c:v>
                </c:pt>
                <c:pt idx="7">
                  <c:v>0.13743132002283287</c:v>
                </c:pt>
                <c:pt idx="8">
                  <c:v>0.13364267743147792</c:v>
                </c:pt>
                <c:pt idx="9">
                  <c:v>0.13597624715997392</c:v>
                </c:pt>
                <c:pt idx="10">
                  <c:v>0.13486523832410124</c:v>
                </c:pt>
                <c:pt idx="11">
                  <c:v>0.12882566382035771</c:v>
                </c:pt>
                <c:pt idx="12">
                  <c:v>0.13265231187340948</c:v>
                </c:pt>
                <c:pt idx="13">
                  <c:v>0.12765421545190725</c:v>
                </c:pt>
                <c:pt idx="14">
                  <c:v>0.12898664805869056</c:v>
                </c:pt>
                <c:pt idx="15">
                  <c:v>0.12533898343255714</c:v>
                </c:pt>
                <c:pt idx="16">
                  <c:v>0.12589002464301641</c:v>
                </c:pt>
                <c:pt idx="17">
                  <c:v>0.12194225889028532</c:v>
                </c:pt>
                <c:pt idx="18">
                  <c:v>0.11906440051998365</c:v>
                </c:pt>
                <c:pt idx="19">
                  <c:v>0.12143134674029274</c:v>
                </c:pt>
                <c:pt idx="20">
                  <c:v>0.12344183455481986</c:v>
                </c:pt>
                <c:pt idx="21">
                  <c:v>0.13028912474028453</c:v>
                </c:pt>
                <c:pt idx="22">
                  <c:v>0.12906519939552538</c:v>
                </c:pt>
                <c:pt idx="23">
                  <c:v>0.12896228542879729</c:v>
                </c:pt>
                <c:pt idx="24">
                  <c:v>0.13748518765984033</c:v>
                </c:pt>
                <c:pt idx="25">
                  <c:v>0.13778165386517771</c:v>
                </c:pt>
                <c:pt idx="26">
                  <c:v>0.13722442357313372</c:v>
                </c:pt>
                <c:pt idx="27">
                  <c:v>0.14631433821415565</c:v>
                </c:pt>
                <c:pt idx="28">
                  <c:v>0.14283107138144813</c:v>
                </c:pt>
                <c:pt idx="29">
                  <c:v>0.14220720335522818</c:v>
                </c:pt>
                <c:pt idx="30">
                  <c:v>0.14344647176034078</c:v>
                </c:pt>
                <c:pt idx="31">
                  <c:v>0.13848011976392932</c:v>
                </c:pt>
                <c:pt idx="32">
                  <c:v>0.14442422849412759</c:v>
                </c:pt>
                <c:pt idx="33">
                  <c:v>0.14828172756864608</c:v>
                </c:pt>
                <c:pt idx="34">
                  <c:v>0.1480491477037876</c:v>
                </c:pt>
                <c:pt idx="35">
                  <c:v>0.15104890959754874</c:v>
                </c:pt>
                <c:pt idx="36">
                  <c:v>0.14966405816169953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76B-426B-B3B9-BF36F4D0B935}"/>
            </c:ext>
          </c:extLst>
        </c:ser>
        <c:ser>
          <c:idx val="5"/>
          <c:order val="1"/>
          <c:tx>
            <c:strRef>
              <c:f>Graf_5!$D$3</c:f>
              <c:strCache>
                <c:ptCount val="1"/>
                <c:pt idx="0">
                  <c:v>Dolny interval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cat>
            <c:strRef>
              <c:f>Graf_5!$B$4:$B$40</c:f>
              <c:strCache>
                <c:ptCount val="37"/>
                <c:pt idx="0">
                  <c:v>1 Q 2008</c:v>
                </c:pt>
                <c:pt idx="1">
                  <c:v>2 Q 2008</c:v>
                </c:pt>
                <c:pt idx="2">
                  <c:v>3 Q 2008</c:v>
                </c:pt>
                <c:pt idx="3">
                  <c:v>4 Q 2008</c:v>
                </c:pt>
                <c:pt idx="4">
                  <c:v>1 Q 2009</c:v>
                </c:pt>
                <c:pt idx="5">
                  <c:v>2 Q 2009</c:v>
                </c:pt>
                <c:pt idx="6">
                  <c:v>3 Q 2009</c:v>
                </c:pt>
                <c:pt idx="7">
                  <c:v>4 Q 2009</c:v>
                </c:pt>
                <c:pt idx="8">
                  <c:v>1 Q 2010</c:v>
                </c:pt>
                <c:pt idx="9">
                  <c:v>2 Q 2010</c:v>
                </c:pt>
                <c:pt idx="10">
                  <c:v>3 Q 2010</c:v>
                </c:pt>
                <c:pt idx="11">
                  <c:v>4 Q 2010</c:v>
                </c:pt>
                <c:pt idx="12">
                  <c:v>1 Q 2011</c:v>
                </c:pt>
                <c:pt idx="13">
                  <c:v>2 Q 2011</c:v>
                </c:pt>
                <c:pt idx="14">
                  <c:v>3 Q 2011</c:v>
                </c:pt>
                <c:pt idx="15">
                  <c:v>4 Q 2011</c:v>
                </c:pt>
                <c:pt idx="16">
                  <c:v>1 Q 2012</c:v>
                </c:pt>
                <c:pt idx="17">
                  <c:v>2 Q 2012</c:v>
                </c:pt>
                <c:pt idx="18">
                  <c:v>3 Q 2012</c:v>
                </c:pt>
                <c:pt idx="19">
                  <c:v>4 Q 2012</c:v>
                </c:pt>
                <c:pt idx="20">
                  <c:v>1 Q 2013</c:v>
                </c:pt>
                <c:pt idx="21">
                  <c:v>2 Q 2013</c:v>
                </c:pt>
                <c:pt idx="22">
                  <c:v>3 Q 2013</c:v>
                </c:pt>
                <c:pt idx="23">
                  <c:v>4 Q 2013</c:v>
                </c:pt>
                <c:pt idx="24">
                  <c:v>1 Q 2014</c:v>
                </c:pt>
                <c:pt idx="25">
                  <c:v>2 Q 2014</c:v>
                </c:pt>
                <c:pt idx="26">
                  <c:v>3 Q 2014</c:v>
                </c:pt>
                <c:pt idx="27">
                  <c:v>4 Q 2014</c:v>
                </c:pt>
                <c:pt idx="28">
                  <c:v>1 Q 2015</c:v>
                </c:pt>
                <c:pt idx="29">
                  <c:v>2 Q 2015</c:v>
                </c:pt>
                <c:pt idx="30">
                  <c:v>3 Q 2015</c:v>
                </c:pt>
                <c:pt idx="31">
                  <c:v>4 Q 2015</c:v>
                </c:pt>
                <c:pt idx="32">
                  <c:v>1 Q 2016</c:v>
                </c:pt>
                <c:pt idx="33">
                  <c:v>2 Q 2016</c:v>
                </c:pt>
                <c:pt idx="34">
                  <c:v>3 Q 2016</c:v>
                </c:pt>
                <c:pt idx="35">
                  <c:v>4 Q 2016</c:v>
                </c:pt>
                <c:pt idx="36">
                  <c:v>1 Q 2017</c:v>
                </c:pt>
              </c:strCache>
            </c:strRef>
          </c:cat>
          <c:val>
            <c:numRef>
              <c:f>Graf_5!$D$4:$D$40</c:f>
              <c:numCache>
                <c:formatCode>0.00%</c:formatCode>
                <c:ptCount val="37"/>
                <c:pt idx="0">
                  <c:v>0.13918537685474969</c:v>
                </c:pt>
                <c:pt idx="1">
                  <c:v>0.13787556602764278</c:v>
                </c:pt>
                <c:pt idx="2">
                  <c:v>0.13656575520053588</c:v>
                </c:pt>
                <c:pt idx="3">
                  <c:v>0.13525594437342897</c:v>
                </c:pt>
                <c:pt idx="4">
                  <c:v>0.13394613354632207</c:v>
                </c:pt>
                <c:pt idx="5">
                  <c:v>0.13263632271921516</c:v>
                </c:pt>
                <c:pt idx="6">
                  <c:v>0.13132651189210826</c:v>
                </c:pt>
                <c:pt idx="7">
                  <c:v>0.13001670106500132</c:v>
                </c:pt>
                <c:pt idx="8">
                  <c:v>0.12870689023789442</c:v>
                </c:pt>
                <c:pt idx="9">
                  <c:v>0.12739707941078751</c:v>
                </c:pt>
                <c:pt idx="10">
                  <c:v>0.12608726858368061</c:v>
                </c:pt>
                <c:pt idx="11">
                  <c:v>0.1247774577565737</c:v>
                </c:pt>
                <c:pt idx="12">
                  <c:v>0.1234676469294668</c:v>
                </c:pt>
                <c:pt idx="13">
                  <c:v>0.12215783610235989</c:v>
                </c:pt>
                <c:pt idx="14">
                  <c:v>0.12084802527525298</c:v>
                </c:pt>
                <c:pt idx="15">
                  <c:v>0.11953821444814608</c:v>
                </c:pt>
                <c:pt idx="16">
                  <c:v>0.11822840362103917</c:v>
                </c:pt>
                <c:pt idx="17">
                  <c:v>0.11691859279393227</c:v>
                </c:pt>
                <c:pt idx="18">
                  <c:v>0.11627716783483164</c:v>
                </c:pt>
                <c:pt idx="19">
                  <c:v>0.11800060969035547</c:v>
                </c:pt>
                <c:pt idx="20">
                  <c:v>0.11972405154587931</c:v>
                </c:pt>
                <c:pt idx="21">
                  <c:v>0.12144749340140312</c:v>
                </c:pt>
                <c:pt idx="22">
                  <c:v>0.12317093525692696</c:v>
                </c:pt>
                <c:pt idx="23">
                  <c:v>0.1248943771124508</c:v>
                </c:pt>
                <c:pt idx="24">
                  <c:v>0.12661781896797464</c:v>
                </c:pt>
                <c:pt idx="25">
                  <c:v>0.12834126082349845</c:v>
                </c:pt>
                <c:pt idx="26">
                  <c:v>0.13006470267902229</c:v>
                </c:pt>
                <c:pt idx="27">
                  <c:v>0.13178814453454613</c:v>
                </c:pt>
                <c:pt idx="28">
                  <c:v>0.13351158639006994</c:v>
                </c:pt>
                <c:pt idx="29">
                  <c:v>0.13523502824559377</c:v>
                </c:pt>
                <c:pt idx="30">
                  <c:v>0.13695847010111761</c:v>
                </c:pt>
                <c:pt idx="31">
                  <c:v>0.13868191195664142</c:v>
                </c:pt>
                <c:pt idx="32">
                  <c:v>0.14040535381216526</c:v>
                </c:pt>
                <c:pt idx="33">
                  <c:v>0.1421287956676891</c:v>
                </c:pt>
                <c:pt idx="34">
                  <c:v>0.14385223752321294</c:v>
                </c:pt>
                <c:pt idx="35">
                  <c:v>0.14557567937873678</c:v>
                </c:pt>
                <c:pt idx="36">
                  <c:v>0.14729912123426059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76B-426B-B3B9-BF36F4D0B935}"/>
            </c:ext>
          </c:extLst>
        </c:ser>
        <c:ser>
          <c:idx val="0"/>
          <c:order val="2"/>
          <c:tx>
            <c:strRef>
              <c:f>Graf_5!$E$3</c:f>
              <c:strCache>
                <c:ptCount val="1"/>
                <c:pt idx="0">
                  <c:v>Horny interval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76B-426B-B3B9-BF36F4D0B935}"/>
              </c:ext>
            </c:extLst>
          </c:dPt>
          <c:cat>
            <c:strRef>
              <c:f>Graf_5!$B$4:$B$40</c:f>
              <c:strCache>
                <c:ptCount val="37"/>
                <c:pt idx="0">
                  <c:v>1 Q 2008</c:v>
                </c:pt>
                <c:pt idx="1">
                  <c:v>2 Q 2008</c:v>
                </c:pt>
                <c:pt idx="2">
                  <c:v>3 Q 2008</c:v>
                </c:pt>
                <c:pt idx="3">
                  <c:v>4 Q 2008</c:v>
                </c:pt>
                <c:pt idx="4">
                  <c:v>1 Q 2009</c:v>
                </c:pt>
                <c:pt idx="5">
                  <c:v>2 Q 2009</c:v>
                </c:pt>
                <c:pt idx="6">
                  <c:v>3 Q 2009</c:v>
                </c:pt>
                <c:pt idx="7">
                  <c:v>4 Q 2009</c:v>
                </c:pt>
                <c:pt idx="8">
                  <c:v>1 Q 2010</c:v>
                </c:pt>
                <c:pt idx="9">
                  <c:v>2 Q 2010</c:v>
                </c:pt>
                <c:pt idx="10">
                  <c:v>3 Q 2010</c:v>
                </c:pt>
                <c:pt idx="11">
                  <c:v>4 Q 2010</c:v>
                </c:pt>
                <c:pt idx="12">
                  <c:v>1 Q 2011</c:v>
                </c:pt>
                <c:pt idx="13">
                  <c:v>2 Q 2011</c:v>
                </c:pt>
                <c:pt idx="14">
                  <c:v>3 Q 2011</c:v>
                </c:pt>
                <c:pt idx="15">
                  <c:v>4 Q 2011</c:v>
                </c:pt>
                <c:pt idx="16">
                  <c:v>1 Q 2012</c:v>
                </c:pt>
                <c:pt idx="17">
                  <c:v>2 Q 2012</c:v>
                </c:pt>
                <c:pt idx="18">
                  <c:v>3 Q 2012</c:v>
                </c:pt>
                <c:pt idx="19">
                  <c:v>4 Q 2012</c:v>
                </c:pt>
                <c:pt idx="20">
                  <c:v>1 Q 2013</c:v>
                </c:pt>
                <c:pt idx="21">
                  <c:v>2 Q 2013</c:v>
                </c:pt>
                <c:pt idx="22">
                  <c:v>3 Q 2013</c:v>
                </c:pt>
                <c:pt idx="23">
                  <c:v>4 Q 2013</c:v>
                </c:pt>
                <c:pt idx="24">
                  <c:v>1 Q 2014</c:v>
                </c:pt>
                <c:pt idx="25">
                  <c:v>2 Q 2014</c:v>
                </c:pt>
                <c:pt idx="26">
                  <c:v>3 Q 2014</c:v>
                </c:pt>
                <c:pt idx="27">
                  <c:v>4 Q 2014</c:v>
                </c:pt>
                <c:pt idx="28">
                  <c:v>1 Q 2015</c:v>
                </c:pt>
                <c:pt idx="29">
                  <c:v>2 Q 2015</c:v>
                </c:pt>
                <c:pt idx="30">
                  <c:v>3 Q 2015</c:v>
                </c:pt>
                <c:pt idx="31">
                  <c:v>4 Q 2015</c:v>
                </c:pt>
                <c:pt idx="32">
                  <c:v>1 Q 2016</c:v>
                </c:pt>
                <c:pt idx="33">
                  <c:v>2 Q 2016</c:v>
                </c:pt>
                <c:pt idx="34">
                  <c:v>3 Q 2016</c:v>
                </c:pt>
                <c:pt idx="35">
                  <c:v>4 Q 2016</c:v>
                </c:pt>
                <c:pt idx="36">
                  <c:v>1 Q 2017</c:v>
                </c:pt>
              </c:strCache>
            </c:strRef>
          </c:cat>
          <c:val>
            <c:numRef>
              <c:f>Graf_5!$E$4:$E$40</c:f>
              <c:numCache>
                <c:formatCode>0.00%</c:formatCode>
                <c:ptCount val="37"/>
                <c:pt idx="0">
                  <c:v>0.15185359087547207</c:v>
                </c:pt>
                <c:pt idx="1">
                  <c:v>0.15054378004836516</c:v>
                </c:pt>
                <c:pt idx="2">
                  <c:v>0.14923396922125826</c:v>
                </c:pt>
                <c:pt idx="3">
                  <c:v>0.14792415839415135</c:v>
                </c:pt>
                <c:pt idx="4">
                  <c:v>0.14661434756704445</c:v>
                </c:pt>
                <c:pt idx="5">
                  <c:v>0.14530453673993754</c:v>
                </c:pt>
                <c:pt idx="6">
                  <c:v>0.14399472591283063</c:v>
                </c:pt>
                <c:pt idx="7">
                  <c:v>0.1426849150857237</c:v>
                </c:pt>
                <c:pt idx="8">
                  <c:v>0.1413751042586168</c:v>
                </c:pt>
                <c:pt idx="9">
                  <c:v>0.14006529343150989</c:v>
                </c:pt>
                <c:pt idx="10">
                  <c:v>0.13875548260440299</c:v>
                </c:pt>
                <c:pt idx="11">
                  <c:v>0.13744567177729608</c:v>
                </c:pt>
                <c:pt idx="12">
                  <c:v>0.13613586095018917</c:v>
                </c:pt>
                <c:pt idx="13">
                  <c:v>0.13482605012308227</c:v>
                </c:pt>
                <c:pt idx="14">
                  <c:v>0.13351623929597536</c:v>
                </c:pt>
                <c:pt idx="15">
                  <c:v>0.13220642846886846</c:v>
                </c:pt>
                <c:pt idx="16">
                  <c:v>0.13089661764176155</c:v>
                </c:pt>
                <c:pt idx="17">
                  <c:v>0.12958680681465465</c:v>
                </c:pt>
                <c:pt idx="18">
                  <c:v>0.12894538185555401</c:v>
                </c:pt>
                <c:pt idx="19">
                  <c:v>0.13066882371107785</c:v>
                </c:pt>
                <c:pt idx="20">
                  <c:v>0.13239226556660169</c:v>
                </c:pt>
                <c:pt idx="21">
                  <c:v>0.1341157074221255</c:v>
                </c:pt>
                <c:pt idx="22">
                  <c:v>0.13583914927764934</c:v>
                </c:pt>
                <c:pt idx="23">
                  <c:v>0.13756259113317318</c:v>
                </c:pt>
                <c:pt idx="24">
                  <c:v>0.13928603298869702</c:v>
                </c:pt>
                <c:pt idx="25">
                  <c:v>0.14100947484422083</c:v>
                </c:pt>
                <c:pt idx="26">
                  <c:v>0.14273291669974467</c:v>
                </c:pt>
                <c:pt idx="27">
                  <c:v>0.1444563585552685</c:v>
                </c:pt>
                <c:pt idx="28">
                  <c:v>0.14617980041079232</c:v>
                </c:pt>
                <c:pt idx="29">
                  <c:v>0.14790324226631615</c:v>
                </c:pt>
                <c:pt idx="30">
                  <c:v>0.14962668412183999</c:v>
                </c:pt>
                <c:pt idx="31">
                  <c:v>0.1513501259773638</c:v>
                </c:pt>
                <c:pt idx="32">
                  <c:v>0.15307356783288764</c:v>
                </c:pt>
                <c:pt idx="33">
                  <c:v>0.15479700968841148</c:v>
                </c:pt>
                <c:pt idx="34">
                  <c:v>0.15652045154393532</c:v>
                </c:pt>
                <c:pt idx="35">
                  <c:v>0.15824389339945916</c:v>
                </c:pt>
                <c:pt idx="36">
                  <c:v>0.15996733525498297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76B-426B-B3B9-BF36F4D0B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6923352"/>
        <c:axId val="436923744"/>
      </c:lineChart>
      <c:catAx>
        <c:axId val="436923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sk-SK"/>
          </a:p>
        </c:txPr>
        <c:crossAx val="436923744"/>
        <c:crosses val="autoZero"/>
        <c:auto val="1"/>
        <c:lblAlgn val="ctr"/>
        <c:lblOffset val="100"/>
        <c:noMultiLvlLbl val="0"/>
      </c:catAx>
      <c:valAx>
        <c:axId val="436923744"/>
        <c:scaling>
          <c:orientation val="minMax"/>
          <c:min val="0.11500000000000002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4369233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383223181439669E-2"/>
          <c:y val="2.8076026564087173E-2"/>
          <c:w val="0.8941656389336875"/>
          <c:h val="0.832329071584960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Graf_6!$C$3</c:f>
              <c:strCache>
                <c:ptCount val="1"/>
                <c:pt idx="0">
                  <c:v>Cigary (t)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Graf_6!$B$4:$B$11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 odhad</c:v>
                </c:pt>
              </c:strCache>
            </c:strRef>
          </c:cat>
          <c:val>
            <c:numRef>
              <c:f>Graf_6!$C$4:$C$11</c:f>
              <c:numCache>
                <c:formatCode>#,##0</c:formatCode>
                <c:ptCount val="8"/>
                <c:pt idx="0">
                  <c:v>112.41934079999999</c:v>
                </c:pt>
                <c:pt idx="1">
                  <c:v>145.86625560000004</c:v>
                </c:pt>
                <c:pt idx="2">
                  <c:v>209.65395359999994</c:v>
                </c:pt>
                <c:pt idx="3">
                  <c:v>267.05747639999998</c:v>
                </c:pt>
                <c:pt idx="4">
                  <c:v>342.83326740000001</c:v>
                </c:pt>
                <c:pt idx="5">
                  <c:v>524.57302560000005</c:v>
                </c:pt>
                <c:pt idx="6">
                  <c:v>73.642389800000004</c:v>
                </c:pt>
                <c:pt idx="7">
                  <c:v>56.580630274626103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08-4838-9582-49668784F54A}"/>
            </c:ext>
          </c:extLst>
        </c:ser>
        <c:ser>
          <c:idx val="1"/>
          <c:order val="1"/>
          <c:tx>
            <c:strRef>
              <c:f>Graf_6!$D$3</c:f>
              <c:strCache>
                <c:ptCount val="1"/>
                <c:pt idx="0">
                  <c:v>Cigarky (t)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Graf_6!$B$4:$B$11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 odhad</c:v>
                </c:pt>
              </c:strCache>
            </c:strRef>
          </c:cat>
          <c:val>
            <c:numRef>
              <c:f>Graf_6!$D$4:$D$11</c:f>
              <c:numCache>
                <c:formatCode>#,##0</c:formatCode>
                <c:ptCount val="8"/>
                <c:pt idx="0">
                  <c:v>2.564362</c:v>
                </c:pt>
                <c:pt idx="1">
                  <c:v>0.51579799999999987</c:v>
                </c:pt>
                <c:pt idx="2">
                  <c:v>0.77712399999999993</c:v>
                </c:pt>
                <c:pt idx="3">
                  <c:v>0.77338649999999998</c:v>
                </c:pt>
                <c:pt idx="4">
                  <c:v>3.2630007999999995</c:v>
                </c:pt>
                <c:pt idx="5">
                  <c:v>18.332784799999999</c:v>
                </c:pt>
                <c:pt idx="6">
                  <c:v>8.2956090000000007</c:v>
                </c:pt>
                <c:pt idx="7">
                  <c:v>9.8400539147658446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608-4838-9582-49668784F54A}"/>
            </c:ext>
          </c:extLst>
        </c:ser>
        <c:ser>
          <c:idx val="2"/>
          <c:order val="2"/>
          <c:tx>
            <c:strRef>
              <c:f>Graf_6!$E$3</c:f>
              <c:strCache>
                <c:ptCount val="1"/>
                <c:pt idx="0">
                  <c:v>Tabak (t)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Graf_6!$B$4:$B$11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 odhad</c:v>
                </c:pt>
              </c:strCache>
            </c:strRef>
          </c:cat>
          <c:val>
            <c:numRef>
              <c:f>Graf_6!$E$4:$E$11</c:f>
              <c:numCache>
                <c:formatCode>#,##0</c:formatCode>
                <c:ptCount val="8"/>
                <c:pt idx="0">
                  <c:v>37.082980000000006</c:v>
                </c:pt>
                <c:pt idx="1">
                  <c:v>46.928767999999998</c:v>
                </c:pt>
                <c:pt idx="2">
                  <c:v>51.737601999999988</c:v>
                </c:pt>
                <c:pt idx="3">
                  <c:v>48.443358999999994</c:v>
                </c:pt>
                <c:pt idx="4">
                  <c:v>46.531043000000004</c:v>
                </c:pt>
                <c:pt idx="5">
                  <c:v>68.149869999999993</c:v>
                </c:pt>
                <c:pt idx="6">
                  <c:v>102.89926300000002</c:v>
                </c:pt>
                <c:pt idx="7">
                  <c:v>115.86718679257318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608-4838-9582-49668784F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3975488"/>
        <c:axId val="436924528"/>
      </c:barChart>
      <c:catAx>
        <c:axId val="433975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436924528"/>
        <c:crosses val="autoZero"/>
        <c:auto val="1"/>
        <c:lblAlgn val="ctr"/>
        <c:lblOffset val="100"/>
        <c:noMultiLvlLbl val="0"/>
      </c:catAx>
      <c:valAx>
        <c:axId val="43692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433975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2941614225932602"/>
          <c:y val="6.5339448402575898E-2"/>
          <c:w val="0.19498297652552468"/>
          <c:h val="0.244512949397619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Obsah!A1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Obsah!A1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Obsah!A1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Obsah!A1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Obsah!A1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Obsah!A1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104775</xdr:rowOff>
    </xdr:from>
    <xdr:to>
      <xdr:col>12</xdr:col>
      <xdr:colOff>247650</xdr:colOff>
      <xdr:row>18</xdr:row>
      <xdr:rowOff>147108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44450</xdr:rowOff>
    </xdr:to>
    <xdr:sp macro="" textlink="">
      <xdr:nvSpPr>
        <xdr:cNvPr id="3" name="Zaoblený obdĺžnik 2">
          <a:hlinkClick xmlns:r="http://schemas.openxmlformats.org/officeDocument/2006/relationships" r:id="rId2"/>
        </xdr:cNvPr>
        <xdr:cNvSpPr/>
      </xdr:nvSpPr>
      <xdr:spPr>
        <a:xfrm>
          <a:off x="0" y="161925"/>
          <a:ext cx="609600" cy="2159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609600" cy="2349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609600" cy="2349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609600" cy="2349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609600" cy="2349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609600" cy="2349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609600" cy="2349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128586</xdr:colOff>
      <xdr:row>12</xdr:row>
      <xdr:rowOff>147636</xdr:rowOff>
    </xdr:from>
    <xdr:to>
      <xdr:col>8</xdr:col>
      <xdr:colOff>9525</xdr:colOff>
      <xdr:row>31</xdr:row>
      <xdr:rowOff>95249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44450</xdr:rowOff>
    </xdr:to>
    <xdr:sp macro="" textlink="">
      <xdr:nvSpPr>
        <xdr:cNvPr id="3" name="Zaoblený obdĺžnik 2">
          <a:hlinkClick xmlns:r="http://schemas.openxmlformats.org/officeDocument/2006/relationships" r:id="rId2"/>
        </xdr:cNvPr>
        <xdr:cNvSpPr/>
      </xdr:nvSpPr>
      <xdr:spPr>
        <a:xfrm>
          <a:off x="0" y="0"/>
          <a:ext cx="609600" cy="2349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12</xdr:row>
      <xdr:rowOff>185736</xdr:rowOff>
    </xdr:from>
    <xdr:to>
      <xdr:col>6</xdr:col>
      <xdr:colOff>238125</xdr:colOff>
      <xdr:row>29</xdr:row>
      <xdr:rowOff>85725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44450</xdr:rowOff>
    </xdr:to>
    <xdr:sp macro="" textlink="">
      <xdr:nvSpPr>
        <xdr:cNvPr id="3" name="Zaoblený obdĺžnik 2">
          <a:hlinkClick xmlns:r="http://schemas.openxmlformats.org/officeDocument/2006/relationships" r:id="rId2"/>
        </xdr:cNvPr>
        <xdr:cNvSpPr/>
      </xdr:nvSpPr>
      <xdr:spPr>
        <a:xfrm>
          <a:off x="0" y="0"/>
          <a:ext cx="609600" cy="2349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28576</xdr:colOff>
      <xdr:row>13</xdr:row>
      <xdr:rowOff>33336</xdr:rowOff>
    </xdr:from>
    <xdr:to>
      <xdr:col>10</xdr:col>
      <xdr:colOff>295276</xdr:colOff>
      <xdr:row>29</xdr:row>
      <xdr:rowOff>114300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44450</xdr:rowOff>
    </xdr:to>
    <xdr:sp macro="" textlink="">
      <xdr:nvSpPr>
        <xdr:cNvPr id="3" name="Zaoblený obdĺžnik 2">
          <a:hlinkClick xmlns:r="http://schemas.openxmlformats.org/officeDocument/2006/relationships" r:id="rId2"/>
        </xdr:cNvPr>
        <xdr:cNvSpPr/>
      </xdr:nvSpPr>
      <xdr:spPr>
        <a:xfrm>
          <a:off x="0" y="0"/>
          <a:ext cx="609600" cy="2349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7</xdr:row>
      <xdr:rowOff>95250</xdr:rowOff>
    </xdr:from>
    <xdr:to>
      <xdr:col>12</xdr:col>
      <xdr:colOff>571500</xdr:colOff>
      <xdr:row>21</xdr:row>
      <xdr:rowOff>171450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44450</xdr:rowOff>
    </xdr:to>
    <xdr:sp macro="" textlink="">
      <xdr:nvSpPr>
        <xdr:cNvPr id="3" name="Zaoblený obdĺžnik 2">
          <a:hlinkClick xmlns:r="http://schemas.openxmlformats.org/officeDocument/2006/relationships" r:id="rId2"/>
        </xdr:cNvPr>
        <xdr:cNvSpPr/>
      </xdr:nvSpPr>
      <xdr:spPr>
        <a:xfrm>
          <a:off x="0" y="0"/>
          <a:ext cx="609600" cy="2349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12</xdr:row>
      <xdr:rowOff>80961</xdr:rowOff>
    </xdr:from>
    <xdr:to>
      <xdr:col>9</xdr:col>
      <xdr:colOff>76200</xdr:colOff>
      <xdr:row>28</xdr:row>
      <xdr:rowOff>142874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44450</xdr:rowOff>
    </xdr:to>
    <xdr:sp macro="" textlink="">
      <xdr:nvSpPr>
        <xdr:cNvPr id="3" name="Zaoblený obdĺžnik 2">
          <a:hlinkClick xmlns:r="http://schemas.openxmlformats.org/officeDocument/2006/relationships" r:id="rId2"/>
        </xdr:cNvPr>
        <xdr:cNvSpPr/>
      </xdr:nvSpPr>
      <xdr:spPr>
        <a:xfrm>
          <a:off x="0" y="0"/>
          <a:ext cx="609600" cy="2349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0.16811</cdr:x>
      <cdr:y>0.40402</cdr:y>
    </cdr:from>
    <cdr:to>
      <cdr:x>0.67437</cdr:x>
      <cdr:y>0.66742</cdr:y>
    </cdr:to>
    <cdr:sp macro="" textlink="">
      <cdr:nvSpPr>
        <cdr:cNvPr id="2" name="Ovál 1"/>
        <cdr:cNvSpPr/>
      </cdr:nvSpPr>
      <cdr:spPr>
        <a:xfrm xmlns:a="http://schemas.openxmlformats.org/drawingml/2006/main" rot="20312500">
          <a:off x="797411" y="1256458"/>
          <a:ext cx="2401425" cy="81915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sk-SK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609600" cy="2349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609600" cy="2349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Farby IFP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C9ADC"/>
      </a:accent1>
      <a:accent2>
        <a:srgbClr val="B0D6AF"/>
      </a:accent2>
      <a:accent3>
        <a:srgbClr val="D3BEDE"/>
      </a:accent3>
      <a:accent4>
        <a:srgbClr val="D9D3AB"/>
      </a:accent4>
      <a:accent5>
        <a:srgbClr val="AAD3F2"/>
      </a:accent5>
      <a:accent6>
        <a:srgbClr val="F9C9BA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"/>
  <sheetViews>
    <sheetView showGridLines="0" tabSelected="1" workbookViewId="0">
      <selection activeCell="D25" sqref="D25"/>
    </sheetView>
  </sheetViews>
  <sheetFormatPr defaultRowHeight="15" x14ac:dyDescent="0.25"/>
  <sheetData>
    <row r="2" spans="1:11" ht="16.5" x14ac:dyDescent="0.3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9.5" x14ac:dyDescent="0.3">
      <c r="B3" s="205" t="s">
        <v>191</v>
      </c>
      <c r="C3" s="206"/>
      <c r="D3" s="206"/>
      <c r="E3" s="206"/>
      <c r="F3" s="206"/>
      <c r="G3" s="206"/>
      <c r="H3" s="206"/>
      <c r="I3" s="206"/>
      <c r="J3" s="13"/>
      <c r="K3" s="13"/>
    </row>
    <row r="4" spans="1:11" ht="17.25" thickBot="1" x14ac:dyDescent="0.35">
      <c r="A4" s="210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ht="17.25" thickBot="1" x14ac:dyDescent="0.35">
      <c r="A5" s="210"/>
      <c r="B5" s="207">
        <v>1</v>
      </c>
      <c r="C5" s="208" t="s">
        <v>192</v>
      </c>
      <c r="D5" s="209"/>
      <c r="E5" s="209"/>
      <c r="F5" s="209"/>
      <c r="G5" s="209"/>
      <c r="H5" s="13"/>
      <c r="I5" s="13"/>
      <c r="J5" s="13"/>
      <c r="K5" s="13"/>
    </row>
    <row r="6" spans="1:11" ht="17.25" thickBot="1" x14ac:dyDescent="0.35">
      <c r="A6" s="210"/>
      <c r="B6" s="207">
        <v>2</v>
      </c>
      <c r="C6" s="208" t="s">
        <v>193</v>
      </c>
      <c r="D6" s="209"/>
      <c r="E6" s="209"/>
      <c r="F6" s="209"/>
      <c r="G6" s="209"/>
      <c r="H6" s="13"/>
      <c r="I6" s="13"/>
      <c r="J6" s="13"/>
      <c r="K6" s="13"/>
    </row>
    <row r="7" spans="1:11" ht="17.25" thickBot="1" x14ac:dyDescent="0.35">
      <c r="A7" s="210"/>
      <c r="B7" s="207">
        <v>3</v>
      </c>
      <c r="C7" s="208" t="s">
        <v>194</v>
      </c>
      <c r="D7" s="209"/>
      <c r="E7" s="209"/>
      <c r="F7" s="209"/>
      <c r="G7" s="209"/>
      <c r="H7" s="13"/>
      <c r="I7" s="13"/>
      <c r="J7" s="13"/>
      <c r="K7" s="13"/>
    </row>
    <row r="8" spans="1:11" ht="17.25" thickBot="1" x14ac:dyDescent="0.35">
      <c r="A8" s="210"/>
      <c r="B8" s="207">
        <v>4</v>
      </c>
      <c r="C8" s="208" t="s">
        <v>195</v>
      </c>
      <c r="D8" s="209"/>
      <c r="E8" s="209"/>
      <c r="F8" s="209"/>
      <c r="G8" s="209"/>
      <c r="H8" s="13"/>
      <c r="I8" s="13"/>
      <c r="J8" s="13"/>
      <c r="K8" s="13"/>
    </row>
    <row r="9" spans="1:11" ht="17.25" thickBot="1" x14ac:dyDescent="0.35">
      <c r="A9" s="210"/>
      <c r="B9" s="207">
        <v>5</v>
      </c>
      <c r="C9" s="208" t="s">
        <v>196</v>
      </c>
      <c r="D9" s="209"/>
      <c r="E9" s="209"/>
      <c r="F9" s="209"/>
      <c r="G9" s="209"/>
      <c r="H9" s="13"/>
      <c r="I9" s="13"/>
      <c r="J9" s="13"/>
      <c r="K9" s="13"/>
    </row>
    <row r="10" spans="1:11" ht="17.25" thickBot="1" x14ac:dyDescent="0.35">
      <c r="A10" s="210"/>
      <c r="B10" s="207">
        <v>6</v>
      </c>
      <c r="C10" s="208" t="s">
        <v>197</v>
      </c>
      <c r="D10" s="209"/>
      <c r="E10" s="209"/>
      <c r="F10" s="209"/>
      <c r="G10" s="209"/>
      <c r="H10" s="13"/>
      <c r="I10" s="13"/>
      <c r="J10" s="13"/>
      <c r="K10" s="13"/>
    </row>
    <row r="11" spans="1:11" ht="17.25" thickBot="1" x14ac:dyDescent="0.35">
      <c r="A11" s="210"/>
      <c r="B11" s="207">
        <v>7</v>
      </c>
      <c r="C11" s="208" t="s">
        <v>198</v>
      </c>
      <c r="D11" s="209"/>
      <c r="E11" s="209"/>
      <c r="F11" s="209"/>
      <c r="G11" s="209"/>
      <c r="H11" s="13"/>
      <c r="I11" s="13"/>
      <c r="J11" s="13"/>
      <c r="K11" s="13"/>
    </row>
    <row r="12" spans="1:11" ht="17.25" thickBot="1" x14ac:dyDescent="0.35">
      <c r="A12" s="210"/>
      <c r="B12" s="207">
        <v>8</v>
      </c>
      <c r="C12" s="208" t="s">
        <v>199</v>
      </c>
      <c r="D12" s="209"/>
      <c r="E12" s="209"/>
      <c r="F12" s="209"/>
      <c r="G12" s="209"/>
      <c r="H12" s="13"/>
      <c r="I12" s="13"/>
      <c r="J12" s="13"/>
      <c r="K12" s="13"/>
    </row>
    <row r="13" spans="1:11" ht="17.25" thickBot="1" x14ac:dyDescent="0.35">
      <c r="A13" s="210"/>
      <c r="B13" s="207">
        <v>9</v>
      </c>
      <c r="C13" s="208" t="s">
        <v>200</v>
      </c>
      <c r="D13" s="209"/>
      <c r="E13" s="209"/>
      <c r="F13" s="209"/>
      <c r="G13" s="209"/>
      <c r="H13" s="13"/>
      <c r="I13" s="13"/>
      <c r="J13" s="13"/>
      <c r="K13" s="13"/>
    </row>
    <row r="14" spans="1:11" ht="17.25" thickBot="1" x14ac:dyDescent="0.35">
      <c r="A14" s="210"/>
      <c r="B14" s="207">
        <v>10</v>
      </c>
      <c r="C14" s="208" t="s">
        <v>201</v>
      </c>
      <c r="D14" s="209"/>
      <c r="E14" s="209"/>
      <c r="F14" s="209"/>
      <c r="G14" s="209"/>
      <c r="H14" s="13"/>
      <c r="I14" s="13"/>
      <c r="J14" s="13"/>
      <c r="K14" s="13"/>
    </row>
    <row r="15" spans="1:11" ht="17.25" thickBot="1" x14ac:dyDescent="0.35">
      <c r="A15" s="210"/>
      <c r="B15" s="207">
        <v>11</v>
      </c>
      <c r="C15" s="208" t="s">
        <v>202</v>
      </c>
      <c r="D15" s="209"/>
      <c r="E15" s="209"/>
      <c r="F15" s="209"/>
      <c r="G15" s="209"/>
      <c r="H15" s="13"/>
      <c r="I15" s="13"/>
      <c r="J15" s="13"/>
      <c r="K15" s="13"/>
    </row>
    <row r="16" spans="1:11" ht="17.25" thickBot="1" x14ac:dyDescent="0.35">
      <c r="A16" s="210"/>
      <c r="B16" s="207">
        <v>12</v>
      </c>
      <c r="C16" s="208" t="s">
        <v>203</v>
      </c>
      <c r="D16" s="209"/>
      <c r="E16" s="209"/>
      <c r="F16" s="209"/>
      <c r="G16" s="209"/>
      <c r="H16" s="13"/>
      <c r="I16" s="13"/>
      <c r="J16" s="13"/>
      <c r="K16" s="13"/>
    </row>
    <row r="17" spans="1:11" ht="17.25" thickBot="1" x14ac:dyDescent="0.35">
      <c r="A17" s="210"/>
      <c r="B17" s="207">
        <v>13</v>
      </c>
      <c r="C17" s="208" t="s">
        <v>205</v>
      </c>
      <c r="D17" s="13"/>
      <c r="E17" s="13"/>
      <c r="F17" s="13"/>
      <c r="G17" s="13"/>
      <c r="H17" s="13"/>
      <c r="I17" s="13"/>
      <c r="J17" s="13"/>
      <c r="K17" s="13"/>
    </row>
    <row r="18" spans="1:11" ht="17.25" thickBot="1" x14ac:dyDescent="0.35">
      <c r="A18" s="210"/>
      <c r="B18" s="207">
        <v>14</v>
      </c>
      <c r="C18" s="208" t="s">
        <v>204</v>
      </c>
    </row>
    <row r="19" spans="1:11" x14ac:dyDescent="0.25">
      <c r="A19" s="210"/>
    </row>
    <row r="20" spans="1:11" x14ac:dyDescent="0.25">
      <c r="A20" s="210"/>
    </row>
    <row r="21" spans="1:11" x14ac:dyDescent="0.25">
      <c r="A21" s="210"/>
    </row>
    <row r="22" spans="1:11" x14ac:dyDescent="0.25">
      <c r="A22" s="210"/>
    </row>
  </sheetData>
  <hyperlinks>
    <hyperlink ref="C5" location="Graf_1!A1" display="Zmena prognózy daní oproti februáru 2017"/>
    <hyperlink ref="C6" location="Graf_2!A1" display="Vplyv makroekonomickej prognózy na odhad daní"/>
    <hyperlink ref="C7" location="Graf_3!A1" display="Štrukturálne saldo_faktory"/>
    <hyperlink ref="C8" location="Graf_4!A1" display="Vývoj DPPO"/>
    <hyperlink ref="C9" location="Graf_5!A1" display="Efektívna daňová sadzba DPH"/>
    <hyperlink ref="C10" location="Graf_6!A1" display="Vývoj uvoľňovania cigár, cigariek a tabaku do obehu v rokoch 2010 až 2017"/>
    <hyperlink ref="C11" location="Tab_1!A1" display="Vývoj ziskovosti (HV) a zaplatenej dane"/>
    <hyperlink ref="C12" location="Tab_2!A1" display="Vývoj pripočítateľných a odpočítateľných položiek"/>
    <hyperlink ref="C13" location="Tab_3!A1" display="Vývoj daňových a nedaňových výdavkov uznateľných po zaplatení"/>
    <hyperlink ref="C14" location="Tab_4!A1" display="Výpočet vplyvu zmeny zdaňovania cigár a cigariek na daňové príjmy VS"/>
    <hyperlink ref="C15" location="DANE_ESA2010!A1" display="Aktuálna prognóza IFP a porovnanie s rozpočtom VS na roky 2017 - 2019 a s Východiskami rozpočtu VS na roky 2018 - 2020 (mil. eur, ESA2010)"/>
    <hyperlink ref="C16" location="DANE_CASH!A1" display="Aktuálna prognóza IFP a porovnanie s rozpočtom VS na roky 2017 - 2019 a s Východiskami rozpočtu VS na roky 2018 - 2020 (mil. eur, cash)"/>
    <hyperlink ref="C17" location="DANE_FAKTORY!A1" display="Tabuľka: Rozdiel aktuálnej prognózy daňových príjmov oproti prognóze z februára 2017 (ESA2010, mil. Eur)"/>
    <hyperlink ref="C18" location="DANE_LEGISLATIVA!A1" display="Tabuľka: Legislatíva zapracovaná v prognóze (ESA2010, v mil. eur)"/>
    <hyperlink ref="B5" location="Graf_1!A1" display="Graf_1!A1"/>
    <hyperlink ref="B6" location="Graf_2!A1" display="Graf_2!A1"/>
    <hyperlink ref="B7" location="Graf_3!A1" display="Graf_3!A1"/>
    <hyperlink ref="B8" location="Graf_4!A1" display="Graf_4!A1"/>
    <hyperlink ref="B9" location="Graf_5!A1" display="Graf_5!A1"/>
    <hyperlink ref="B10" location="Graf_6!A1" display="Graf_6!A1"/>
    <hyperlink ref="B11" location="Tab_1!A1" display="Tab_1!A1"/>
    <hyperlink ref="B12" location="Tab_2!A1" display="Tab_2!A1"/>
    <hyperlink ref="B13" location="Tab_3!A1" display="Tab_3!A1"/>
    <hyperlink ref="B14" location="Tab_4!A1" display="Tab_4!A1"/>
    <hyperlink ref="B15" location="DANE_ESA2010!A1" display="DANE_ESA2010!A1"/>
    <hyperlink ref="B16" location="DANE_CASH!A1" display="DANE_CASH!A1"/>
    <hyperlink ref="B17" location="DANE_FAKTORY!A1" display="DANE_FAKTORY!A1"/>
    <hyperlink ref="B18" location="DANE_LEGISLATIVA!A1" display="DANE_LEGISLATIVA!A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showGridLines="0" workbookViewId="0"/>
  </sheetViews>
  <sheetFormatPr defaultRowHeight="12.75" x14ac:dyDescent="0.2"/>
  <cols>
    <col min="1" max="1" width="9.140625" style="139"/>
    <col min="2" max="2" width="20.7109375" style="139" customWidth="1"/>
    <col min="3" max="3" width="28.7109375" style="139" customWidth="1"/>
    <col min="4" max="5" width="20.140625" style="139" customWidth="1"/>
    <col min="6" max="16384" width="9.140625" style="139"/>
  </cols>
  <sheetData>
    <row r="1" spans="1:14" x14ac:dyDescent="0.2">
      <c r="A1" s="211"/>
    </row>
    <row r="2" spans="1:14" ht="18.75" customHeight="1" x14ac:dyDescent="0.2">
      <c r="B2" s="225" t="s">
        <v>187</v>
      </c>
      <c r="C2" s="225"/>
      <c r="D2" s="225"/>
      <c r="E2" s="225"/>
      <c r="F2" s="175"/>
      <c r="G2" s="175"/>
      <c r="H2" s="175"/>
      <c r="I2" s="175"/>
      <c r="J2" s="176"/>
      <c r="K2" s="176"/>
      <c r="L2" s="176"/>
      <c r="M2" s="176"/>
      <c r="N2" s="176"/>
    </row>
    <row r="3" spans="1:14" ht="24.75" customHeight="1" x14ac:dyDescent="0.2">
      <c r="B3" s="200" t="s">
        <v>159</v>
      </c>
      <c r="C3" s="201" t="s">
        <v>190</v>
      </c>
      <c r="D3" s="201" t="s">
        <v>188</v>
      </c>
      <c r="E3" s="201" t="s">
        <v>189</v>
      </c>
      <c r="F3" s="177"/>
      <c r="G3" s="178"/>
      <c r="H3" s="178"/>
      <c r="I3" s="178"/>
      <c r="J3" s="176"/>
      <c r="K3" s="176"/>
      <c r="L3" s="176"/>
      <c r="M3" s="176"/>
      <c r="N3" s="176"/>
    </row>
    <row r="4" spans="1:14" ht="15" customHeight="1" x14ac:dyDescent="0.2">
      <c r="B4" s="198">
        <v>2014</v>
      </c>
      <c r="C4" s="199">
        <v>60</v>
      </c>
      <c r="D4" s="199">
        <v>36</v>
      </c>
      <c r="E4" s="199">
        <v>60</v>
      </c>
      <c r="F4" s="179"/>
      <c r="G4" s="179"/>
      <c r="H4" s="179"/>
      <c r="I4" s="179"/>
      <c r="J4" s="176"/>
      <c r="K4" s="176"/>
      <c r="L4" s="176"/>
      <c r="M4" s="176"/>
      <c r="N4" s="176"/>
    </row>
    <row r="5" spans="1:14" ht="15" customHeight="1" x14ac:dyDescent="0.2">
      <c r="B5" s="198">
        <v>2015</v>
      </c>
      <c r="C5" s="199">
        <v>174</v>
      </c>
      <c r="D5" s="199">
        <v>32</v>
      </c>
      <c r="E5" s="199">
        <v>32</v>
      </c>
      <c r="F5" s="179"/>
      <c r="G5" s="179"/>
      <c r="H5" s="179"/>
      <c r="I5" s="179"/>
      <c r="J5" s="176"/>
      <c r="K5" s="176"/>
      <c r="L5" s="176"/>
      <c r="M5" s="176"/>
      <c r="N5" s="176"/>
    </row>
    <row r="6" spans="1:14" ht="15" customHeight="1" x14ac:dyDescent="0.2">
      <c r="B6" s="198">
        <v>2016</v>
      </c>
      <c r="C6" s="199">
        <v>211</v>
      </c>
      <c r="D6" s="199">
        <v>145</v>
      </c>
      <c r="E6" s="199">
        <v>145</v>
      </c>
      <c r="F6" s="179"/>
      <c r="G6" s="179"/>
      <c r="H6" s="179"/>
      <c r="I6" s="179"/>
      <c r="J6" s="176"/>
      <c r="K6" s="176"/>
      <c r="L6" s="176"/>
      <c r="M6" s="176"/>
      <c r="N6" s="176"/>
    </row>
    <row r="7" spans="1:14" ht="15" customHeight="1" x14ac:dyDescent="0.2">
      <c r="B7" s="224" t="s">
        <v>180</v>
      </c>
      <c r="C7" s="224"/>
      <c r="D7" s="224"/>
      <c r="E7" s="224"/>
      <c r="F7" s="179"/>
      <c r="G7" s="179"/>
      <c r="H7" s="179"/>
      <c r="I7" s="179"/>
      <c r="J7" s="179"/>
      <c r="K7" s="176"/>
      <c r="L7" s="176"/>
      <c r="M7" s="176"/>
      <c r="N7" s="176"/>
    </row>
    <row r="8" spans="1:14" ht="15" customHeight="1" x14ac:dyDescent="0.2">
      <c r="B8" s="176"/>
      <c r="C8" s="138"/>
      <c r="D8" s="179"/>
      <c r="E8" s="179"/>
      <c r="F8" s="179"/>
      <c r="G8" s="179"/>
      <c r="H8" s="179"/>
      <c r="I8" s="179"/>
      <c r="J8" s="179"/>
      <c r="K8" s="176"/>
      <c r="L8" s="176"/>
      <c r="M8" s="176"/>
      <c r="N8" s="176"/>
    </row>
    <row r="9" spans="1:14" ht="15" customHeight="1" x14ac:dyDescent="0.2">
      <c r="B9" s="176"/>
      <c r="C9" s="138"/>
      <c r="D9" s="180"/>
      <c r="E9" s="180"/>
      <c r="F9" s="180"/>
      <c r="G9" s="180"/>
      <c r="H9" s="180"/>
      <c r="I9" s="180"/>
      <c r="J9" s="176"/>
      <c r="K9" s="176"/>
      <c r="L9" s="176"/>
      <c r="M9" s="176"/>
      <c r="N9" s="176"/>
    </row>
    <row r="10" spans="1:14" ht="15" customHeight="1" x14ac:dyDescent="0.2">
      <c r="B10" s="176"/>
      <c r="C10" s="138"/>
      <c r="D10" s="181"/>
      <c r="E10" s="181"/>
      <c r="F10" s="181"/>
      <c r="G10" s="181"/>
      <c r="H10" s="181"/>
      <c r="I10" s="180"/>
      <c r="J10" s="176"/>
      <c r="K10" s="176"/>
      <c r="L10" s="176"/>
      <c r="M10" s="176"/>
      <c r="N10" s="176"/>
    </row>
    <row r="11" spans="1:14" ht="15" customHeight="1" x14ac:dyDescent="0.2">
      <c r="B11" s="176"/>
      <c r="C11" s="138"/>
      <c r="D11" s="182"/>
      <c r="E11" s="183"/>
      <c r="F11" s="183"/>
      <c r="G11" s="183"/>
      <c r="H11" s="182"/>
      <c r="I11" s="184"/>
      <c r="J11" s="176"/>
      <c r="K11" s="176"/>
      <c r="L11" s="176"/>
      <c r="M11" s="176"/>
      <c r="N11" s="176"/>
    </row>
    <row r="12" spans="1:14" ht="15" customHeight="1" x14ac:dyDescent="0.2">
      <c r="B12" s="176"/>
      <c r="C12" s="138"/>
      <c r="D12" s="181"/>
      <c r="E12" s="181"/>
      <c r="F12" s="181"/>
      <c r="G12" s="181"/>
      <c r="H12" s="181"/>
      <c r="I12" s="185"/>
      <c r="J12" s="176"/>
      <c r="K12" s="176"/>
      <c r="L12" s="176"/>
      <c r="M12" s="176"/>
      <c r="N12" s="176"/>
    </row>
    <row r="13" spans="1:14" ht="13.5" x14ac:dyDescent="0.25">
      <c r="B13" s="186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</row>
    <row r="14" spans="1:14" ht="13.5" x14ac:dyDescent="0.25">
      <c r="B14" s="18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</row>
    <row r="15" spans="1:14" x14ac:dyDescent="0.2"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</row>
    <row r="16" spans="1:14" x14ac:dyDescent="0.2"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</row>
    <row r="17" spans="2:14" x14ac:dyDescent="0.2"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</row>
    <row r="18" spans="2:14" x14ac:dyDescent="0.2"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</row>
    <row r="19" spans="2:14" x14ac:dyDescent="0.2"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</row>
    <row r="20" spans="2:14" x14ac:dyDescent="0.2"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</row>
    <row r="21" spans="2:14" x14ac:dyDescent="0.2"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</row>
    <row r="22" spans="2:14" x14ac:dyDescent="0.2"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</row>
  </sheetData>
  <mergeCells count="2">
    <mergeCell ref="B2:E2"/>
    <mergeCell ref="B7:E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showGridLines="0" workbookViewId="0"/>
  </sheetViews>
  <sheetFormatPr defaultRowHeight="12.75" x14ac:dyDescent="0.2"/>
  <cols>
    <col min="1" max="1" width="9.140625" style="139"/>
    <col min="2" max="2" width="20.7109375" style="139" customWidth="1"/>
    <col min="3" max="16384" width="9.140625" style="139"/>
  </cols>
  <sheetData>
    <row r="1" spans="1:10" x14ac:dyDescent="0.2">
      <c r="A1" s="211"/>
    </row>
    <row r="2" spans="1:10" ht="15.75" customHeight="1" x14ac:dyDescent="0.2">
      <c r="B2" s="226" t="s">
        <v>151</v>
      </c>
      <c r="C2" s="226"/>
      <c r="D2" s="226"/>
      <c r="E2" s="226"/>
      <c r="F2" s="226"/>
      <c r="G2" s="226"/>
      <c r="H2" s="226"/>
      <c r="I2" s="226"/>
    </row>
    <row r="3" spans="1:10" ht="15" customHeight="1" x14ac:dyDescent="0.2">
      <c r="B3" s="141"/>
      <c r="C3" s="151" t="s">
        <v>110</v>
      </c>
      <c r="D3" s="142">
        <v>2014</v>
      </c>
      <c r="E3" s="142">
        <v>2015</v>
      </c>
      <c r="F3" s="142">
        <v>2016</v>
      </c>
      <c r="G3" s="143" t="s">
        <v>111</v>
      </c>
      <c r="H3" s="153" t="s">
        <v>112</v>
      </c>
      <c r="I3" s="143" t="s">
        <v>113</v>
      </c>
    </row>
    <row r="4" spans="1:10" ht="15" customHeight="1" x14ac:dyDescent="0.2">
      <c r="B4" s="141" t="s">
        <v>105</v>
      </c>
      <c r="C4" s="152" t="s">
        <v>114</v>
      </c>
      <c r="D4" s="144">
        <v>342.83326740000001</v>
      </c>
      <c r="E4" s="144">
        <v>524.57302560000005</v>
      </c>
      <c r="F4" s="144">
        <v>73.642389800000004</v>
      </c>
      <c r="G4" s="144">
        <v>13.841538999999999</v>
      </c>
      <c r="H4" s="154">
        <v>56.580630274626103</v>
      </c>
      <c r="I4" s="144">
        <f t="shared" ref="I4:I11" si="0">H4-D4</f>
        <v>-286.25263712537389</v>
      </c>
    </row>
    <row r="5" spans="1:10" ht="15" customHeight="1" x14ac:dyDescent="0.2">
      <c r="B5" s="141" t="s">
        <v>106</v>
      </c>
      <c r="C5" s="152" t="s">
        <v>114</v>
      </c>
      <c r="D5" s="144">
        <v>3.2630007999999999</v>
      </c>
      <c r="E5" s="144">
        <v>18.332784799999999</v>
      </c>
      <c r="F5" s="144">
        <v>8.2956090000000007</v>
      </c>
      <c r="G5" s="144">
        <v>1.6262110000000001</v>
      </c>
      <c r="H5" s="154">
        <v>9.8400539147658392</v>
      </c>
      <c r="I5" s="144">
        <f t="shared" si="0"/>
        <v>6.5770531147658389</v>
      </c>
    </row>
    <row r="6" spans="1:10" ht="15" customHeight="1" x14ac:dyDescent="0.2">
      <c r="B6" s="141" t="s">
        <v>107</v>
      </c>
      <c r="C6" s="152" t="s">
        <v>114</v>
      </c>
      <c r="D6" s="144">
        <v>346.0962682</v>
      </c>
      <c r="E6" s="144">
        <v>542.90581039999995</v>
      </c>
      <c r="F6" s="144">
        <v>81.937998800000003</v>
      </c>
      <c r="G6" s="144">
        <v>15.467750000000001</v>
      </c>
      <c r="H6" s="154">
        <v>66.420684189391906</v>
      </c>
      <c r="I6" s="144">
        <f t="shared" si="0"/>
        <v>-279.67558401060808</v>
      </c>
    </row>
    <row r="7" spans="1:10" ht="15" customHeight="1" x14ac:dyDescent="0.2">
      <c r="B7" s="141" t="s">
        <v>108</v>
      </c>
      <c r="C7" s="152" t="s">
        <v>114</v>
      </c>
      <c r="D7" s="144">
        <v>46.531042999999997</v>
      </c>
      <c r="E7" s="144">
        <v>68.149870000000007</v>
      </c>
      <c r="F7" s="144">
        <v>102.899263</v>
      </c>
      <c r="G7" s="144">
        <v>37.329123000000003</v>
      </c>
      <c r="H7" s="154">
        <v>115.86718679257299</v>
      </c>
      <c r="I7" s="144">
        <f t="shared" si="0"/>
        <v>69.336143792572997</v>
      </c>
      <c r="J7" s="140"/>
    </row>
    <row r="8" spans="1:10" ht="15" customHeight="1" x14ac:dyDescent="0.2">
      <c r="B8" s="141" t="s">
        <v>115</v>
      </c>
      <c r="C8" s="152" t="s">
        <v>114</v>
      </c>
      <c r="D8" s="144">
        <f>D6+D7</f>
        <v>392.62731120000001</v>
      </c>
      <c r="E8" s="144">
        <f t="shared" ref="E8:H8" si="1">E6+E7</f>
        <v>611.05568039999991</v>
      </c>
      <c r="F8" s="144">
        <f t="shared" si="1"/>
        <v>184.83726180000002</v>
      </c>
      <c r="G8" s="144">
        <f t="shared" si="1"/>
        <v>52.796873000000005</v>
      </c>
      <c r="H8" s="154">
        <f t="shared" si="1"/>
        <v>182.28787098196489</v>
      </c>
      <c r="I8" s="144">
        <f t="shared" si="0"/>
        <v>-210.33944021803512</v>
      </c>
      <c r="J8" s="140"/>
    </row>
    <row r="9" spans="1:10" ht="15" customHeight="1" x14ac:dyDescent="0.2">
      <c r="B9" s="141" t="s">
        <v>116</v>
      </c>
      <c r="C9" s="152" t="s">
        <v>109</v>
      </c>
      <c r="D9" s="145">
        <v>3.5104068042300005</v>
      </c>
      <c r="E9" s="145">
        <v>5.8200598353600013</v>
      </c>
      <c r="F9" s="145">
        <v>1.0095329320108029</v>
      </c>
      <c r="G9" s="145">
        <v>0.192001743485786</v>
      </c>
      <c r="H9" s="155">
        <v>0.89224718588664287</v>
      </c>
      <c r="I9" s="145">
        <f t="shared" si="0"/>
        <v>-2.6181596183433578</v>
      </c>
    </row>
    <row r="10" spans="1:10" ht="15" customHeight="1" x14ac:dyDescent="0.2">
      <c r="B10" s="141" t="s">
        <v>117</v>
      </c>
      <c r="C10" s="152" t="s">
        <v>109</v>
      </c>
      <c r="D10" s="146">
        <v>24.610905631701996</v>
      </c>
      <c r="E10" s="146">
        <v>38.606032177543995</v>
      </c>
      <c r="F10" s="146">
        <v>5.8266110946679994</v>
      </c>
      <c r="G10" s="146">
        <v>1.0999117024999998</v>
      </c>
      <c r="H10" s="156">
        <v>4.723174852707662</v>
      </c>
      <c r="I10" s="145">
        <f t="shared" si="0"/>
        <v>-19.887730778994335</v>
      </c>
    </row>
    <row r="11" spans="1:10" ht="15" customHeight="1" x14ac:dyDescent="0.2">
      <c r="B11" s="141" t="s">
        <v>118</v>
      </c>
      <c r="C11" s="152" t="s">
        <v>109</v>
      </c>
      <c r="D11" s="147">
        <f>D10-D9</f>
        <v>21.100498827471995</v>
      </c>
      <c r="E11" s="148">
        <f t="shared" ref="E11:H11" si="2">E10-E9</f>
        <v>32.785972342183996</v>
      </c>
      <c r="F11" s="148">
        <f t="shared" si="2"/>
        <v>4.8170781626571966</v>
      </c>
      <c r="G11" s="148">
        <f t="shared" si="2"/>
        <v>0.90790995901421379</v>
      </c>
      <c r="H11" s="157">
        <f t="shared" si="2"/>
        <v>3.8309276668210193</v>
      </c>
      <c r="I11" s="149">
        <f t="shared" si="0"/>
        <v>-17.269571160650976</v>
      </c>
    </row>
    <row r="12" spans="1:10" ht="15" customHeight="1" x14ac:dyDescent="0.2">
      <c r="B12" s="141" t="s">
        <v>119</v>
      </c>
      <c r="C12" s="152" t="s">
        <v>109</v>
      </c>
      <c r="D12" s="146">
        <v>3.3091401599999983</v>
      </c>
      <c r="E12" s="146">
        <v>4.8475194500000001</v>
      </c>
      <c r="F12" s="146">
        <v>7.3171666299999991</v>
      </c>
      <c r="G12" s="146">
        <v>2.67948567</v>
      </c>
      <c r="H12" s="156">
        <v>8.4834485842711587</v>
      </c>
      <c r="I12" s="150" t="s">
        <v>120</v>
      </c>
    </row>
    <row r="13" spans="1:10" ht="13.5" x14ac:dyDescent="0.25">
      <c r="B13" s="158" t="s">
        <v>121</v>
      </c>
    </row>
    <row r="14" spans="1:10" ht="13.5" x14ac:dyDescent="0.25">
      <c r="B14" s="158" t="s">
        <v>122</v>
      </c>
    </row>
  </sheetData>
  <mergeCells count="1">
    <mergeCell ref="B2:I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55">
    <pageSetUpPr fitToPage="1"/>
  </sheetPr>
  <dimension ref="A1:AE94"/>
  <sheetViews>
    <sheetView showGridLines="0" zoomScaleNormal="100" workbookViewId="0">
      <pane xSplit="2" ySplit="5" topLeftCell="C37" activePane="bottomRight" state="frozen"/>
      <selection activeCell="N33" sqref="N33"/>
      <selection pane="topRight" activeCell="N33" sqref="N33"/>
      <selection pane="bottomLeft" activeCell="N33" sqref="N33"/>
      <selection pane="bottomRight" activeCell="E49" sqref="E49"/>
    </sheetView>
  </sheetViews>
  <sheetFormatPr defaultColWidth="9.140625" defaultRowHeight="16.5" x14ac:dyDescent="0.3"/>
  <cols>
    <col min="1" max="1" width="9.140625" style="54"/>
    <col min="2" max="2" width="41.5703125" style="54" customWidth="1"/>
    <col min="3" max="6" width="6.85546875" style="54" customWidth="1"/>
    <col min="7" max="7" width="7.28515625" style="54" customWidth="1"/>
    <col min="8" max="24" width="6.85546875" style="54" customWidth="1"/>
    <col min="25" max="25" width="6.5703125" style="54" customWidth="1"/>
    <col min="26" max="26" width="6.5703125" style="113" customWidth="1"/>
    <col min="27" max="30" width="6.5703125" style="54" customWidth="1"/>
    <col min="31" max="31" width="5.5703125" style="79" customWidth="1"/>
    <col min="32" max="16384" width="9.140625" style="54"/>
  </cols>
  <sheetData>
    <row r="1" spans="1:31" x14ac:dyDescent="0.3">
      <c r="A1" s="211"/>
    </row>
    <row r="2" spans="1:31" s="52" customFormat="1" ht="14.25" thickBot="1" x14ac:dyDescent="0.25">
      <c r="B2" s="114" t="s">
        <v>153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6"/>
    </row>
    <row r="3" spans="1:31" ht="14.1" customHeight="1" thickBot="1" x14ac:dyDescent="0.35">
      <c r="B3" s="231" t="s">
        <v>0</v>
      </c>
      <c r="C3" s="227" t="s">
        <v>139</v>
      </c>
      <c r="D3" s="228"/>
      <c r="E3" s="228"/>
      <c r="F3" s="228"/>
      <c r="G3" s="229"/>
      <c r="H3" s="227" t="s">
        <v>133</v>
      </c>
      <c r="I3" s="228"/>
      <c r="J3" s="228"/>
      <c r="K3" s="228"/>
      <c r="L3" s="228"/>
      <c r="M3" s="229"/>
      <c r="N3" s="227" t="s">
        <v>134</v>
      </c>
      <c r="O3" s="228"/>
      <c r="P3" s="228"/>
      <c r="Q3" s="228"/>
      <c r="R3" s="228"/>
      <c r="S3" s="228"/>
      <c r="T3" s="227" t="s">
        <v>136</v>
      </c>
      <c r="U3" s="228"/>
      <c r="V3" s="228"/>
      <c r="W3" s="228"/>
      <c r="X3" s="229"/>
      <c r="Y3" s="227" t="s">
        <v>137</v>
      </c>
      <c r="Z3" s="228"/>
      <c r="AA3" s="228"/>
      <c r="AB3" s="228"/>
      <c r="AC3" s="228"/>
      <c r="AD3" s="229"/>
      <c r="AE3" s="53"/>
    </row>
    <row r="4" spans="1:31" ht="14.1" customHeight="1" thickBot="1" x14ac:dyDescent="0.35">
      <c r="B4" s="232"/>
      <c r="C4" s="55">
        <v>2015</v>
      </c>
      <c r="D4" s="55">
        <v>2016</v>
      </c>
      <c r="E4" s="55">
        <v>2017</v>
      </c>
      <c r="F4" s="55">
        <v>2018</v>
      </c>
      <c r="G4" s="56">
        <v>2019</v>
      </c>
      <c r="H4" s="55">
        <v>2015</v>
      </c>
      <c r="I4" s="55">
        <v>2016</v>
      </c>
      <c r="J4" s="55">
        <v>2017</v>
      </c>
      <c r="K4" s="57">
        <v>2018</v>
      </c>
      <c r="L4" s="55">
        <v>2019</v>
      </c>
      <c r="M4" s="60">
        <v>2020</v>
      </c>
      <c r="N4" s="55">
        <v>2015</v>
      </c>
      <c r="O4" s="55">
        <v>2016</v>
      </c>
      <c r="P4" s="55">
        <v>2017</v>
      </c>
      <c r="Q4" s="57">
        <v>2018</v>
      </c>
      <c r="R4" s="55">
        <v>2019</v>
      </c>
      <c r="S4" s="57">
        <v>2020</v>
      </c>
      <c r="T4" s="58">
        <v>2015</v>
      </c>
      <c r="U4" s="55">
        <v>2016</v>
      </c>
      <c r="V4" s="55">
        <v>2017</v>
      </c>
      <c r="W4" s="55">
        <v>2018</v>
      </c>
      <c r="X4" s="55">
        <v>2019</v>
      </c>
      <c r="Y4" s="162">
        <v>2015</v>
      </c>
      <c r="Z4" s="59">
        <v>2016</v>
      </c>
      <c r="AA4" s="55">
        <v>2017</v>
      </c>
      <c r="AB4" s="55">
        <v>2018</v>
      </c>
      <c r="AC4" s="55">
        <v>2019</v>
      </c>
      <c r="AD4" s="60">
        <v>2020</v>
      </c>
      <c r="AE4" s="61"/>
    </row>
    <row r="5" spans="1:31" ht="14.1" customHeight="1" thickBot="1" x14ac:dyDescent="0.35">
      <c r="B5" s="62" t="s">
        <v>1</v>
      </c>
      <c r="C5" s="63">
        <f t="shared" ref="C5:S5" si="0">C6+C12+C23+C24+C25</f>
        <v>13968.784827650426</v>
      </c>
      <c r="D5" s="63">
        <f t="shared" si="0"/>
        <v>14571.05</v>
      </c>
      <c r="E5" s="63">
        <f t="shared" si="0"/>
        <v>15125.14</v>
      </c>
      <c r="F5" s="63">
        <f t="shared" si="0"/>
        <v>15881.143000000002</v>
      </c>
      <c r="G5" s="64">
        <f t="shared" si="0"/>
        <v>16741.259000000002</v>
      </c>
      <c r="H5" s="63">
        <f t="shared" ref="H5:L5" si="1">H6+H12+H23+H24+H25</f>
        <v>13934.501869069161</v>
      </c>
      <c r="I5" s="63">
        <f t="shared" si="1"/>
        <v>14478.953406839999</v>
      </c>
      <c r="J5" s="63">
        <f t="shared" si="1"/>
        <v>15152.093000000001</v>
      </c>
      <c r="K5" s="63">
        <f t="shared" si="1"/>
        <v>15843.311</v>
      </c>
      <c r="L5" s="63">
        <f t="shared" si="1"/>
        <v>16650.900000000001</v>
      </c>
      <c r="M5" s="63">
        <f t="shared" ref="M5" si="2">M6+M12+M23+M24+M25</f>
        <v>17501.55</v>
      </c>
      <c r="N5" s="65">
        <f t="shared" si="0"/>
        <v>13934.501869069161</v>
      </c>
      <c r="O5" s="63">
        <f t="shared" si="0"/>
        <v>14106.860208276375</v>
      </c>
      <c r="P5" s="63">
        <f t="shared" si="0"/>
        <v>14854.818000000001</v>
      </c>
      <c r="Q5" s="63">
        <f t="shared" si="0"/>
        <v>15531.081</v>
      </c>
      <c r="R5" s="63">
        <f t="shared" si="0"/>
        <v>16346.862999999999</v>
      </c>
      <c r="S5" s="63">
        <f t="shared" si="0"/>
        <v>17201.12</v>
      </c>
      <c r="T5" s="65">
        <f>T6+T12+T23+T24+T25</f>
        <v>-34.282958581265234</v>
      </c>
      <c r="U5" s="63">
        <f t="shared" ref="U5:X5" si="3">U6+U12+U23+U24+U25</f>
        <v>-464.18979172362191</v>
      </c>
      <c r="V5" s="63">
        <f t="shared" si="3"/>
        <v>-270.32199999999938</v>
      </c>
      <c r="W5" s="63">
        <f t="shared" si="3"/>
        <v>-350.06199999999967</v>
      </c>
      <c r="X5" s="63">
        <f t="shared" si="3"/>
        <v>-394.39600000000002</v>
      </c>
      <c r="Y5" s="65">
        <f>Y6+Y12+Y23+Y24+Y25</f>
        <v>0</v>
      </c>
      <c r="Z5" s="63">
        <f t="shared" ref="Z5:AD5" si="4">Z6+Z12+Z23+Z24+Z25</f>
        <v>-372.09319856362208</v>
      </c>
      <c r="AA5" s="63">
        <f t="shared" si="4"/>
        <v>-297.27500000000066</v>
      </c>
      <c r="AB5" s="63">
        <f t="shared" si="4"/>
        <v>-312.22999999999968</v>
      </c>
      <c r="AC5" s="63">
        <f t="shared" si="4"/>
        <v>-304.03700000000055</v>
      </c>
      <c r="AD5" s="64">
        <f t="shared" si="4"/>
        <v>-300.42999999999995</v>
      </c>
      <c r="AE5" s="66"/>
    </row>
    <row r="6" spans="1:31" ht="14.1" customHeight="1" x14ac:dyDescent="0.3">
      <c r="B6" s="67" t="s">
        <v>2</v>
      </c>
      <c r="C6" s="59">
        <f t="shared" ref="C6:S6" si="5">C8+C9+C10+C11</f>
        <v>5486.4111300004242</v>
      </c>
      <c r="D6" s="59">
        <f t="shared" si="5"/>
        <v>5898.5829999999996</v>
      </c>
      <c r="E6" s="59">
        <f t="shared" si="5"/>
        <v>5977.1289999999999</v>
      </c>
      <c r="F6" s="59">
        <f t="shared" si="5"/>
        <v>6417.2310000000007</v>
      </c>
      <c r="G6" s="68">
        <f t="shared" si="5"/>
        <v>6903.76</v>
      </c>
      <c r="H6" s="59">
        <f t="shared" ref="H6:L6" si="6">H8+H9+H10+H11</f>
        <v>5439.6963262791596</v>
      </c>
      <c r="I6" s="59">
        <f t="shared" si="6"/>
        <v>5816.3810000000003</v>
      </c>
      <c r="J6" s="59">
        <f t="shared" si="6"/>
        <v>5894.9349999999995</v>
      </c>
      <c r="K6" s="59">
        <f t="shared" si="6"/>
        <v>6273.1699999999992</v>
      </c>
      <c r="L6" s="59">
        <f t="shared" si="6"/>
        <v>6719.0420000000004</v>
      </c>
      <c r="M6" s="59">
        <f t="shared" ref="M6" si="7">M8+M9+M10+M11</f>
        <v>7163.4459999999999</v>
      </c>
      <c r="N6" s="69">
        <f t="shared" si="5"/>
        <v>5439.6963262791596</v>
      </c>
      <c r="O6" s="59">
        <f t="shared" si="5"/>
        <v>5518.0377449299995</v>
      </c>
      <c r="P6" s="59">
        <f t="shared" si="5"/>
        <v>5571.1149999999998</v>
      </c>
      <c r="Q6" s="59">
        <f t="shared" si="5"/>
        <v>5919.4120000000003</v>
      </c>
      <c r="R6" s="59">
        <f t="shared" si="5"/>
        <v>6340.4669999999996</v>
      </c>
      <c r="S6" s="59">
        <f t="shared" si="5"/>
        <v>6770.6490000000003</v>
      </c>
      <c r="T6" s="69">
        <f>T8+T9+T10+T11</f>
        <v>-46.714803721265241</v>
      </c>
      <c r="U6" s="59">
        <f t="shared" ref="U6:X6" si="8">U8+U9+U10+U11</f>
        <v>-380.54525507000056</v>
      </c>
      <c r="V6" s="59">
        <f t="shared" si="8"/>
        <v>-406.0139999999999</v>
      </c>
      <c r="W6" s="59">
        <f t="shared" si="8"/>
        <v>-497.81899999999973</v>
      </c>
      <c r="X6" s="59">
        <f t="shared" si="8"/>
        <v>-563.29300000000012</v>
      </c>
      <c r="Y6" s="69">
        <f>Y8+Y9+Y10+Y11</f>
        <v>0</v>
      </c>
      <c r="Z6" s="59">
        <f t="shared" ref="Z6:AD6" si="9">Z8+Z9+Z10+Z11</f>
        <v>-298.34325507000057</v>
      </c>
      <c r="AA6" s="59">
        <f t="shared" si="9"/>
        <v>-323.82000000000039</v>
      </c>
      <c r="AB6" s="59">
        <f t="shared" si="9"/>
        <v>-353.75799999999964</v>
      </c>
      <c r="AC6" s="59">
        <f t="shared" si="9"/>
        <v>-378.57500000000005</v>
      </c>
      <c r="AD6" s="68">
        <f t="shared" si="9"/>
        <v>-392.79699999999991</v>
      </c>
      <c r="AE6" s="66"/>
    </row>
    <row r="7" spans="1:31" ht="14.1" customHeight="1" x14ac:dyDescent="0.3">
      <c r="B7" s="70" t="s">
        <v>3</v>
      </c>
      <c r="C7" s="71">
        <v>2464.4065920304247</v>
      </c>
      <c r="D7" s="71">
        <v>2653.03</v>
      </c>
      <c r="E7" s="71">
        <v>2802.8180000000002</v>
      </c>
      <c r="F7" s="71">
        <v>2986.2979999999998</v>
      </c>
      <c r="G7" s="72">
        <v>3190.5050000000001</v>
      </c>
      <c r="H7" s="71">
        <v>2463.6331969471244</v>
      </c>
      <c r="I7" s="71">
        <v>2694.5499999999997</v>
      </c>
      <c r="J7" s="71">
        <v>2845.0129999999999</v>
      </c>
      <c r="K7" s="71">
        <v>3036.7550000000001</v>
      </c>
      <c r="L7" s="71">
        <v>3242.692</v>
      </c>
      <c r="M7" s="71">
        <v>3441.9789999999998</v>
      </c>
      <c r="N7" s="73">
        <v>2463.6331969471248</v>
      </c>
      <c r="O7" s="71">
        <v>2681.6218224899994</v>
      </c>
      <c r="P7" s="71">
        <v>2849.739</v>
      </c>
      <c r="Q7" s="71">
        <v>3048.0970000000002</v>
      </c>
      <c r="R7" s="71">
        <v>3257.944</v>
      </c>
      <c r="S7" s="71">
        <v>3494.2170000000001</v>
      </c>
      <c r="T7" s="73">
        <f t="shared" ref="T7:X11" si="10">N7-C7</f>
        <v>-0.77339508329987439</v>
      </c>
      <c r="U7" s="71">
        <f t="shared" si="10"/>
        <v>28.591822489999231</v>
      </c>
      <c r="V7" s="71">
        <f t="shared" si="10"/>
        <v>46.920999999999822</v>
      </c>
      <c r="W7" s="71">
        <f t="shared" si="10"/>
        <v>61.799000000000433</v>
      </c>
      <c r="X7" s="71">
        <f t="shared" si="10"/>
        <v>67.438999999999851</v>
      </c>
      <c r="Y7" s="73">
        <f>N7-H7</f>
        <v>0</v>
      </c>
      <c r="Z7" s="71">
        <f t="shared" ref="Z7:AD7" si="11">O7-I7</f>
        <v>-12.928177510000296</v>
      </c>
      <c r="AA7" s="71">
        <f t="shared" si="11"/>
        <v>4.7260000000001128</v>
      </c>
      <c r="AB7" s="71">
        <f t="shared" si="11"/>
        <v>11.342000000000098</v>
      </c>
      <c r="AC7" s="71">
        <f t="shared" si="11"/>
        <v>15.251999999999953</v>
      </c>
      <c r="AD7" s="72">
        <f t="shared" si="11"/>
        <v>52.238000000000284</v>
      </c>
      <c r="AE7" s="74"/>
    </row>
    <row r="8" spans="1:31" ht="14.1" customHeight="1" x14ac:dyDescent="0.3">
      <c r="B8" s="75" t="s">
        <v>4</v>
      </c>
      <c r="C8" s="71">
        <v>2319.1245920304245</v>
      </c>
      <c r="D8" s="71">
        <v>2509.1529999999998</v>
      </c>
      <c r="E8" s="71">
        <v>2668.252</v>
      </c>
      <c r="F8" s="71">
        <v>2846.1109999999999</v>
      </c>
      <c r="G8" s="72">
        <v>3043.422</v>
      </c>
      <c r="H8" s="71">
        <v>2319.1245920304245</v>
      </c>
      <c r="I8" s="71">
        <v>2542.3119999999999</v>
      </c>
      <c r="J8" s="71">
        <v>2701.9760000000001</v>
      </c>
      <c r="K8" s="71">
        <v>2887.8009999999999</v>
      </c>
      <c r="L8" s="71">
        <v>3086.5659999999998</v>
      </c>
      <c r="M8" s="71">
        <v>3277.7089999999998</v>
      </c>
      <c r="N8" s="73">
        <v>2319.1245920304245</v>
      </c>
      <c r="O8" s="71">
        <v>2541.9248224899993</v>
      </c>
      <c r="P8" s="71">
        <v>2718.0889999999999</v>
      </c>
      <c r="Q8" s="71">
        <v>2910.9850000000001</v>
      </c>
      <c r="R8" s="71">
        <v>3114.4</v>
      </c>
      <c r="S8" s="71">
        <v>3343.2820000000002</v>
      </c>
      <c r="T8" s="73">
        <f t="shared" si="10"/>
        <v>0</v>
      </c>
      <c r="U8" s="71">
        <f t="shared" si="10"/>
        <v>32.771822489999522</v>
      </c>
      <c r="V8" s="71">
        <f t="shared" si="10"/>
        <v>49.836999999999989</v>
      </c>
      <c r="W8" s="71">
        <f t="shared" si="10"/>
        <v>64.874000000000251</v>
      </c>
      <c r="X8" s="71">
        <f t="shared" si="10"/>
        <v>70.978000000000065</v>
      </c>
      <c r="Y8" s="73">
        <f t="shared" ref="Y8:AD11" si="12">N8-H8</f>
        <v>0</v>
      </c>
      <c r="Z8" s="71">
        <f t="shared" si="12"/>
        <v>-0.38717751000058342</v>
      </c>
      <c r="AA8" s="71">
        <f t="shared" si="12"/>
        <v>16.112999999999829</v>
      </c>
      <c r="AB8" s="71">
        <f t="shared" si="12"/>
        <v>23.184000000000196</v>
      </c>
      <c r="AC8" s="71">
        <f t="shared" si="12"/>
        <v>27.834000000000287</v>
      </c>
      <c r="AD8" s="72">
        <f t="shared" si="12"/>
        <v>65.57300000000032</v>
      </c>
      <c r="AE8" s="74"/>
    </row>
    <row r="9" spans="1:31" ht="14.1" customHeight="1" x14ac:dyDescent="0.3">
      <c r="B9" s="75" t="s">
        <v>5</v>
      </c>
      <c r="C9" s="71">
        <v>145.28200000000001</v>
      </c>
      <c r="D9" s="71">
        <v>143.87700000000001</v>
      </c>
      <c r="E9" s="71">
        <v>134.566</v>
      </c>
      <c r="F9" s="71">
        <v>140.18700000000001</v>
      </c>
      <c r="G9" s="72">
        <v>147.083</v>
      </c>
      <c r="H9" s="71">
        <v>144.50860491669997</v>
      </c>
      <c r="I9" s="71">
        <v>152.238</v>
      </c>
      <c r="J9" s="71">
        <v>143.03700000000001</v>
      </c>
      <c r="K9" s="71">
        <v>148.95400000000001</v>
      </c>
      <c r="L9" s="71">
        <v>156.126</v>
      </c>
      <c r="M9" s="71">
        <v>164.27</v>
      </c>
      <c r="N9" s="73">
        <v>144.50860491669997</v>
      </c>
      <c r="O9" s="71">
        <v>139.697</v>
      </c>
      <c r="P9" s="71">
        <v>131.65</v>
      </c>
      <c r="Q9" s="71">
        <v>137.11199999999999</v>
      </c>
      <c r="R9" s="71">
        <v>143.54400000000001</v>
      </c>
      <c r="S9" s="71">
        <v>150.935</v>
      </c>
      <c r="T9" s="73">
        <f t="shared" si="10"/>
        <v>-0.77339508330004492</v>
      </c>
      <c r="U9" s="71">
        <f t="shared" si="10"/>
        <v>-4.1800000000000068</v>
      </c>
      <c r="V9" s="71">
        <f t="shared" si="10"/>
        <v>-2.9159999999999968</v>
      </c>
      <c r="W9" s="71">
        <f t="shared" si="10"/>
        <v>-3.0750000000000171</v>
      </c>
      <c r="X9" s="71">
        <f t="shared" si="10"/>
        <v>-3.5389999999999873</v>
      </c>
      <c r="Y9" s="73">
        <f t="shared" si="12"/>
        <v>0</v>
      </c>
      <c r="Z9" s="71">
        <f t="shared" si="12"/>
        <v>-12.540999999999997</v>
      </c>
      <c r="AA9" s="71">
        <f t="shared" si="12"/>
        <v>-11.387</v>
      </c>
      <c r="AB9" s="71">
        <f t="shared" si="12"/>
        <v>-11.842000000000013</v>
      </c>
      <c r="AC9" s="71">
        <f t="shared" si="12"/>
        <v>-12.581999999999994</v>
      </c>
      <c r="AD9" s="72">
        <f t="shared" si="12"/>
        <v>-13.335000000000008</v>
      </c>
      <c r="AE9" s="74"/>
    </row>
    <row r="10" spans="1:31" ht="14.1" customHeight="1" x14ac:dyDescent="0.3">
      <c r="B10" s="70" t="s">
        <v>6</v>
      </c>
      <c r="C10" s="71">
        <v>2860</v>
      </c>
      <c r="D10" s="71">
        <v>3070.942</v>
      </c>
      <c r="E10" s="71">
        <v>2984.2869999999998</v>
      </c>
      <c r="F10" s="71">
        <v>3169.489</v>
      </c>
      <c r="G10" s="72">
        <v>3444.4560000000001</v>
      </c>
      <c r="H10" s="71">
        <v>2814.0585913620348</v>
      </c>
      <c r="I10" s="71">
        <v>2942.62</v>
      </c>
      <c r="J10" s="71">
        <v>2870.3690000000001</v>
      </c>
      <c r="K10" s="71">
        <v>2982.9839999999999</v>
      </c>
      <c r="L10" s="71">
        <v>3218.4830000000002</v>
      </c>
      <c r="M10" s="71">
        <v>3452.4650000000001</v>
      </c>
      <c r="N10" s="73">
        <v>2814.0585913620348</v>
      </c>
      <c r="O10" s="71">
        <v>2657.2049999999999</v>
      </c>
      <c r="P10" s="71">
        <v>2549.8119999999999</v>
      </c>
      <c r="Q10" s="71">
        <v>2630.2950000000001</v>
      </c>
      <c r="R10" s="71">
        <v>2842.5259999999998</v>
      </c>
      <c r="S10" s="71">
        <v>3029.366</v>
      </c>
      <c r="T10" s="73">
        <f t="shared" si="10"/>
        <v>-45.941408637965196</v>
      </c>
      <c r="U10" s="71">
        <f t="shared" si="10"/>
        <v>-413.73700000000008</v>
      </c>
      <c r="V10" s="71">
        <f t="shared" si="10"/>
        <v>-434.47499999999991</v>
      </c>
      <c r="W10" s="71">
        <f t="shared" si="10"/>
        <v>-539.19399999999996</v>
      </c>
      <c r="X10" s="71">
        <f t="shared" si="10"/>
        <v>-601.93000000000029</v>
      </c>
      <c r="Y10" s="73">
        <f t="shared" si="12"/>
        <v>0</v>
      </c>
      <c r="Z10" s="71">
        <f t="shared" si="12"/>
        <v>-285.41499999999996</v>
      </c>
      <c r="AA10" s="71">
        <f t="shared" si="12"/>
        <v>-320.55700000000024</v>
      </c>
      <c r="AB10" s="71">
        <f t="shared" si="12"/>
        <v>-352.68899999999985</v>
      </c>
      <c r="AC10" s="71">
        <f t="shared" si="12"/>
        <v>-375.95700000000033</v>
      </c>
      <c r="AD10" s="72">
        <f t="shared" si="12"/>
        <v>-423.09900000000016</v>
      </c>
      <c r="AE10" s="74"/>
    </row>
    <row r="11" spans="1:31" ht="14.1" customHeight="1" x14ac:dyDescent="0.3">
      <c r="B11" s="70" t="s">
        <v>7</v>
      </c>
      <c r="C11" s="71">
        <v>162.00453797</v>
      </c>
      <c r="D11" s="71">
        <v>174.61099999999999</v>
      </c>
      <c r="E11" s="71">
        <v>190.024</v>
      </c>
      <c r="F11" s="71">
        <v>261.44400000000002</v>
      </c>
      <c r="G11" s="72">
        <v>268.79899999999998</v>
      </c>
      <c r="H11" s="71">
        <v>162.00453797</v>
      </c>
      <c r="I11" s="71">
        <v>179.21100000000001</v>
      </c>
      <c r="J11" s="71">
        <v>179.553</v>
      </c>
      <c r="K11" s="71">
        <v>253.43100000000001</v>
      </c>
      <c r="L11" s="71">
        <v>257.86700000000002</v>
      </c>
      <c r="M11" s="71">
        <v>269.00200000000001</v>
      </c>
      <c r="N11" s="73">
        <v>162.00453797</v>
      </c>
      <c r="O11" s="71">
        <v>179.21092243999999</v>
      </c>
      <c r="P11" s="71">
        <v>171.56399999999999</v>
      </c>
      <c r="Q11" s="71">
        <v>241.02</v>
      </c>
      <c r="R11" s="71">
        <v>239.99700000000001</v>
      </c>
      <c r="S11" s="71">
        <v>247.066</v>
      </c>
      <c r="T11" s="73">
        <f t="shared" si="10"/>
        <v>0</v>
      </c>
      <c r="U11" s="71">
        <f t="shared" si="10"/>
        <v>4.5999224400000003</v>
      </c>
      <c r="V11" s="71">
        <f t="shared" si="10"/>
        <v>-18.460000000000008</v>
      </c>
      <c r="W11" s="71">
        <f t="shared" si="10"/>
        <v>-20.424000000000007</v>
      </c>
      <c r="X11" s="71">
        <f t="shared" si="10"/>
        <v>-28.801999999999964</v>
      </c>
      <c r="Y11" s="73">
        <f t="shared" si="12"/>
        <v>0</v>
      </c>
      <c r="Z11" s="71">
        <f t="shared" si="12"/>
        <v>-7.7560000022458553E-5</v>
      </c>
      <c r="AA11" s="71">
        <f t="shared" si="12"/>
        <v>-7.9890000000000043</v>
      </c>
      <c r="AB11" s="71">
        <f t="shared" si="12"/>
        <v>-12.411000000000001</v>
      </c>
      <c r="AC11" s="71">
        <f t="shared" si="12"/>
        <v>-17.870000000000005</v>
      </c>
      <c r="AD11" s="72">
        <f t="shared" si="12"/>
        <v>-21.936000000000007</v>
      </c>
      <c r="AE11" s="74"/>
    </row>
    <row r="12" spans="1:31" ht="14.1" customHeight="1" x14ac:dyDescent="0.3">
      <c r="B12" s="76" t="s">
        <v>8</v>
      </c>
      <c r="C12" s="59">
        <f t="shared" ref="C12:S12" si="13">C13+C14</f>
        <v>7528.3964803200015</v>
      </c>
      <c r="D12" s="59">
        <f t="shared" si="13"/>
        <v>7682.7539999999999</v>
      </c>
      <c r="E12" s="59">
        <f t="shared" si="13"/>
        <v>8019.4570000000003</v>
      </c>
      <c r="F12" s="59">
        <f t="shared" si="13"/>
        <v>8298.7729999999992</v>
      </c>
      <c r="G12" s="68">
        <f t="shared" si="13"/>
        <v>8683.0580000000009</v>
      </c>
      <c r="H12" s="59">
        <f t="shared" si="13"/>
        <v>7528.3964803200015</v>
      </c>
      <c r="I12" s="59">
        <f t="shared" si="13"/>
        <v>7665.3081306299991</v>
      </c>
      <c r="J12" s="59">
        <f t="shared" si="13"/>
        <v>8110.1200000000008</v>
      </c>
      <c r="K12" s="59">
        <f t="shared" si="13"/>
        <v>8382.1440000000002</v>
      </c>
      <c r="L12" s="59">
        <f t="shared" si="13"/>
        <v>8753.5220000000008</v>
      </c>
      <c r="M12" s="59">
        <f t="shared" si="13"/>
        <v>9114.0460000000003</v>
      </c>
      <c r="N12" s="69">
        <f t="shared" si="13"/>
        <v>7528.3964803200015</v>
      </c>
      <c r="O12" s="59">
        <f t="shared" si="13"/>
        <v>7592.7611954500007</v>
      </c>
      <c r="P12" s="59">
        <f t="shared" si="13"/>
        <v>8144.335</v>
      </c>
      <c r="Q12" s="59">
        <f t="shared" si="13"/>
        <v>8428.1</v>
      </c>
      <c r="R12" s="59">
        <f t="shared" si="13"/>
        <v>8822.9449999999997</v>
      </c>
      <c r="S12" s="59">
        <f t="shared" si="13"/>
        <v>9197.0290000000005</v>
      </c>
      <c r="T12" s="69">
        <f>T13+T14</f>
        <v>0</v>
      </c>
      <c r="U12" s="59">
        <f t="shared" ref="U12:X12" si="14">U13+U14</f>
        <v>-89.992804549998453</v>
      </c>
      <c r="V12" s="59">
        <f t="shared" si="14"/>
        <v>124.8780000000005</v>
      </c>
      <c r="W12" s="59">
        <f t="shared" si="14"/>
        <v>129.32700000000011</v>
      </c>
      <c r="X12" s="59">
        <f t="shared" si="14"/>
        <v>139.88700000000003</v>
      </c>
      <c r="Y12" s="69">
        <f>Y13+Y14</f>
        <v>0</v>
      </c>
      <c r="Z12" s="59">
        <f t="shared" ref="Z12:AD12" si="15">Z13+Z14</f>
        <v>-72.546935179998428</v>
      </c>
      <c r="AA12" s="59">
        <f t="shared" si="15"/>
        <v>34.214999999999847</v>
      </c>
      <c r="AB12" s="59">
        <f t="shared" si="15"/>
        <v>45.955999999999932</v>
      </c>
      <c r="AC12" s="59">
        <f t="shared" si="15"/>
        <v>69.422999999999504</v>
      </c>
      <c r="AD12" s="68">
        <f t="shared" si="15"/>
        <v>82.982999999999919</v>
      </c>
      <c r="AE12" s="66"/>
    </row>
    <row r="13" spans="1:31" ht="14.1" customHeight="1" x14ac:dyDescent="0.3">
      <c r="B13" s="70" t="s">
        <v>9</v>
      </c>
      <c r="C13" s="71">
        <v>5420.1728426800018</v>
      </c>
      <c r="D13" s="71">
        <v>5513.8959999999997</v>
      </c>
      <c r="E13" s="71">
        <v>5759.7039999999997</v>
      </c>
      <c r="F13" s="71">
        <v>5978.598</v>
      </c>
      <c r="G13" s="72">
        <v>6265.3419999999996</v>
      </c>
      <c r="H13" s="71">
        <v>5420.1728426800018</v>
      </c>
      <c r="I13" s="71">
        <v>5491.1679999999997</v>
      </c>
      <c r="J13" s="71">
        <v>5834.9570000000003</v>
      </c>
      <c r="K13" s="71">
        <v>6044.018</v>
      </c>
      <c r="L13" s="71">
        <v>6318.0140000000001</v>
      </c>
      <c r="M13" s="71">
        <v>6613.77</v>
      </c>
      <c r="N13" s="73">
        <v>5420.1728426800018</v>
      </c>
      <c r="O13" s="71">
        <v>5418.8760898900009</v>
      </c>
      <c r="P13" s="71">
        <v>5879.6130000000003</v>
      </c>
      <c r="Q13" s="71">
        <v>6094.585</v>
      </c>
      <c r="R13" s="71">
        <v>6391.94</v>
      </c>
      <c r="S13" s="71">
        <v>6700.4840000000004</v>
      </c>
      <c r="T13" s="73">
        <f>N13-C13</f>
        <v>0</v>
      </c>
      <c r="U13" s="71">
        <f>O13-D13</f>
        <v>-95.019910109998818</v>
      </c>
      <c r="V13" s="71">
        <f>P13-E13</f>
        <v>119.90900000000056</v>
      </c>
      <c r="W13" s="71">
        <f>Q13-F13</f>
        <v>115.98700000000008</v>
      </c>
      <c r="X13" s="71">
        <f>R13-G13</f>
        <v>126.59799999999996</v>
      </c>
      <c r="Y13" s="73">
        <f t="shared" ref="Y13:AD13" si="16">N13-H13</f>
        <v>0</v>
      </c>
      <c r="Z13" s="71">
        <f t="shared" si="16"/>
        <v>-72.291910109998753</v>
      </c>
      <c r="AA13" s="71">
        <f t="shared" si="16"/>
        <v>44.655999999999949</v>
      </c>
      <c r="AB13" s="71">
        <f t="shared" si="16"/>
        <v>50.567000000000007</v>
      </c>
      <c r="AC13" s="71">
        <f t="shared" si="16"/>
        <v>73.925999999999476</v>
      </c>
      <c r="AD13" s="72">
        <f t="shared" si="16"/>
        <v>86.713999999999942</v>
      </c>
      <c r="AE13" s="74"/>
    </row>
    <row r="14" spans="1:31" ht="14.1" customHeight="1" x14ac:dyDescent="0.3">
      <c r="B14" s="70" t="s">
        <v>10</v>
      </c>
      <c r="C14" s="71">
        <f t="shared" ref="C14:Q14" si="17">SUM(C15:C22)</f>
        <v>2108.2236376399997</v>
      </c>
      <c r="D14" s="71">
        <f t="shared" si="17"/>
        <v>2168.8580000000002</v>
      </c>
      <c r="E14" s="71">
        <f t="shared" si="17"/>
        <v>2259.7530000000002</v>
      </c>
      <c r="F14" s="71">
        <f t="shared" si="17"/>
        <v>2320.1749999999997</v>
      </c>
      <c r="G14" s="72">
        <f t="shared" si="17"/>
        <v>2417.7160000000003</v>
      </c>
      <c r="H14" s="71">
        <f t="shared" si="17"/>
        <v>2108.2236376399997</v>
      </c>
      <c r="I14" s="71">
        <f t="shared" si="17"/>
        <v>2174.1401306299999</v>
      </c>
      <c r="J14" s="71">
        <f t="shared" si="17"/>
        <v>2275.163</v>
      </c>
      <c r="K14" s="71">
        <f t="shared" si="17"/>
        <v>2338.1260000000007</v>
      </c>
      <c r="L14" s="71">
        <f t="shared" si="17"/>
        <v>2435.5079999999998</v>
      </c>
      <c r="M14" s="71">
        <f t="shared" si="17"/>
        <v>2500.2759999999998</v>
      </c>
      <c r="N14" s="73">
        <f t="shared" si="17"/>
        <v>2108.2236376399997</v>
      </c>
      <c r="O14" s="71">
        <f t="shared" si="17"/>
        <v>2173.8851055600003</v>
      </c>
      <c r="P14" s="71">
        <f t="shared" si="17"/>
        <v>2264.7219999999998</v>
      </c>
      <c r="Q14" s="71">
        <f t="shared" si="17"/>
        <v>2333.5150000000003</v>
      </c>
      <c r="R14" s="71">
        <f t="shared" ref="R14:S14" si="18">SUM(R15:R22)</f>
        <v>2431.0050000000001</v>
      </c>
      <c r="S14" s="71">
        <f t="shared" si="18"/>
        <v>2496.5449999999996</v>
      </c>
      <c r="T14" s="77">
        <f>SUM(T15:T22)</f>
        <v>0</v>
      </c>
      <c r="U14" s="74">
        <f t="shared" ref="U14:X14" si="19">SUM(U15:U22)</f>
        <v>5.0271055600003649</v>
      </c>
      <c r="V14" s="74">
        <f t="shared" si="19"/>
        <v>4.9689999999999319</v>
      </c>
      <c r="W14" s="74">
        <f t="shared" si="19"/>
        <v>13.340000000000019</v>
      </c>
      <c r="X14" s="74">
        <f t="shared" si="19"/>
        <v>13.289000000000078</v>
      </c>
      <c r="Y14" s="77">
        <f>SUM(Y15:Y22)</f>
        <v>0</v>
      </c>
      <c r="Z14" s="74">
        <f t="shared" ref="Z14:AD14" si="20">SUM(Z15:Z22)</f>
        <v>-0.25502506999967856</v>
      </c>
      <c r="AA14" s="74">
        <f t="shared" si="20"/>
        <v>-10.441000000000102</v>
      </c>
      <c r="AB14" s="74">
        <f t="shared" si="20"/>
        <v>-4.6110000000000726</v>
      </c>
      <c r="AC14" s="74">
        <f t="shared" si="20"/>
        <v>-4.502999999999977</v>
      </c>
      <c r="AD14" s="78">
        <f t="shared" si="20"/>
        <v>-3.731000000000019</v>
      </c>
      <c r="AE14" s="74"/>
    </row>
    <row r="15" spans="1:31" ht="14.1" customHeight="1" x14ac:dyDescent="0.3">
      <c r="B15" s="75" t="s">
        <v>11</v>
      </c>
      <c r="C15" s="71">
        <v>1139.4910876599999</v>
      </c>
      <c r="D15" s="71">
        <v>1186.992</v>
      </c>
      <c r="E15" s="71">
        <v>1215.702</v>
      </c>
      <c r="F15" s="71">
        <v>1262.7909999999999</v>
      </c>
      <c r="G15" s="72">
        <v>1318.2339999999999</v>
      </c>
      <c r="H15" s="71">
        <v>1139.4910876599999</v>
      </c>
      <c r="I15" s="71">
        <v>1194.3113721899999</v>
      </c>
      <c r="J15" s="71">
        <v>1234.009</v>
      </c>
      <c r="K15" s="71">
        <v>1283.587</v>
      </c>
      <c r="L15" s="71">
        <v>1339.5119999999999</v>
      </c>
      <c r="M15" s="71">
        <v>1390.549</v>
      </c>
      <c r="N15" s="73">
        <v>1139.4910876599999</v>
      </c>
      <c r="O15" s="71">
        <v>1194.2455690100003</v>
      </c>
      <c r="P15" s="71">
        <v>1234.116</v>
      </c>
      <c r="Q15" s="71">
        <v>1286.0029999999999</v>
      </c>
      <c r="R15" s="71">
        <v>1342.097</v>
      </c>
      <c r="S15" s="71">
        <v>1394.194</v>
      </c>
      <c r="T15" s="73">
        <f t="shared" ref="T15:T25" si="21">N15-C15</f>
        <v>0</v>
      </c>
      <c r="U15" s="71">
        <f t="shared" ref="U15:U25" si="22">O15-D15</f>
        <v>7.2535690100003194</v>
      </c>
      <c r="V15" s="71">
        <f t="shared" ref="V15:V25" si="23">P15-E15</f>
        <v>18.413999999999987</v>
      </c>
      <c r="W15" s="71">
        <f t="shared" ref="W15:W25" si="24">Q15-F15</f>
        <v>23.211999999999989</v>
      </c>
      <c r="X15" s="71">
        <f t="shared" ref="X15:X25" si="25">R15-G15</f>
        <v>23.863000000000056</v>
      </c>
      <c r="Y15" s="73">
        <f t="shared" ref="Y15:Y25" si="26">N15-H15</f>
        <v>0</v>
      </c>
      <c r="Z15" s="71">
        <f t="shared" ref="Z15:Z25" si="27">O15-I15</f>
        <v>-6.5803179999647909E-2</v>
      </c>
      <c r="AA15" s="71">
        <f t="shared" ref="AA15:AA25" si="28">P15-J15</f>
        <v>0.1069999999999709</v>
      </c>
      <c r="AB15" s="71">
        <f t="shared" ref="AB15:AB25" si="29">Q15-K15</f>
        <v>2.41599999999994</v>
      </c>
      <c r="AC15" s="71">
        <f t="shared" ref="AC15:AC25" si="30">R15-L15</f>
        <v>2.5850000000000364</v>
      </c>
      <c r="AD15" s="72">
        <f t="shared" ref="AD15:AD25" si="31">S15-M15</f>
        <v>3.6449999999999818</v>
      </c>
      <c r="AE15" s="74"/>
    </row>
    <row r="16" spans="1:31" ht="14.1" customHeight="1" x14ac:dyDescent="0.3">
      <c r="B16" s="75" t="s">
        <v>12</v>
      </c>
      <c r="C16" s="71">
        <v>205.24202816999997</v>
      </c>
      <c r="D16" s="71">
        <v>207.78200000000001</v>
      </c>
      <c r="E16" s="71">
        <v>211.19499999999999</v>
      </c>
      <c r="F16" s="71">
        <v>215.01</v>
      </c>
      <c r="G16" s="72">
        <v>219.322</v>
      </c>
      <c r="H16" s="71">
        <v>205.24202816999997</v>
      </c>
      <c r="I16" s="71">
        <v>209.60033160999998</v>
      </c>
      <c r="J16" s="71">
        <v>212.96100000000001</v>
      </c>
      <c r="K16" s="71">
        <v>216.82400000000001</v>
      </c>
      <c r="L16" s="71">
        <v>221.035</v>
      </c>
      <c r="M16" s="71">
        <v>225.44900000000001</v>
      </c>
      <c r="N16" s="73">
        <v>205.24202816999997</v>
      </c>
      <c r="O16" s="71">
        <v>209.46108855000006</v>
      </c>
      <c r="P16" s="71">
        <v>214.18199999999999</v>
      </c>
      <c r="Q16" s="71">
        <v>218.089</v>
      </c>
      <c r="R16" s="71">
        <v>222.28800000000001</v>
      </c>
      <c r="S16" s="71">
        <v>226.64</v>
      </c>
      <c r="T16" s="73">
        <f t="shared" si="21"/>
        <v>0</v>
      </c>
      <c r="U16" s="71">
        <f t="shared" si="22"/>
        <v>1.6790885500000456</v>
      </c>
      <c r="V16" s="71">
        <f t="shared" si="23"/>
        <v>2.9869999999999948</v>
      </c>
      <c r="W16" s="71">
        <f t="shared" si="24"/>
        <v>3.0790000000000077</v>
      </c>
      <c r="X16" s="71">
        <f t="shared" si="25"/>
        <v>2.9660000000000082</v>
      </c>
      <c r="Y16" s="73">
        <f t="shared" si="26"/>
        <v>0</v>
      </c>
      <c r="Z16" s="71">
        <f t="shared" si="27"/>
        <v>-0.13924305999992725</v>
      </c>
      <c r="AA16" s="71">
        <f t="shared" si="28"/>
        <v>1.2209999999999752</v>
      </c>
      <c r="AB16" s="71">
        <f t="shared" si="29"/>
        <v>1.2649999999999864</v>
      </c>
      <c r="AC16" s="71">
        <f t="shared" si="30"/>
        <v>1.2530000000000143</v>
      </c>
      <c r="AD16" s="72">
        <f t="shared" si="31"/>
        <v>1.1909999999999741</v>
      </c>
      <c r="AE16" s="74"/>
    </row>
    <row r="17" spans="2:31" ht="14.1" customHeight="1" x14ac:dyDescent="0.3">
      <c r="B17" s="75" t="s">
        <v>13</v>
      </c>
      <c r="C17" s="71">
        <v>57.247321389999996</v>
      </c>
      <c r="D17" s="71">
        <v>57.457000000000001</v>
      </c>
      <c r="E17" s="71">
        <v>58.305</v>
      </c>
      <c r="F17" s="71">
        <v>59.311</v>
      </c>
      <c r="G17" s="72">
        <v>60.451000000000001</v>
      </c>
      <c r="H17" s="71">
        <v>57.247321389999996</v>
      </c>
      <c r="I17" s="71">
        <v>56.744237650000002</v>
      </c>
      <c r="J17" s="71">
        <v>57.558999999999997</v>
      </c>
      <c r="K17" s="71">
        <v>58.555999999999997</v>
      </c>
      <c r="L17" s="71">
        <v>59.645000000000003</v>
      </c>
      <c r="M17" s="71">
        <v>60.786999999999999</v>
      </c>
      <c r="N17" s="73">
        <v>57.247321389999996</v>
      </c>
      <c r="O17" s="71">
        <v>56.718196939999999</v>
      </c>
      <c r="P17" s="71">
        <v>58.87</v>
      </c>
      <c r="Q17" s="71">
        <v>59.896000000000001</v>
      </c>
      <c r="R17" s="71">
        <v>60.999000000000002</v>
      </c>
      <c r="S17" s="71">
        <v>62.143000000000001</v>
      </c>
      <c r="T17" s="73">
        <f t="shared" si="21"/>
        <v>0</v>
      </c>
      <c r="U17" s="71">
        <f t="shared" si="22"/>
        <v>-0.73880306000000218</v>
      </c>
      <c r="V17" s="71">
        <f t="shared" si="23"/>
        <v>0.56499999999999773</v>
      </c>
      <c r="W17" s="71">
        <f t="shared" si="24"/>
        <v>0.58500000000000085</v>
      </c>
      <c r="X17" s="71">
        <f t="shared" si="25"/>
        <v>0.54800000000000182</v>
      </c>
      <c r="Y17" s="73">
        <f t="shared" si="26"/>
        <v>0</v>
      </c>
      <c r="Z17" s="71">
        <f t="shared" si="27"/>
        <v>-2.6040710000003742E-2</v>
      </c>
      <c r="AA17" s="71">
        <f t="shared" si="28"/>
        <v>1.3109999999999999</v>
      </c>
      <c r="AB17" s="71">
        <f t="shared" si="29"/>
        <v>1.3400000000000034</v>
      </c>
      <c r="AC17" s="71">
        <f t="shared" si="30"/>
        <v>1.3539999999999992</v>
      </c>
      <c r="AD17" s="72">
        <f t="shared" si="31"/>
        <v>1.3560000000000016</v>
      </c>
      <c r="AE17" s="74"/>
    </row>
    <row r="18" spans="2:31" ht="14.1" customHeight="1" x14ac:dyDescent="0.3">
      <c r="B18" s="75" t="s">
        <v>14</v>
      </c>
      <c r="C18" s="71">
        <v>4.4281483199999991</v>
      </c>
      <c r="D18" s="71">
        <v>4.3840000000000003</v>
      </c>
      <c r="E18" s="71">
        <v>4.4619999999999997</v>
      </c>
      <c r="F18" s="71">
        <v>4.5270000000000001</v>
      </c>
      <c r="G18" s="72">
        <v>4.6020000000000003</v>
      </c>
      <c r="H18" s="71">
        <v>4.4281483199999991</v>
      </c>
      <c r="I18" s="71">
        <v>4.6081280800000002</v>
      </c>
      <c r="J18" s="71">
        <v>4.6879999999999997</v>
      </c>
      <c r="K18" s="71">
        <v>4.7569999999999997</v>
      </c>
      <c r="L18" s="71">
        <v>4.8330000000000002</v>
      </c>
      <c r="M18" s="71">
        <v>4.9130000000000003</v>
      </c>
      <c r="N18" s="73">
        <v>4.4281483199999991</v>
      </c>
      <c r="O18" s="71">
        <v>4.5947001600000004</v>
      </c>
      <c r="P18" s="71">
        <v>4.4269999999999996</v>
      </c>
      <c r="Q18" s="71">
        <v>4.492</v>
      </c>
      <c r="R18" s="71">
        <v>4.5640000000000001</v>
      </c>
      <c r="S18" s="71">
        <v>4.6369999999999996</v>
      </c>
      <c r="T18" s="73">
        <f t="shared" si="21"/>
        <v>0</v>
      </c>
      <c r="U18" s="71">
        <f t="shared" si="22"/>
        <v>0.21070016000000003</v>
      </c>
      <c r="V18" s="71">
        <f t="shared" si="23"/>
        <v>-3.5000000000000142E-2</v>
      </c>
      <c r="W18" s="71">
        <f t="shared" si="24"/>
        <v>-3.5000000000000142E-2</v>
      </c>
      <c r="X18" s="71">
        <f t="shared" si="25"/>
        <v>-3.8000000000000256E-2</v>
      </c>
      <c r="Y18" s="73">
        <f t="shared" si="26"/>
        <v>0</v>
      </c>
      <c r="Z18" s="71">
        <f t="shared" si="27"/>
        <v>-1.3427919999999816E-2</v>
      </c>
      <c r="AA18" s="71">
        <f t="shared" si="28"/>
        <v>-0.26100000000000012</v>
      </c>
      <c r="AB18" s="71">
        <f t="shared" si="29"/>
        <v>-0.26499999999999968</v>
      </c>
      <c r="AC18" s="71">
        <f t="shared" si="30"/>
        <v>-0.26900000000000013</v>
      </c>
      <c r="AD18" s="72">
        <f t="shared" si="31"/>
        <v>-0.27600000000000069</v>
      </c>
      <c r="AE18" s="74"/>
    </row>
    <row r="19" spans="2:31" ht="14.1" customHeight="1" x14ac:dyDescent="0.3">
      <c r="B19" s="75" t="s">
        <v>15</v>
      </c>
      <c r="C19" s="71">
        <v>664.90084132999993</v>
      </c>
      <c r="D19" s="71">
        <v>675.52599999999995</v>
      </c>
      <c r="E19" s="71">
        <v>732.51900000000001</v>
      </c>
      <c r="F19" s="71">
        <v>739.995</v>
      </c>
      <c r="G19" s="72">
        <v>775.49099999999999</v>
      </c>
      <c r="H19" s="71">
        <v>664.90084132999993</v>
      </c>
      <c r="I19" s="71">
        <v>672.13611849000006</v>
      </c>
      <c r="J19" s="71">
        <v>728.36500000000001</v>
      </c>
      <c r="K19" s="71">
        <v>735.84500000000003</v>
      </c>
      <c r="L19" s="71">
        <v>770.87400000000002</v>
      </c>
      <c r="M19" s="71">
        <v>777.86500000000001</v>
      </c>
      <c r="N19" s="73">
        <v>664.90084132999993</v>
      </c>
      <c r="O19" s="71">
        <v>672.08069939999996</v>
      </c>
      <c r="P19" s="71">
        <v>714.71799999999996</v>
      </c>
      <c r="Q19" s="71">
        <v>725.62400000000002</v>
      </c>
      <c r="R19" s="71">
        <v>760.577</v>
      </c>
      <c r="S19" s="71">
        <v>767.34</v>
      </c>
      <c r="T19" s="73">
        <f t="shared" si="21"/>
        <v>0</v>
      </c>
      <c r="U19" s="71">
        <f t="shared" si="22"/>
        <v>-3.4453005999999959</v>
      </c>
      <c r="V19" s="71">
        <f t="shared" si="23"/>
        <v>-17.801000000000045</v>
      </c>
      <c r="W19" s="71">
        <f t="shared" si="24"/>
        <v>-14.370999999999981</v>
      </c>
      <c r="X19" s="71">
        <f t="shared" si="25"/>
        <v>-14.913999999999987</v>
      </c>
      <c r="Y19" s="73">
        <f t="shared" si="26"/>
        <v>0</v>
      </c>
      <c r="Z19" s="71">
        <f t="shared" si="27"/>
        <v>-5.5419090000100368E-2</v>
      </c>
      <c r="AA19" s="71">
        <f t="shared" si="28"/>
        <v>-13.647000000000048</v>
      </c>
      <c r="AB19" s="71">
        <f t="shared" si="29"/>
        <v>-10.221000000000004</v>
      </c>
      <c r="AC19" s="71">
        <f t="shared" si="30"/>
        <v>-10.297000000000025</v>
      </c>
      <c r="AD19" s="72">
        <f t="shared" si="31"/>
        <v>-10.524999999999977</v>
      </c>
      <c r="AE19" s="74"/>
    </row>
    <row r="20" spans="2:31" ht="14.1" customHeight="1" x14ac:dyDescent="0.3">
      <c r="B20" s="75" t="s">
        <v>16</v>
      </c>
      <c r="C20" s="71">
        <v>13.34218634</v>
      </c>
      <c r="D20" s="71">
        <v>12.541</v>
      </c>
      <c r="E20" s="71">
        <v>12.808</v>
      </c>
      <c r="F20" s="71">
        <v>13.116</v>
      </c>
      <c r="G20" s="72">
        <v>13.458</v>
      </c>
      <c r="H20" s="71">
        <v>13.34218634</v>
      </c>
      <c r="I20" s="71">
        <v>11.85663177</v>
      </c>
      <c r="J20" s="71">
        <v>12.103999999999999</v>
      </c>
      <c r="K20" s="71">
        <v>12.396000000000001</v>
      </c>
      <c r="L20" s="71">
        <v>12.711</v>
      </c>
      <c r="M20" s="71">
        <v>13.041</v>
      </c>
      <c r="N20" s="73">
        <v>13.34218634</v>
      </c>
      <c r="O20" s="71">
        <v>11.855448089999999</v>
      </c>
      <c r="P20" s="71">
        <v>12.180999999999999</v>
      </c>
      <c r="Q20" s="71">
        <v>12.476000000000001</v>
      </c>
      <c r="R20" s="71">
        <v>12.79</v>
      </c>
      <c r="S20" s="71">
        <v>13.117000000000001</v>
      </c>
      <c r="T20" s="73">
        <f t="shared" si="21"/>
        <v>0</v>
      </c>
      <c r="U20" s="71">
        <f t="shared" si="22"/>
        <v>-0.68555191000000093</v>
      </c>
      <c r="V20" s="71">
        <f t="shared" si="23"/>
        <v>-0.62700000000000067</v>
      </c>
      <c r="W20" s="71">
        <f t="shared" si="24"/>
        <v>-0.63999999999999879</v>
      </c>
      <c r="X20" s="71">
        <f t="shared" si="25"/>
        <v>-0.66800000000000104</v>
      </c>
      <c r="Y20" s="73">
        <f t="shared" si="26"/>
        <v>0</v>
      </c>
      <c r="Z20" s="71">
        <f t="shared" si="27"/>
        <v>-1.1836800000004644E-3</v>
      </c>
      <c r="AA20" s="71">
        <f t="shared" si="28"/>
        <v>7.6999999999999957E-2</v>
      </c>
      <c r="AB20" s="71">
        <f t="shared" si="29"/>
        <v>8.0000000000000071E-2</v>
      </c>
      <c r="AC20" s="71">
        <f t="shared" si="30"/>
        <v>7.8999999999998849E-2</v>
      </c>
      <c r="AD20" s="72">
        <f t="shared" si="31"/>
        <v>7.6000000000000512E-2</v>
      </c>
      <c r="AE20" s="74"/>
    </row>
    <row r="21" spans="2:31" ht="14.1" customHeight="1" x14ac:dyDescent="0.3">
      <c r="B21" s="75" t="s">
        <v>17</v>
      </c>
      <c r="C21" s="71">
        <v>23.171093500000001</v>
      </c>
      <c r="D21" s="71">
        <v>23.768000000000001</v>
      </c>
      <c r="E21" s="71">
        <v>24.344000000000001</v>
      </c>
      <c r="F21" s="71">
        <v>24.997</v>
      </c>
      <c r="G21" s="72">
        <v>25.718</v>
      </c>
      <c r="H21" s="71">
        <v>23.171093500000001</v>
      </c>
      <c r="I21" s="71">
        <v>24.519218509999998</v>
      </c>
      <c r="J21" s="71">
        <v>25.103999999999999</v>
      </c>
      <c r="K21" s="71">
        <v>25.779</v>
      </c>
      <c r="L21" s="71">
        <v>26.506</v>
      </c>
      <c r="M21" s="71">
        <v>27.268999999999998</v>
      </c>
      <c r="N21" s="73">
        <v>23.171093500000001</v>
      </c>
      <c r="O21" s="71">
        <v>24.518134549999999</v>
      </c>
      <c r="P21" s="71">
        <v>25.803999999999998</v>
      </c>
      <c r="Q21" s="71">
        <v>26.501000000000001</v>
      </c>
      <c r="R21" s="71">
        <v>27.244</v>
      </c>
      <c r="S21" s="71">
        <v>28.016999999999999</v>
      </c>
      <c r="T21" s="73">
        <f t="shared" si="21"/>
        <v>0</v>
      </c>
      <c r="U21" s="71">
        <f t="shared" si="22"/>
        <v>0.75013454999999851</v>
      </c>
      <c r="V21" s="71">
        <f t="shared" si="23"/>
        <v>1.4599999999999973</v>
      </c>
      <c r="W21" s="71">
        <f t="shared" si="24"/>
        <v>1.5040000000000013</v>
      </c>
      <c r="X21" s="71">
        <f t="shared" si="25"/>
        <v>1.5259999999999998</v>
      </c>
      <c r="Y21" s="73">
        <f t="shared" si="26"/>
        <v>0</v>
      </c>
      <c r="Z21" s="71">
        <f t="shared" si="27"/>
        <v>-1.0839599999989957E-3</v>
      </c>
      <c r="AA21" s="71">
        <f t="shared" si="28"/>
        <v>0.69999999999999929</v>
      </c>
      <c r="AB21" s="71">
        <f t="shared" si="29"/>
        <v>0.72200000000000131</v>
      </c>
      <c r="AC21" s="71">
        <f t="shared" si="30"/>
        <v>0.73799999999999955</v>
      </c>
      <c r="AD21" s="72">
        <f t="shared" si="31"/>
        <v>0.74800000000000111</v>
      </c>
      <c r="AE21" s="74"/>
    </row>
    <row r="22" spans="2:31" ht="14.1" customHeight="1" x14ac:dyDescent="0.3">
      <c r="B22" s="75" t="s">
        <v>18</v>
      </c>
      <c r="C22" s="71">
        <v>0.40093092999999996</v>
      </c>
      <c r="D22" s="71">
        <v>0.40799999999999997</v>
      </c>
      <c r="E22" s="71">
        <v>0.41799999999999998</v>
      </c>
      <c r="F22" s="71">
        <v>0.42799999999999999</v>
      </c>
      <c r="G22" s="72">
        <v>0.44</v>
      </c>
      <c r="H22" s="71">
        <v>0.40093092999999996</v>
      </c>
      <c r="I22" s="71">
        <v>0.36409233000000002</v>
      </c>
      <c r="J22" s="71">
        <v>0.373</v>
      </c>
      <c r="K22" s="71">
        <v>0.38200000000000001</v>
      </c>
      <c r="L22" s="71">
        <v>0.39200000000000002</v>
      </c>
      <c r="M22" s="71">
        <v>0.40300000000000002</v>
      </c>
      <c r="N22" s="73">
        <v>0.40093092999999996</v>
      </c>
      <c r="O22" s="71">
        <v>0.41126886000000001</v>
      </c>
      <c r="P22" s="71">
        <v>0.42399999999999999</v>
      </c>
      <c r="Q22" s="71">
        <v>0.434</v>
      </c>
      <c r="R22" s="71">
        <v>0.44600000000000001</v>
      </c>
      <c r="S22" s="71">
        <v>0.45700000000000002</v>
      </c>
      <c r="T22" s="73">
        <f t="shared" si="21"/>
        <v>0</v>
      </c>
      <c r="U22" s="71">
        <f t="shared" si="22"/>
        <v>3.2688600000000401E-3</v>
      </c>
      <c r="V22" s="71">
        <f t="shared" si="23"/>
        <v>6.0000000000000053E-3</v>
      </c>
      <c r="W22" s="71">
        <f t="shared" si="24"/>
        <v>6.0000000000000053E-3</v>
      </c>
      <c r="X22" s="71">
        <f t="shared" si="25"/>
        <v>6.0000000000000053E-3</v>
      </c>
      <c r="Y22" s="73">
        <f t="shared" si="26"/>
        <v>0</v>
      </c>
      <c r="Z22" s="71">
        <f t="shared" si="27"/>
        <v>4.7176529999999994E-2</v>
      </c>
      <c r="AA22" s="71">
        <f t="shared" si="28"/>
        <v>5.099999999999999E-2</v>
      </c>
      <c r="AB22" s="71">
        <f t="shared" si="29"/>
        <v>5.1999999999999991E-2</v>
      </c>
      <c r="AC22" s="71">
        <f t="shared" si="30"/>
        <v>5.3999999999999992E-2</v>
      </c>
      <c r="AD22" s="72">
        <f t="shared" si="31"/>
        <v>5.3999999999999992E-2</v>
      </c>
      <c r="AE22" s="74"/>
    </row>
    <row r="23" spans="2:31" ht="14.1" customHeight="1" x14ac:dyDescent="0.3">
      <c r="B23" s="76" t="s">
        <v>19</v>
      </c>
      <c r="C23" s="59">
        <v>28.893637419999997</v>
      </c>
      <c r="D23" s="59">
        <v>28.766999999999999</v>
      </c>
      <c r="E23" s="59">
        <v>24.486999999999998</v>
      </c>
      <c r="F23" s="59">
        <v>25.530999999999999</v>
      </c>
      <c r="G23" s="68">
        <v>26.297999999999998</v>
      </c>
      <c r="H23" s="59">
        <v>28.893637419999997</v>
      </c>
      <c r="I23" s="59">
        <v>28.887303469999999</v>
      </c>
      <c r="J23" s="59">
        <v>24.568999999999999</v>
      </c>
      <c r="K23" s="59">
        <v>25.733000000000001</v>
      </c>
      <c r="L23" s="59">
        <v>26.8</v>
      </c>
      <c r="M23" s="59">
        <v>27.716000000000001</v>
      </c>
      <c r="N23" s="69">
        <v>28.893637419999997</v>
      </c>
      <c r="O23" s="59">
        <v>28.887303469999999</v>
      </c>
      <c r="P23" s="59">
        <v>23.11</v>
      </c>
      <c r="Q23" s="59">
        <v>24.256</v>
      </c>
      <c r="R23" s="59">
        <v>25.236999999999998</v>
      </c>
      <c r="S23" s="59">
        <v>26.029</v>
      </c>
      <c r="T23" s="69">
        <f t="shared" si="21"/>
        <v>0</v>
      </c>
      <c r="U23" s="59">
        <f t="shared" si="22"/>
        <v>0.12030346999999963</v>
      </c>
      <c r="V23" s="59">
        <f t="shared" si="23"/>
        <v>-1.3769999999999989</v>
      </c>
      <c r="W23" s="59">
        <f t="shared" si="24"/>
        <v>-1.2749999999999986</v>
      </c>
      <c r="X23" s="59">
        <f t="shared" si="25"/>
        <v>-1.0609999999999999</v>
      </c>
      <c r="Y23" s="69">
        <f t="shared" si="26"/>
        <v>0</v>
      </c>
      <c r="Z23" s="59">
        <f t="shared" si="27"/>
        <v>0</v>
      </c>
      <c r="AA23" s="59">
        <f t="shared" si="28"/>
        <v>-1.4589999999999996</v>
      </c>
      <c r="AB23" s="59">
        <f t="shared" si="29"/>
        <v>-1.4770000000000003</v>
      </c>
      <c r="AC23" s="59">
        <f t="shared" si="30"/>
        <v>-1.5630000000000024</v>
      </c>
      <c r="AD23" s="68">
        <f t="shared" si="31"/>
        <v>-1.6870000000000012</v>
      </c>
      <c r="AE23" s="66"/>
    </row>
    <row r="24" spans="2:31" ht="14.1" customHeight="1" x14ac:dyDescent="0.3">
      <c r="B24" s="76" t="s">
        <v>31</v>
      </c>
      <c r="C24" s="66">
        <v>519.29851488000008</v>
      </c>
      <c r="D24" s="66">
        <v>519.15499999999997</v>
      </c>
      <c r="E24" s="66">
        <v>533.16099999999994</v>
      </c>
      <c r="F24" s="66">
        <v>549.49400000000003</v>
      </c>
      <c r="G24" s="80">
        <v>569.28</v>
      </c>
      <c r="H24" s="66">
        <v>519.29851488000008</v>
      </c>
      <c r="I24" s="66">
        <v>517.85900000000004</v>
      </c>
      <c r="J24" s="66">
        <v>548.404</v>
      </c>
      <c r="K24" s="66">
        <v>565.43899999999996</v>
      </c>
      <c r="L24" s="66">
        <v>585.44000000000005</v>
      </c>
      <c r="M24" s="66">
        <v>605.78800000000001</v>
      </c>
      <c r="N24" s="69">
        <v>519.29851488000008</v>
      </c>
      <c r="O24" s="59">
        <v>522.11044464999998</v>
      </c>
      <c r="P24" s="59">
        <v>553.59699999999998</v>
      </c>
      <c r="Q24" s="59">
        <v>571.09699999999998</v>
      </c>
      <c r="R24" s="59">
        <v>591.22500000000002</v>
      </c>
      <c r="S24" s="59">
        <v>611.88</v>
      </c>
      <c r="T24" s="69">
        <f t="shared" si="21"/>
        <v>0</v>
      </c>
      <c r="U24" s="59">
        <f t="shared" si="22"/>
        <v>2.955444650000004</v>
      </c>
      <c r="V24" s="59">
        <f t="shared" si="23"/>
        <v>20.436000000000035</v>
      </c>
      <c r="W24" s="59">
        <f t="shared" si="24"/>
        <v>21.602999999999952</v>
      </c>
      <c r="X24" s="59">
        <f t="shared" si="25"/>
        <v>21.94500000000005</v>
      </c>
      <c r="Y24" s="69">
        <f t="shared" si="26"/>
        <v>0</v>
      </c>
      <c r="Z24" s="59">
        <f t="shared" si="27"/>
        <v>4.2514446499999394</v>
      </c>
      <c r="AA24" s="59">
        <f t="shared" si="28"/>
        <v>5.1929999999999836</v>
      </c>
      <c r="AB24" s="59">
        <f t="shared" si="29"/>
        <v>5.6580000000000155</v>
      </c>
      <c r="AC24" s="59">
        <f t="shared" si="30"/>
        <v>5.7849999999999682</v>
      </c>
      <c r="AD24" s="68">
        <f t="shared" si="31"/>
        <v>6.0919999999999845</v>
      </c>
      <c r="AE24" s="66"/>
    </row>
    <row r="25" spans="2:31" ht="14.1" customHeight="1" thickBot="1" x14ac:dyDescent="0.35">
      <c r="B25" s="81" t="s">
        <v>20</v>
      </c>
      <c r="C25" s="82">
        <v>405.78506503000011</v>
      </c>
      <c r="D25" s="82">
        <v>441.791</v>
      </c>
      <c r="E25" s="82">
        <v>570.90599999999995</v>
      </c>
      <c r="F25" s="82">
        <v>590.11400000000003</v>
      </c>
      <c r="G25" s="83">
        <v>558.86300000000006</v>
      </c>
      <c r="H25" s="82">
        <v>418.21691017000012</v>
      </c>
      <c r="I25" s="82">
        <v>450.51797274000006</v>
      </c>
      <c r="J25" s="82">
        <v>574.06500000000005</v>
      </c>
      <c r="K25" s="82">
        <v>596.82500000000005</v>
      </c>
      <c r="L25" s="82">
        <v>566.096</v>
      </c>
      <c r="M25" s="82">
        <v>590.55399999999997</v>
      </c>
      <c r="N25" s="88">
        <v>418.21691017000012</v>
      </c>
      <c r="O25" s="82">
        <v>445.06351977637706</v>
      </c>
      <c r="P25" s="82">
        <v>562.66099999999994</v>
      </c>
      <c r="Q25" s="82">
        <v>588.21600000000001</v>
      </c>
      <c r="R25" s="82">
        <v>566.98900000000003</v>
      </c>
      <c r="S25" s="82">
        <v>595.53300000000002</v>
      </c>
      <c r="T25" s="84">
        <f t="shared" si="21"/>
        <v>12.431845140000007</v>
      </c>
      <c r="U25" s="85">
        <f t="shared" si="22"/>
        <v>3.2725197763770666</v>
      </c>
      <c r="V25" s="85">
        <f t="shared" si="23"/>
        <v>-8.2450000000000045</v>
      </c>
      <c r="W25" s="85">
        <f t="shared" si="24"/>
        <v>-1.8980000000000246</v>
      </c>
      <c r="X25" s="85">
        <f t="shared" si="25"/>
        <v>8.1259999999999764</v>
      </c>
      <c r="Y25" s="84">
        <f t="shared" si="26"/>
        <v>0</v>
      </c>
      <c r="Z25" s="85">
        <f t="shared" si="27"/>
        <v>-5.4544529636229981</v>
      </c>
      <c r="AA25" s="85">
        <f t="shared" si="28"/>
        <v>-11.40400000000011</v>
      </c>
      <c r="AB25" s="85">
        <f t="shared" si="29"/>
        <v>-8.6090000000000373</v>
      </c>
      <c r="AC25" s="85">
        <f t="shared" si="30"/>
        <v>0.8930000000000291</v>
      </c>
      <c r="AD25" s="86">
        <f t="shared" si="31"/>
        <v>4.9790000000000418</v>
      </c>
      <c r="AE25" s="66"/>
    </row>
    <row r="26" spans="2:31" ht="14.1" customHeight="1" thickBot="1" x14ac:dyDescent="0.35">
      <c r="B26" s="87" t="s">
        <v>91</v>
      </c>
      <c r="C26" s="82">
        <f t="shared" ref="C26:S26" si="32">C27+C28</f>
        <v>9055.8820658722652</v>
      </c>
      <c r="D26" s="82">
        <f t="shared" si="32"/>
        <v>9508.2010000000009</v>
      </c>
      <c r="E26" s="82">
        <f t="shared" si="32"/>
        <v>10138.137000000001</v>
      </c>
      <c r="F26" s="82">
        <f t="shared" si="32"/>
        <v>10665.153999999999</v>
      </c>
      <c r="G26" s="83">
        <f t="shared" si="32"/>
        <v>11266.258</v>
      </c>
      <c r="H26" s="82">
        <f t="shared" si="32"/>
        <v>9055.8820658722652</v>
      </c>
      <c r="I26" s="82">
        <f t="shared" si="32"/>
        <v>9527.8743012044888</v>
      </c>
      <c r="J26" s="82">
        <f t="shared" si="32"/>
        <v>10214.513000000001</v>
      </c>
      <c r="K26" s="82">
        <f t="shared" si="32"/>
        <v>10755.834999999999</v>
      </c>
      <c r="L26" s="82">
        <f t="shared" si="32"/>
        <v>11368.49</v>
      </c>
      <c r="M26" s="82">
        <f t="shared" si="32"/>
        <v>12052.482</v>
      </c>
      <c r="N26" s="88">
        <f t="shared" si="32"/>
        <v>9055.8820658722652</v>
      </c>
      <c r="O26" s="82">
        <f t="shared" si="32"/>
        <v>9565.5831011665814</v>
      </c>
      <c r="P26" s="82">
        <f t="shared" si="32"/>
        <v>10269.741</v>
      </c>
      <c r="Q26" s="82">
        <f t="shared" si="32"/>
        <v>10837.304</v>
      </c>
      <c r="R26" s="82">
        <f t="shared" si="32"/>
        <v>11472.114</v>
      </c>
      <c r="S26" s="82">
        <f t="shared" si="32"/>
        <v>12184.374</v>
      </c>
      <c r="T26" s="88">
        <f>T27+T28</f>
        <v>0</v>
      </c>
      <c r="U26" s="82">
        <f t="shared" ref="U26:X26" si="33">U27+U28</f>
        <v>57.382101166581378</v>
      </c>
      <c r="V26" s="82">
        <f t="shared" si="33"/>
        <v>131.60399999999936</v>
      </c>
      <c r="W26" s="82">
        <f t="shared" si="33"/>
        <v>172.15000000000055</v>
      </c>
      <c r="X26" s="82">
        <f t="shared" si="33"/>
        <v>205.85599999999977</v>
      </c>
      <c r="Y26" s="88">
        <f>Y27+Y28</f>
        <v>0</v>
      </c>
      <c r="Z26" s="82">
        <f t="shared" ref="Z26:AD26" si="34">Z27+Z28</f>
        <v>37.708799962093053</v>
      </c>
      <c r="AA26" s="82">
        <f t="shared" si="34"/>
        <v>55.227999999999156</v>
      </c>
      <c r="AB26" s="82">
        <f t="shared" si="34"/>
        <v>81.469000000000051</v>
      </c>
      <c r="AC26" s="82">
        <f t="shared" si="34"/>
        <v>103.62399999999934</v>
      </c>
      <c r="AD26" s="83">
        <f t="shared" si="34"/>
        <v>131.89199999999937</v>
      </c>
      <c r="AE26" s="66"/>
    </row>
    <row r="27" spans="2:31" ht="14.1" customHeight="1" x14ac:dyDescent="0.3">
      <c r="B27" s="76" t="s">
        <v>92</v>
      </c>
      <c r="C27" s="59">
        <v>6167.6357927822646</v>
      </c>
      <c r="D27" s="59">
        <v>6561.5169999999998</v>
      </c>
      <c r="E27" s="59">
        <v>6934.6750000000002</v>
      </c>
      <c r="F27" s="59">
        <v>7270.1679999999997</v>
      </c>
      <c r="G27" s="68">
        <v>7650.076</v>
      </c>
      <c r="H27" s="59">
        <v>6167.6357927822646</v>
      </c>
      <c r="I27" s="59">
        <v>6560.4483012044884</v>
      </c>
      <c r="J27" s="59">
        <v>6951.8940000000002</v>
      </c>
      <c r="K27" s="59">
        <v>7300.7139999999999</v>
      </c>
      <c r="L27" s="59">
        <v>7683.3280000000004</v>
      </c>
      <c r="M27" s="59">
        <v>8113.5889999999999</v>
      </c>
      <c r="N27" s="69">
        <v>6167.6357927822646</v>
      </c>
      <c r="O27" s="89">
        <v>6584.3396070465806</v>
      </c>
      <c r="P27" s="89">
        <v>6986.1229999999996</v>
      </c>
      <c r="Q27" s="59">
        <v>7358.8879999999999</v>
      </c>
      <c r="R27" s="59">
        <v>7754.1549999999997</v>
      </c>
      <c r="S27" s="59">
        <v>8203.5049999999992</v>
      </c>
      <c r="T27" s="69">
        <f t="shared" ref="T27:X28" si="35">N27-C27</f>
        <v>0</v>
      </c>
      <c r="U27" s="59">
        <f t="shared" si="35"/>
        <v>22.822607046580742</v>
      </c>
      <c r="V27" s="59">
        <f t="shared" si="35"/>
        <v>51.447999999999411</v>
      </c>
      <c r="W27" s="59">
        <f t="shared" si="35"/>
        <v>88.720000000000255</v>
      </c>
      <c r="X27" s="59">
        <f t="shared" si="35"/>
        <v>104.07899999999972</v>
      </c>
      <c r="Y27" s="69">
        <f t="shared" ref="Y27:AD28" si="36">N27-H27</f>
        <v>0</v>
      </c>
      <c r="Z27" s="59">
        <f t="shared" si="36"/>
        <v>23.891305842092152</v>
      </c>
      <c r="AA27" s="59">
        <f t="shared" si="36"/>
        <v>34.22899999999936</v>
      </c>
      <c r="AB27" s="59">
        <f t="shared" si="36"/>
        <v>58.173999999999978</v>
      </c>
      <c r="AC27" s="59">
        <f t="shared" si="36"/>
        <v>70.826999999999316</v>
      </c>
      <c r="AD27" s="68">
        <f t="shared" si="36"/>
        <v>89.915999999999258</v>
      </c>
      <c r="AE27" s="66"/>
    </row>
    <row r="28" spans="2:31" ht="14.1" customHeight="1" thickBot="1" x14ac:dyDescent="0.35">
      <c r="B28" s="81" t="s">
        <v>93</v>
      </c>
      <c r="C28" s="82">
        <v>2888.2462730899997</v>
      </c>
      <c r="D28" s="82">
        <v>2946.6840000000002</v>
      </c>
      <c r="E28" s="82">
        <v>3203.462</v>
      </c>
      <c r="F28" s="82">
        <v>3394.9859999999999</v>
      </c>
      <c r="G28" s="83">
        <v>3616.1819999999998</v>
      </c>
      <c r="H28" s="82">
        <v>2888.2462730899997</v>
      </c>
      <c r="I28" s="82">
        <v>2967.4259999999999</v>
      </c>
      <c r="J28" s="82">
        <v>3262.6190000000001</v>
      </c>
      <c r="K28" s="82">
        <v>3455.1210000000001</v>
      </c>
      <c r="L28" s="82">
        <v>3685.1619999999998</v>
      </c>
      <c r="M28" s="82">
        <v>3938.893</v>
      </c>
      <c r="N28" s="88">
        <v>2888.2462730899997</v>
      </c>
      <c r="O28" s="82">
        <v>2981.2434941200008</v>
      </c>
      <c r="P28" s="82">
        <v>3283.6179999999999</v>
      </c>
      <c r="Q28" s="82">
        <v>3478.4160000000002</v>
      </c>
      <c r="R28" s="82">
        <v>3717.9589999999998</v>
      </c>
      <c r="S28" s="82">
        <v>3980.8690000000001</v>
      </c>
      <c r="T28" s="88">
        <f t="shared" si="35"/>
        <v>0</v>
      </c>
      <c r="U28" s="82">
        <f t="shared" si="35"/>
        <v>34.559494120000636</v>
      </c>
      <c r="V28" s="82">
        <f t="shared" si="35"/>
        <v>80.155999999999949</v>
      </c>
      <c r="W28" s="82">
        <f t="shared" si="35"/>
        <v>83.430000000000291</v>
      </c>
      <c r="X28" s="82">
        <f t="shared" si="35"/>
        <v>101.77700000000004</v>
      </c>
      <c r="Y28" s="88">
        <f t="shared" si="36"/>
        <v>0</v>
      </c>
      <c r="Z28" s="82">
        <f t="shared" si="36"/>
        <v>13.817494120000902</v>
      </c>
      <c r="AA28" s="82">
        <f t="shared" si="36"/>
        <v>20.998999999999796</v>
      </c>
      <c r="AB28" s="82">
        <f t="shared" si="36"/>
        <v>23.295000000000073</v>
      </c>
      <c r="AC28" s="82">
        <f t="shared" si="36"/>
        <v>32.797000000000025</v>
      </c>
      <c r="AD28" s="83">
        <f t="shared" si="36"/>
        <v>41.976000000000113</v>
      </c>
      <c r="AE28" s="66"/>
    </row>
    <row r="29" spans="2:31" ht="14.1" customHeight="1" thickBot="1" x14ac:dyDescent="0.35">
      <c r="B29" s="90" t="s">
        <v>21</v>
      </c>
      <c r="C29" s="91">
        <f t="shared" ref="C29:S29" si="37">C26+C5</f>
        <v>23024.666893522692</v>
      </c>
      <c r="D29" s="91">
        <f t="shared" si="37"/>
        <v>24079.251</v>
      </c>
      <c r="E29" s="91">
        <f t="shared" si="37"/>
        <v>25263.277000000002</v>
      </c>
      <c r="F29" s="91">
        <f t="shared" si="37"/>
        <v>26546.296999999999</v>
      </c>
      <c r="G29" s="92">
        <f t="shared" si="37"/>
        <v>28007.517</v>
      </c>
      <c r="H29" s="91">
        <f t="shared" si="37"/>
        <v>22990.383934941427</v>
      </c>
      <c r="I29" s="91">
        <f t="shared" si="37"/>
        <v>24006.82770804449</v>
      </c>
      <c r="J29" s="91">
        <f t="shared" si="37"/>
        <v>25366.606</v>
      </c>
      <c r="K29" s="91">
        <f t="shared" si="37"/>
        <v>26599.146000000001</v>
      </c>
      <c r="L29" s="91">
        <f t="shared" si="37"/>
        <v>28019.39</v>
      </c>
      <c r="M29" s="91">
        <f t="shared" si="37"/>
        <v>29554.031999999999</v>
      </c>
      <c r="N29" s="93">
        <f t="shared" si="37"/>
        <v>22990.383934941427</v>
      </c>
      <c r="O29" s="91">
        <f t="shared" si="37"/>
        <v>23672.443309442955</v>
      </c>
      <c r="P29" s="91">
        <f t="shared" si="37"/>
        <v>25124.559000000001</v>
      </c>
      <c r="Q29" s="91">
        <f t="shared" si="37"/>
        <v>26368.385000000002</v>
      </c>
      <c r="R29" s="91">
        <f t="shared" si="37"/>
        <v>27818.976999999999</v>
      </c>
      <c r="S29" s="91">
        <f t="shared" si="37"/>
        <v>29385.493999999999</v>
      </c>
      <c r="T29" s="93">
        <f>T26+T5</f>
        <v>-34.282958581265234</v>
      </c>
      <c r="U29" s="91">
        <f t="shared" ref="U29:X29" si="38">U26+U5</f>
        <v>-406.80769055704053</v>
      </c>
      <c r="V29" s="91">
        <f t="shared" si="38"/>
        <v>-138.71800000000002</v>
      </c>
      <c r="W29" s="91">
        <f t="shared" si="38"/>
        <v>-177.91199999999913</v>
      </c>
      <c r="X29" s="91">
        <f t="shared" si="38"/>
        <v>-188.54000000000025</v>
      </c>
      <c r="Y29" s="93">
        <f>Y26+Y5</f>
        <v>0</v>
      </c>
      <c r="Z29" s="91">
        <f t="shared" ref="Z29:AD29" si="39">Z26+Z5</f>
        <v>-334.38439860152903</v>
      </c>
      <c r="AA29" s="91">
        <f t="shared" si="39"/>
        <v>-242.0470000000015</v>
      </c>
      <c r="AB29" s="91">
        <f t="shared" si="39"/>
        <v>-230.76099999999963</v>
      </c>
      <c r="AC29" s="91">
        <f t="shared" si="39"/>
        <v>-200.4130000000012</v>
      </c>
      <c r="AD29" s="92">
        <f t="shared" si="39"/>
        <v>-168.53800000000058</v>
      </c>
      <c r="AE29" s="66"/>
    </row>
    <row r="30" spans="2:31" ht="14.1" customHeight="1" x14ac:dyDescent="0.3">
      <c r="B30" s="94" t="s">
        <v>22</v>
      </c>
      <c r="C30" s="71">
        <v>38.578598879999774</v>
      </c>
      <c r="D30" s="71">
        <v>33.042999999999999</v>
      </c>
      <c r="E30" s="71">
        <v>32.96</v>
      </c>
      <c r="F30" s="71">
        <v>32.96</v>
      </c>
      <c r="G30" s="72">
        <v>32.96</v>
      </c>
      <c r="H30" s="71">
        <v>38.578598879999774</v>
      </c>
      <c r="I30" s="71">
        <v>31.931382030000002</v>
      </c>
      <c r="J30" s="71">
        <v>31.817</v>
      </c>
      <c r="K30" s="71">
        <v>31.817</v>
      </c>
      <c r="L30" s="71">
        <v>31.817</v>
      </c>
      <c r="M30" s="71">
        <v>31.817</v>
      </c>
      <c r="N30" s="73">
        <v>38.578598879999774</v>
      </c>
      <c r="O30" s="71">
        <v>30.102139379999898</v>
      </c>
      <c r="P30" s="71">
        <v>35.402999999999999</v>
      </c>
      <c r="Q30" s="71">
        <v>35.359000000000002</v>
      </c>
      <c r="R30" s="71">
        <v>35.359000000000002</v>
      </c>
      <c r="S30" s="71">
        <v>35.359000000000002</v>
      </c>
      <c r="T30" s="73">
        <f>N30-C30</f>
        <v>0</v>
      </c>
      <c r="U30" s="71">
        <f t="shared" ref="U30:U32" si="40">O30-D30</f>
        <v>-2.9408606200001017</v>
      </c>
      <c r="V30" s="71">
        <f t="shared" ref="V30:V32" si="41">P30-E30</f>
        <v>2.4429999999999978</v>
      </c>
      <c r="W30" s="71">
        <f t="shared" ref="W30:W32" si="42">Q30-F30</f>
        <v>2.3990000000000009</v>
      </c>
      <c r="X30" s="71">
        <f t="shared" ref="X30:X32" si="43">R30-G30</f>
        <v>2.3990000000000009</v>
      </c>
      <c r="Y30" s="73">
        <f t="shared" ref="Y30:Y32" si="44">N30-H30</f>
        <v>0</v>
      </c>
      <c r="Z30" s="71">
        <f t="shared" ref="Z30:Z32" si="45">O30-I30</f>
        <v>-1.8292426500001042</v>
      </c>
      <c r="AA30" s="71">
        <f t="shared" ref="AA30:AA32" si="46">P30-J30</f>
        <v>3.5859999999999985</v>
      </c>
      <c r="AB30" s="71">
        <f t="shared" ref="AB30:AB32" si="47">Q30-K30</f>
        <v>3.5420000000000016</v>
      </c>
      <c r="AC30" s="71">
        <f t="shared" ref="AC30:AC32" si="48">R30-L30</f>
        <v>3.5420000000000016</v>
      </c>
      <c r="AD30" s="72">
        <f t="shared" ref="AD30:AD32" si="49">S30-M30</f>
        <v>3.5420000000000016</v>
      </c>
      <c r="AE30" s="74"/>
    </row>
    <row r="31" spans="2:31" ht="14.1" customHeight="1" x14ac:dyDescent="0.3">
      <c r="B31" s="76" t="s">
        <v>23</v>
      </c>
      <c r="C31" s="59">
        <f t="shared" ref="C31:S31" si="50">C30+C29</f>
        <v>23063.24549240269</v>
      </c>
      <c r="D31" s="59">
        <f t="shared" si="50"/>
        <v>24112.294000000002</v>
      </c>
      <c r="E31" s="59">
        <f t="shared" si="50"/>
        <v>25296.237000000001</v>
      </c>
      <c r="F31" s="59">
        <f t="shared" si="50"/>
        <v>26579.256999999998</v>
      </c>
      <c r="G31" s="68">
        <f t="shared" si="50"/>
        <v>28040.476999999999</v>
      </c>
      <c r="H31" s="59">
        <f t="shared" si="50"/>
        <v>23028.962533821425</v>
      </c>
      <c r="I31" s="59">
        <f t="shared" si="50"/>
        <v>24038.759090074491</v>
      </c>
      <c r="J31" s="59">
        <f t="shared" si="50"/>
        <v>25398.422999999999</v>
      </c>
      <c r="K31" s="59">
        <f t="shared" si="50"/>
        <v>26630.963</v>
      </c>
      <c r="L31" s="59">
        <f t="shared" si="50"/>
        <v>28051.206999999999</v>
      </c>
      <c r="M31" s="59">
        <f t="shared" si="50"/>
        <v>29585.848999999998</v>
      </c>
      <c r="N31" s="69">
        <f t="shared" si="50"/>
        <v>23028.962533821425</v>
      </c>
      <c r="O31" s="59">
        <f t="shared" si="50"/>
        <v>23702.545448822955</v>
      </c>
      <c r="P31" s="59">
        <f t="shared" si="50"/>
        <v>25159.962</v>
      </c>
      <c r="Q31" s="59">
        <f t="shared" si="50"/>
        <v>26403.744000000002</v>
      </c>
      <c r="R31" s="59">
        <f t="shared" si="50"/>
        <v>27854.335999999999</v>
      </c>
      <c r="S31" s="59">
        <f t="shared" si="50"/>
        <v>29420.852999999999</v>
      </c>
      <c r="T31" s="69">
        <f>N31-C31</f>
        <v>-34.28295858126512</v>
      </c>
      <c r="U31" s="59">
        <f t="shared" si="40"/>
        <v>-409.74855117704647</v>
      </c>
      <c r="V31" s="59">
        <f t="shared" si="41"/>
        <v>-136.27500000000146</v>
      </c>
      <c r="W31" s="59">
        <f t="shared" si="42"/>
        <v>-175.51299999999537</v>
      </c>
      <c r="X31" s="59">
        <f t="shared" si="43"/>
        <v>-186.14099999999962</v>
      </c>
      <c r="Y31" s="69">
        <f t="shared" si="44"/>
        <v>0</v>
      </c>
      <c r="Z31" s="59">
        <f t="shared" si="45"/>
        <v>-336.21364125153559</v>
      </c>
      <c r="AA31" s="59">
        <f t="shared" si="46"/>
        <v>-238.46099999999933</v>
      </c>
      <c r="AB31" s="59">
        <f t="shared" si="47"/>
        <v>-227.21899999999732</v>
      </c>
      <c r="AC31" s="59">
        <f t="shared" si="48"/>
        <v>-196.87099999999919</v>
      </c>
      <c r="AD31" s="68">
        <f t="shared" si="49"/>
        <v>-164.99599999999919</v>
      </c>
      <c r="AE31" s="66"/>
    </row>
    <row r="32" spans="2:31" s="101" customFormat="1" ht="14.1" customHeight="1" thickBot="1" x14ac:dyDescent="0.35">
      <c r="B32" s="81" t="s">
        <v>24</v>
      </c>
      <c r="C32" s="95">
        <v>29.541443986759418</v>
      </c>
      <c r="D32" s="95">
        <v>29.935383510766457</v>
      </c>
      <c r="E32" s="95">
        <v>30.117656523382191</v>
      </c>
      <c r="F32" s="95">
        <v>30.025836688938206</v>
      </c>
      <c r="G32" s="96">
        <v>29.762342488322936</v>
      </c>
      <c r="H32" s="95">
        <v>29.267058003569634</v>
      </c>
      <c r="I32" s="95">
        <v>29.673403050401802</v>
      </c>
      <c r="J32" s="95">
        <v>30.028750514085612</v>
      </c>
      <c r="K32" s="95">
        <v>29.804885244132546</v>
      </c>
      <c r="L32" s="95">
        <v>29.504892632029804</v>
      </c>
      <c r="M32" s="95">
        <v>29.37148508896632</v>
      </c>
      <c r="N32" s="160">
        <v>29.267058003569634</v>
      </c>
      <c r="O32" s="95">
        <v>29.277581310950989</v>
      </c>
      <c r="P32" s="95">
        <v>29.72720691772583</v>
      </c>
      <c r="Q32" s="95">
        <v>29.477090953504394</v>
      </c>
      <c r="R32" s="95">
        <v>29.224630256131029</v>
      </c>
      <c r="S32" s="95">
        <v>29.112727337536825</v>
      </c>
      <c r="T32" s="97">
        <v>-4.3569541435411217E-2</v>
      </c>
      <c r="U32" s="98">
        <v>-0.50612481895803729</v>
      </c>
      <c r="V32" s="98">
        <v>-0.16101276793315858</v>
      </c>
      <c r="W32" s="98">
        <v>-0.19594238849317694</v>
      </c>
      <c r="X32" s="98">
        <v>-0.19529820780888452</v>
      </c>
      <c r="Y32" s="97">
        <v>0</v>
      </c>
      <c r="Z32" s="95">
        <v>-0.41529388650878252</v>
      </c>
      <c r="AA32" s="98">
        <v>-0.28174841793512245</v>
      </c>
      <c r="AB32" s="98">
        <v>-0.25366687123478526</v>
      </c>
      <c r="AC32" s="98">
        <v>-0.20655607023462155</v>
      </c>
      <c r="AD32" s="99">
        <v>-0.16326799089693972</v>
      </c>
      <c r="AE32" s="100"/>
    </row>
    <row r="33" spans="2:31" ht="14.1" customHeight="1" thickBot="1" x14ac:dyDescent="0.35">
      <c r="B33" s="102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8"/>
      <c r="U33" s="169"/>
      <c r="V33" s="169"/>
      <c r="W33" s="169"/>
      <c r="X33" s="169"/>
      <c r="Y33" s="161"/>
      <c r="Z33" s="161"/>
      <c r="AA33" s="161"/>
      <c r="AB33" s="161"/>
      <c r="AC33" s="161"/>
      <c r="AD33" s="161"/>
      <c r="AE33" s="103"/>
    </row>
    <row r="34" spans="2:31" ht="14.1" customHeight="1" x14ac:dyDescent="0.3">
      <c r="B34" s="104" t="s">
        <v>94</v>
      </c>
      <c r="C34" s="105">
        <v>11086.835744189188</v>
      </c>
      <c r="D34" s="105">
        <v>11382.073</v>
      </c>
      <c r="E34" s="105">
        <v>11656.867</v>
      </c>
      <c r="F34" s="105">
        <v>12230.038</v>
      </c>
      <c r="G34" s="106">
        <v>12911.191999999999</v>
      </c>
      <c r="H34" s="105">
        <v>11040.120940467923</v>
      </c>
      <c r="I34" s="105">
        <v>11270.493442749999</v>
      </c>
      <c r="J34" s="105">
        <v>11635.710999999999</v>
      </c>
      <c r="K34" s="105">
        <v>12123.848</v>
      </c>
      <c r="L34" s="105">
        <v>12749.97</v>
      </c>
      <c r="M34" s="105">
        <v>13373.341</v>
      </c>
      <c r="N34" s="107">
        <v>11030.755714587924</v>
      </c>
      <c r="O34" s="105">
        <v>10900.795254860001</v>
      </c>
      <c r="P34" s="105">
        <v>11362.147999999999</v>
      </c>
      <c r="Q34" s="105">
        <v>11825.013999999999</v>
      </c>
      <c r="R34" s="105">
        <v>12444.364</v>
      </c>
      <c r="S34" s="105">
        <v>13037.069</v>
      </c>
      <c r="T34" s="107">
        <f t="shared" ref="T34:T43" si="51">N34-C34</f>
        <v>-56.080029601263959</v>
      </c>
      <c r="U34" s="105">
        <f t="shared" ref="U34:U43" si="52">O34-D34</f>
        <v>-481.27774513999975</v>
      </c>
      <c r="V34" s="105">
        <f t="shared" ref="V34:V43" si="53">P34-E34</f>
        <v>-294.71900000000096</v>
      </c>
      <c r="W34" s="105">
        <f t="shared" ref="W34:W43" si="54">Q34-F34</f>
        <v>-405.02400000000125</v>
      </c>
      <c r="X34" s="105">
        <f t="shared" ref="X34:X43" si="55">R34-G34</f>
        <v>-466.82799999999952</v>
      </c>
      <c r="Y34" s="107">
        <f t="shared" ref="Y34:Y43" si="56">N34-H34</f>
        <v>-9.3652258799993433</v>
      </c>
      <c r="Z34" s="105">
        <f t="shared" ref="Z34:Z43" si="57">O34-I34</f>
        <v>-369.69818788999874</v>
      </c>
      <c r="AA34" s="105">
        <f t="shared" ref="AA34:AA43" si="58">P34-J34</f>
        <v>-273.5630000000001</v>
      </c>
      <c r="AB34" s="105">
        <f t="shared" ref="AB34:AB43" si="59">Q34-K34</f>
        <v>-298.83400000000074</v>
      </c>
      <c r="AC34" s="105">
        <f t="shared" ref="AC34:AC43" si="60">R34-L34</f>
        <v>-305.60599999999977</v>
      </c>
      <c r="AD34" s="106">
        <f t="shared" ref="AD34:AD43" si="61">S34-M34</f>
        <v>-336.27200000000084</v>
      </c>
      <c r="AE34" s="74"/>
    </row>
    <row r="35" spans="2:31" ht="14.1" customHeight="1" x14ac:dyDescent="0.3">
      <c r="B35" s="70" t="s">
        <v>135</v>
      </c>
      <c r="C35" s="71"/>
      <c r="D35" s="71"/>
      <c r="E35" s="71"/>
      <c r="F35" s="71"/>
      <c r="G35" s="72"/>
      <c r="H35" s="71"/>
      <c r="I35" s="71"/>
      <c r="J35" s="71"/>
      <c r="K35" s="71"/>
      <c r="L35" s="71"/>
      <c r="M35" s="71"/>
      <c r="N35" s="73">
        <v>9.365225879999981</v>
      </c>
      <c r="O35" s="71">
        <v>-17.22367272</v>
      </c>
      <c r="P35" s="71">
        <v>0</v>
      </c>
      <c r="Q35" s="71">
        <v>0</v>
      </c>
      <c r="R35" s="71">
        <v>0</v>
      </c>
      <c r="S35" s="71">
        <v>0</v>
      </c>
      <c r="T35" s="73">
        <f t="shared" si="51"/>
        <v>9.365225879999981</v>
      </c>
      <c r="U35" s="71">
        <f t="shared" si="52"/>
        <v>-17.22367272</v>
      </c>
      <c r="V35" s="71">
        <f t="shared" si="53"/>
        <v>0</v>
      </c>
      <c r="W35" s="71">
        <f t="shared" si="54"/>
        <v>0</v>
      </c>
      <c r="X35" s="71">
        <f t="shared" si="55"/>
        <v>0</v>
      </c>
      <c r="Y35" s="73">
        <f t="shared" si="56"/>
        <v>9.365225879999981</v>
      </c>
      <c r="Z35" s="71">
        <f t="shared" si="57"/>
        <v>-17.22367272</v>
      </c>
      <c r="AA35" s="71">
        <f t="shared" si="58"/>
        <v>0</v>
      </c>
      <c r="AB35" s="71">
        <f t="shared" si="59"/>
        <v>0</v>
      </c>
      <c r="AC35" s="71">
        <f t="shared" si="60"/>
        <v>0</v>
      </c>
      <c r="AD35" s="72">
        <f t="shared" si="61"/>
        <v>0</v>
      </c>
      <c r="AE35" s="74"/>
    </row>
    <row r="36" spans="2:31" ht="14.1" customHeight="1" x14ac:dyDescent="0.3">
      <c r="B36" s="70" t="s">
        <v>25</v>
      </c>
      <c r="C36" s="71">
        <v>191.25011450000002</v>
      </c>
      <c r="D36" s="71">
        <v>215.1</v>
      </c>
      <c r="E36" s="71">
        <v>338.29199999999997</v>
      </c>
      <c r="F36" s="71">
        <v>349.17500000000001</v>
      </c>
      <c r="G36" s="72">
        <v>307.46199999999999</v>
      </c>
      <c r="H36" s="71">
        <v>203.68195964</v>
      </c>
      <c r="I36" s="71">
        <v>225.79009130000009</v>
      </c>
      <c r="J36" s="71">
        <v>343.56900000000002</v>
      </c>
      <c r="K36" s="71">
        <v>357.71</v>
      </c>
      <c r="L36" s="71">
        <v>316.642</v>
      </c>
      <c r="M36" s="71">
        <v>330.87900000000002</v>
      </c>
      <c r="N36" s="73">
        <v>203.68195964</v>
      </c>
      <c r="O36" s="71">
        <v>236.60237802637707</v>
      </c>
      <c r="P36" s="71">
        <v>310.91800000000001</v>
      </c>
      <c r="Q36" s="71">
        <v>326.19600000000003</v>
      </c>
      <c r="R36" s="71">
        <v>294.59100000000001</v>
      </c>
      <c r="S36" s="71">
        <v>312.76400000000001</v>
      </c>
      <c r="T36" s="73">
        <f t="shared" si="51"/>
        <v>12.431845139999979</v>
      </c>
      <c r="U36" s="71">
        <f t="shared" si="52"/>
        <v>21.502378026377073</v>
      </c>
      <c r="V36" s="71">
        <f t="shared" si="53"/>
        <v>-27.373999999999967</v>
      </c>
      <c r="W36" s="71">
        <f t="shared" si="54"/>
        <v>-22.978999999999985</v>
      </c>
      <c r="X36" s="71">
        <f t="shared" si="55"/>
        <v>-12.870999999999981</v>
      </c>
      <c r="Y36" s="73">
        <f t="shared" si="56"/>
        <v>0</v>
      </c>
      <c r="Z36" s="71">
        <f t="shared" si="57"/>
        <v>10.812286726376982</v>
      </c>
      <c r="AA36" s="71">
        <f t="shared" si="58"/>
        <v>-32.65100000000001</v>
      </c>
      <c r="AB36" s="71">
        <f t="shared" si="59"/>
        <v>-31.513999999999953</v>
      </c>
      <c r="AC36" s="71">
        <f t="shared" si="60"/>
        <v>-22.050999999999988</v>
      </c>
      <c r="AD36" s="72">
        <f t="shared" si="61"/>
        <v>-18.115000000000009</v>
      </c>
      <c r="AE36" s="74"/>
    </row>
    <row r="37" spans="2:31" ht="14.1" customHeight="1" x14ac:dyDescent="0.3">
      <c r="B37" s="70" t="s">
        <v>26</v>
      </c>
      <c r="C37" s="71">
        <v>1975.3563082698881</v>
      </c>
      <c r="D37" s="71">
        <v>2181.9110000000001</v>
      </c>
      <c r="E37" s="71">
        <v>2295.5529999999999</v>
      </c>
      <c r="F37" s="71">
        <v>2420.7820000000002</v>
      </c>
      <c r="G37" s="72">
        <v>2581.1489999999999</v>
      </c>
      <c r="H37" s="71">
        <v>1975.3563082698881</v>
      </c>
      <c r="I37" s="71">
        <v>2188.1329999999998</v>
      </c>
      <c r="J37" s="71">
        <v>2330.7620000000002</v>
      </c>
      <c r="K37" s="71">
        <v>2468.11</v>
      </c>
      <c r="L37" s="71">
        <v>2629.8589999999999</v>
      </c>
      <c r="M37" s="71">
        <v>2785.0680000000002</v>
      </c>
      <c r="N37" s="73">
        <v>1975.3563082698881</v>
      </c>
      <c r="O37" s="71">
        <v>2192.2282391000003</v>
      </c>
      <c r="P37" s="71">
        <v>2337.3829999999998</v>
      </c>
      <c r="Q37" s="71">
        <v>2481.54</v>
      </c>
      <c r="R37" s="71">
        <v>2647.1869999999999</v>
      </c>
      <c r="S37" s="71">
        <v>2823.7489999999998</v>
      </c>
      <c r="T37" s="73">
        <f t="shared" si="51"/>
        <v>0</v>
      </c>
      <c r="U37" s="71">
        <f t="shared" si="52"/>
        <v>10.317239100000279</v>
      </c>
      <c r="V37" s="71">
        <f t="shared" si="53"/>
        <v>41.829999999999927</v>
      </c>
      <c r="W37" s="71">
        <f t="shared" si="54"/>
        <v>60.757999999999811</v>
      </c>
      <c r="X37" s="71">
        <f t="shared" si="55"/>
        <v>66.038000000000011</v>
      </c>
      <c r="Y37" s="73">
        <f t="shared" si="56"/>
        <v>0</v>
      </c>
      <c r="Z37" s="71">
        <f t="shared" si="57"/>
        <v>4.0952391000005264</v>
      </c>
      <c r="AA37" s="71">
        <f t="shared" si="58"/>
        <v>6.6209999999996398</v>
      </c>
      <c r="AB37" s="71">
        <f t="shared" si="59"/>
        <v>13.429999999999836</v>
      </c>
      <c r="AC37" s="71">
        <f t="shared" si="60"/>
        <v>17.327999999999975</v>
      </c>
      <c r="AD37" s="72">
        <f t="shared" si="61"/>
        <v>38.680999999999585</v>
      </c>
      <c r="AE37" s="74"/>
    </row>
    <row r="38" spans="2:31" ht="14.1" customHeight="1" x14ac:dyDescent="0.3">
      <c r="B38" s="70" t="s">
        <v>27</v>
      </c>
      <c r="C38" s="71">
        <v>639.14173203135022</v>
      </c>
      <c r="D38" s="71">
        <v>712.33600000000001</v>
      </c>
      <c r="E38" s="71">
        <v>755.09400000000005</v>
      </c>
      <c r="F38" s="71">
        <v>801.755</v>
      </c>
      <c r="G38" s="72">
        <v>861.98900000000003</v>
      </c>
      <c r="H38" s="71">
        <v>639.14173203135022</v>
      </c>
      <c r="I38" s="71">
        <v>715.55799999999999</v>
      </c>
      <c r="J38" s="71">
        <v>763.66</v>
      </c>
      <c r="K38" s="71">
        <v>815.21100000000001</v>
      </c>
      <c r="L38" s="71">
        <v>875.947</v>
      </c>
      <c r="M38" s="71">
        <v>933.73099999999999</v>
      </c>
      <c r="N38" s="73">
        <v>639.14173203135022</v>
      </c>
      <c r="O38" s="71">
        <v>715.47913654999991</v>
      </c>
      <c r="P38" s="71">
        <v>764.26599999999996</v>
      </c>
      <c r="Q38" s="71">
        <v>818.548</v>
      </c>
      <c r="R38" s="71">
        <v>880.91300000000001</v>
      </c>
      <c r="S38" s="71">
        <v>947.73</v>
      </c>
      <c r="T38" s="73">
        <f t="shared" si="51"/>
        <v>0</v>
      </c>
      <c r="U38" s="71">
        <f t="shared" si="52"/>
        <v>3.1431365499998947</v>
      </c>
      <c r="V38" s="71">
        <f t="shared" si="53"/>
        <v>9.1719999999999118</v>
      </c>
      <c r="W38" s="71">
        <f t="shared" si="54"/>
        <v>16.793000000000006</v>
      </c>
      <c r="X38" s="71">
        <f t="shared" si="55"/>
        <v>18.923999999999978</v>
      </c>
      <c r="Y38" s="73">
        <f t="shared" si="56"/>
        <v>0</v>
      </c>
      <c r="Z38" s="71">
        <f t="shared" si="57"/>
        <v>-7.8863450000085322E-2</v>
      </c>
      <c r="AA38" s="71">
        <f t="shared" si="58"/>
        <v>0.60599999999999454</v>
      </c>
      <c r="AB38" s="71">
        <f t="shared" si="59"/>
        <v>3.3369999999999891</v>
      </c>
      <c r="AC38" s="71">
        <f t="shared" si="60"/>
        <v>4.9660000000000082</v>
      </c>
      <c r="AD38" s="72">
        <f t="shared" si="61"/>
        <v>13.999000000000024</v>
      </c>
      <c r="AE38" s="74"/>
    </row>
    <row r="39" spans="2:31" ht="14.1" customHeight="1" x14ac:dyDescent="0.3">
      <c r="B39" s="70" t="s">
        <v>28</v>
      </c>
      <c r="C39" s="71">
        <v>75.183153500000003</v>
      </c>
      <c r="D39" s="71">
        <v>78.58</v>
      </c>
      <c r="E39" s="71">
        <v>78.239000000000004</v>
      </c>
      <c r="F39" s="71">
        <v>78.239000000000004</v>
      </c>
      <c r="G39" s="72">
        <v>78.239000000000004</v>
      </c>
      <c r="H39" s="71">
        <v>75.183153500000003</v>
      </c>
      <c r="I39" s="71">
        <v>78.275542000000016</v>
      </c>
      <c r="J39" s="71">
        <v>77.656999999999996</v>
      </c>
      <c r="K39" s="71">
        <v>77.656999999999996</v>
      </c>
      <c r="L39" s="71">
        <v>77.656999999999996</v>
      </c>
      <c r="M39" s="71">
        <v>77.656999999999996</v>
      </c>
      <c r="N39" s="73">
        <v>75.183153500000003</v>
      </c>
      <c r="O39" s="71">
        <v>78.27554167000001</v>
      </c>
      <c r="P39" s="71">
        <v>79.007999999999996</v>
      </c>
      <c r="Q39" s="71">
        <v>79.007999999999996</v>
      </c>
      <c r="R39" s="71">
        <v>79.007999999999996</v>
      </c>
      <c r="S39" s="71">
        <v>79.007999999999996</v>
      </c>
      <c r="T39" s="73">
        <f t="shared" si="51"/>
        <v>0</v>
      </c>
      <c r="U39" s="71">
        <f t="shared" si="52"/>
        <v>-0.30445832999998856</v>
      </c>
      <c r="V39" s="71">
        <f t="shared" si="53"/>
        <v>0.76899999999999125</v>
      </c>
      <c r="W39" s="71">
        <f t="shared" si="54"/>
        <v>0.76899999999999125</v>
      </c>
      <c r="X39" s="71">
        <f t="shared" si="55"/>
        <v>0.76899999999999125</v>
      </c>
      <c r="Y39" s="73">
        <f t="shared" si="56"/>
        <v>0</v>
      </c>
      <c r="Z39" s="71">
        <f t="shared" si="57"/>
        <v>-3.3000000598804036E-7</v>
      </c>
      <c r="AA39" s="71">
        <f t="shared" si="58"/>
        <v>1.3509999999999991</v>
      </c>
      <c r="AB39" s="71">
        <f t="shared" si="59"/>
        <v>1.3509999999999991</v>
      </c>
      <c r="AC39" s="71">
        <f t="shared" si="60"/>
        <v>1.3509999999999991</v>
      </c>
      <c r="AD39" s="72">
        <f t="shared" si="61"/>
        <v>1.3509999999999991</v>
      </c>
      <c r="AE39" s="74"/>
    </row>
    <row r="40" spans="2:31" ht="14.1" customHeight="1" thickBot="1" x14ac:dyDescent="0.35">
      <c r="B40" s="108" t="s">
        <v>29</v>
      </c>
      <c r="C40" s="109">
        <v>1.01777516</v>
      </c>
      <c r="D40" s="109">
        <v>1.05</v>
      </c>
      <c r="E40" s="109">
        <v>1.095</v>
      </c>
      <c r="F40" s="109">
        <v>1.1539999999999999</v>
      </c>
      <c r="G40" s="110">
        <v>1.228</v>
      </c>
      <c r="H40" s="109">
        <v>1.01777516</v>
      </c>
      <c r="I40" s="109">
        <v>0.70333078999999998</v>
      </c>
      <c r="J40" s="109">
        <v>0.73399999999999999</v>
      </c>
      <c r="K40" s="109">
        <v>0.77500000000000002</v>
      </c>
      <c r="L40" s="109">
        <v>0.82499999999999996</v>
      </c>
      <c r="M40" s="109">
        <v>0.874</v>
      </c>
      <c r="N40" s="111">
        <v>1.01777516</v>
      </c>
      <c r="O40" s="109">
        <v>0.70333078999999998</v>
      </c>
      <c r="P40" s="109">
        <v>1.095</v>
      </c>
      <c r="Q40" s="109">
        <v>0.77500000000000002</v>
      </c>
      <c r="R40" s="109">
        <v>0.8</v>
      </c>
      <c r="S40" s="109">
        <v>0.8</v>
      </c>
      <c r="T40" s="111">
        <f t="shared" si="51"/>
        <v>0</v>
      </c>
      <c r="U40" s="109">
        <f t="shared" si="52"/>
        <v>-0.34666921000000006</v>
      </c>
      <c r="V40" s="109">
        <f t="shared" si="53"/>
        <v>0</v>
      </c>
      <c r="W40" s="109">
        <f t="shared" si="54"/>
        <v>-0.37899999999999989</v>
      </c>
      <c r="X40" s="109">
        <f t="shared" si="55"/>
        <v>-0.42799999999999994</v>
      </c>
      <c r="Y40" s="111">
        <f t="shared" si="56"/>
        <v>0</v>
      </c>
      <c r="Z40" s="109">
        <f t="shared" si="57"/>
        <v>0</v>
      </c>
      <c r="AA40" s="109">
        <f t="shared" si="58"/>
        <v>0.36099999999999999</v>
      </c>
      <c r="AB40" s="109">
        <f t="shared" si="59"/>
        <v>0</v>
      </c>
      <c r="AC40" s="109">
        <f t="shared" si="60"/>
        <v>-2.4999999999999911E-2</v>
      </c>
      <c r="AD40" s="110">
        <f t="shared" si="61"/>
        <v>-7.3999999999999955E-2</v>
      </c>
      <c r="AE40" s="74"/>
    </row>
    <row r="41" spans="2:31" ht="14.1" customHeight="1" x14ac:dyDescent="0.3">
      <c r="B41" s="76" t="s">
        <v>30</v>
      </c>
      <c r="C41" s="59">
        <f t="shared" ref="C41:S41" si="62">C42+C43</f>
        <v>56.949039739999996</v>
      </c>
      <c r="D41" s="59">
        <f t="shared" si="62"/>
        <v>59.431000000000004</v>
      </c>
      <c r="E41" s="59">
        <f t="shared" si="62"/>
        <v>64.906999999999996</v>
      </c>
      <c r="F41" s="59">
        <f t="shared" si="62"/>
        <v>67.26400000000001</v>
      </c>
      <c r="G41" s="68">
        <f t="shared" si="62"/>
        <v>71.463999999999999</v>
      </c>
      <c r="H41" s="59">
        <f t="shared" si="62"/>
        <v>56.949039739999996</v>
      </c>
      <c r="I41" s="59">
        <f t="shared" si="62"/>
        <v>61.631</v>
      </c>
      <c r="J41" s="59">
        <f t="shared" si="62"/>
        <v>66.457999999999998</v>
      </c>
      <c r="K41" s="59">
        <f t="shared" si="62"/>
        <v>68.537000000000006</v>
      </c>
      <c r="L41" s="59">
        <f t="shared" si="62"/>
        <v>72.888999999999996</v>
      </c>
      <c r="M41" s="59">
        <f t="shared" si="62"/>
        <v>79.009</v>
      </c>
      <c r="N41" s="69">
        <f t="shared" si="62"/>
        <v>56.949039739999996</v>
      </c>
      <c r="O41" s="59">
        <f t="shared" si="62"/>
        <v>61.631050210000005</v>
      </c>
      <c r="P41" s="59">
        <f t="shared" si="62"/>
        <v>63.774000000000001</v>
      </c>
      <c r="Q41" s="59">
        <f t="shared" si="62"/>
        <v>65.183999999999997</v>
      </c>
      <c r="R41" s="59">
        <f t="shared" si="62"/>
        <v>69.288000000000011</v>
      </c>
      <c r="S41" s="59">
        <f t="shared" si="62"/>
        <v>75.228000000000009</v>
      </c>
      <c r="T41" s="107">
        <f t="shared" si="51"/>
        <v>0</v>
      </c>
      <c r="U41" s="105">
        <f t="shared" si="52"/>
        <v>2.2000502100000006</v>
      </c>
      <c r="V41" s="105">
        <f t="shared" si="53"/>
        <v>-1.1329999999999956</v>
      </c>
      <c r="W41" s="105">
        <f t="shared" si="54"/>
        <v>-2.0800000000000125</v>
      </c>
      <c r="X41" s="105">
        <f t="shared" si="55"/>
        <v>-2.1759999999999877</v>
      </c>
      <c r="Y41" s="107">
        <f t="shared" si="56"/>
        <v>0</v>
      </c>
      <c r="Z41" s="105">
        <f t="shared" si="57"/>
        <v>5.0210000004824451E-5</v>
      </c>
      <c r="AA41" s="105">
        <f t="shared" si="58"/>
        <v>-2.6839999999999975</v>
      </c>
      <c r="AB41" s="105">
        <f t="shared" si="59"/>
        <v>-3.3530000000000086</v>
      </c>
      <c r="AC41" s="105">
        <f t="shared" si="60"/>
        <v>-3.6009999999999849</v>
      </c>
      <c r="AD41" s="106">
        <f t="shared" si="61"/>
        <v>-3.7809999999999917</v>
      </c>
      <c r="AE41" s="74"/>
    </row>
    <row r="42" spans="2:31" ht="14.1" customHeight="1" x14ac:dyDescent="0.3">
      <c r="B42" s="75" t="s">
        <v>95</v>
      </c>
      <c r="C42" s="71">
        <v>24.230516539999996</v>
      </c>
      <c r="D42" s="71">
        <v>26.905000000000001</v>
      </c>
      <c r="E42" s="71">
        <v>29.920999999999999</v>
      </c>
      <c r="F42" s="71">
        <v>32.703000000000003</v>
      </c>
      <c r="G42" s="72">
        <v>35.539000000000001</v>
      </c>
      <c r="H42" s="71">
        <v>24.230516539999996</v>
      </c>
      <c r="I42" s="71">
        <v>27.175000000000001</v>
      </c>
      <c r="J42" s="71">
        <v>30.364999999999998</v>
      </c>
      <c r="K42" s="71">
        <v>33.243000000000002</v>
      </c>
      <c r="L42" s="71">
        <v>36.210999999999999</v>
      </c>
      <c r="M42" s="71">
        <v>39.436</v>
      </c>
      <c r="N42" s="73">
        <v>24.230516539999996</v>
      </c>
      <c r="O42" s="71">
        <v>27.175360470000001</v>
      </c>
      <c r="P42" s="71">
        <v>31.181999999999999</v>
      </c>
      <c r="Q42" s="71">
        <v>33.832000000000001</v>
      </c>
      <c r="R42" s="71">
        <v>36.947000000000003</v>
      </c>
      <c r="S42" s="71">
        <v>40.277999999999999</v>
      </c>
      <c r="T42" s="73">
        <f t="shared" si="51"/>
        <v>0</v>
      </c>
      <c r="U42" s="71">
        <f t="shared" si="52"/>
        <v>0.27036046999999996</v>
      </c>
      <c r="V42" s="71">
        <f t="shared" si="53"/>
        <v>1.2609999999999992</v>
      </c>
      <c r="W42" s="71">
        <f t="shared" si="54"/>
        <v>1.1289999999999978</v>
      </c>
      <c r="X42" s="71">
        <f t="shared" si="55"/>
        <v>1.4080000000000013</v>
      </c>
      <c r="Y42" s="73">
        <f t="shared" si="56"/>
        <v>0</v>
      </c>
      <c r="Z42" s="71">
        <f t="shared" si="57"/>
        <v>3.604700000003902E-4</v>
      </c>
      <c r="AA42" s="71">
        <f t="shared" si="58"/>
        <v>0.81700000000000017</v>
      </c>
      <c r="AB42" s="71">
        <f t="shared" si="59"/>
        <v>0.58899999999999864</v>
      </c>
      <c r="AC42" s="71">
        <f t="shared" si="60"/>
        <v>0.73600000000000421</v>
      </c>
      <c r="AD42" s="72">
        <f t="shared" si="61"/>
        <v>0.84199999999999875</v>
      </c>
      <c r="AE42" s="74"/>
    </row>
    <row r="43" spans="2:31" ht="14.1" customHeight="1" thickBot="1" x14ac:dyDescent="0.35">
      <c r="B43" s="112" t="s">
        <v>96</v>
      </c>
      <c r="C43" s="109">
        <v>32.7185232</v>
      </c>
      <c r="D43" s="109">
        <v>32.526000000000003</v>
      </c>
      <c r="E43" s="109">
        <v>34.985999999999997</v>
      </c>
      <c r="F43" s="109">
        <v>34.561</v>
      </c>
      <c r="G43" s="110">
        <v>35.924999999999997</v>
      </c>
      <c r="H43" s="109">
        <v>32.7185232</v>
      </c>
      <c r="I43" s="109">
        <v>34.456000000000003</v>
      </c>
      <c r="J43" s="109">
        <v>36.093000000000004</v>
      </c>
      <c r="K43" s="109">
        <v>35.293999999999997</v>
      </c>
      <c r="L43" s="109">
        <v>36.677999999999997</v>
      </c>
      <c r="M43" s="109">
        <v>39.573</v>
      </c>
      <c r="N43" s="111">
        <v>32.7185232</v>
      </c>
      <c r="O43" s="109">
        <v>34.455689740000004</v>
      </c>
      <c r="P43" s="109">
        <v>32.591999999999999</v>
      </c>
      <c r="Q43" s="109">
        <v>31.352</v>
      </c>
      <c r="R43" s="109">
        <v>32.341000000000001</v>
      </c>
      <c r="S43" s="109">
        <v>34.950000000000003</v>
      </c>
      <c r="T43" s="111">
        <f t="shared" si="51"/>
        <v>0</v>
      </c>
      <c r="U43" s="109">
        <f t="shared" si="52"/>
        <v>1.9296897400000006</v>
      </c>
      <c r="V43" s="109">
        <f t="shared" si="53"/>
        <v>-2.3939999999999984</v>
      </c>
      <c r="W43" s="109">
        <f t="shared" si="54"/>
        <v>-3.2089999999999996</v>
      </c>
      <c r="X43" s="109">
        <f t="shared" si="55"/>
        <v>-3.5839999999999961</v>
      </c>
      <c r="Y43" s="111">
        <f t="shared" si="56"/>
        <v>0</v>
      </c>
      <c r="Z43" s="109">
        <f t="shared" si="57"/>
        <v>-3.1025999999911846E-4</v>
      </c>
      <c r="AA43" s="109">
        <f t="shared" si="58"/>
        <v>-3.5010000000000048</v>
      </c>
      <c r="AB43" s="109">
        <f t="shared" si="59"/>
        <v>-3.9419999999999966</v>
      </c>
      <c r="AC43" s="109">
        <f t="shared" si="60"/>
        <v>-4.3369999999999962</v>
      </c>
      <c r="AD43" s="110">
        <f t="shared" si="61"/>
        <v>-4.6229999999999976</v>
      </c>
      <c r="AE43" s="74"/>
    </row>
    <row r="44" spans="2:31" ht="14.1" customHeight="1" thickBot="1" x14ac:dyDescent="0.35">
      <c r="B44" s="115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Z44" s="71"/>
      <c r="AA44" s="71"/>
      <c r="AB44" s="71"/>
      <c r="AC44" s="71"/>
      <c r="AD44" s="71"/>
      <c r="AE44" s="74"/>
    </row>
    <row r="45" spans="2:31" ht="14.1" customHeight="1" thickBot="1" x14ac:dyDescent="0.35">
      <c r="B45" s="119" t="s">
        <v>97</v>
      </c>
      <c r="C45" s="117">
        <v>78070.812999999995</v>
      </c>
      <c r="D45" s="117">
        <v>80547.803876732884</v>
      </c>
      <c r="E45" s="117">
        <v>83991.385519523988</v>
      </c>
      <c r="F45" s="117">
        <v>88521.286768311897</v>
      </c>
      <c r="G45" s="118">
        <v>94214.617048377491</v>
      </c>
      <c r="H45" s="117">
        <v>78685.607999999978</v>
      </c>
      <c r="I45" s="117">
        <v>81011.129897179038</v>
      </c>
      <c r="J45" s="117">
        <v>84580.352379584816</v>
      </c>
      <c r="K45" s="117">
        <v>89350.999951401012</v>
      </c>
      <c r="L45" s="117">
        <v>95073.069235806266</v>
      </c>
      <c r="M45" s="117">
        <v>100729.83681412216</v>
      </c>
      <c r="N45" s="116">
        <v>78685.607999999978</v>
      </c>
      <c r="O45" s="117">
        <v>80958.004000000001</v>
      </c>
      <c r="P45" s="117">
        <v>84636.145163700334</v>
      </c>
      <c r="Q45" s="117">
        <v>89573.777960816675</v>
      </c>
      <c r="R45" s="117">
        <v>95311.16649168366</v>
      </c>
      <c r="S45" s="118">
        <v>101058.38817123084</v>
      </c>
      <c r="Z45" s="71"/>
      <c r="AA45" s="71"/>
      <c r="AB45" s="71"/>
      <c r="AC45" s="71"/>
      <c r="AD45" s="71"/>
      <c r="AE45" s="74"/>
    </row>
    <row r="46" spans="2:31" ht="14.1" customHeight="1" x14ac:dyDescent="0.3">
      <c r="B46" s="1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Z46" s="71"/>
      <c r="AA46" s="71"/>
      <c r="AB46" s="71"/>
      <c r="AC46" s="71"/>
      <c r="AD46" s="71"/>
      <c r="AE46" s="74"/>
    </row>
    <row r="47" spans="2:31" ht="67.5" customHeight="1" x14ac:dyDescent="0.3">
      <c r="B47" s="230" t="s">
        <v>152</v>
      </c>
      <c r="C47" s="230"/>
      <c r="D47" s="230"/>
      <c r="E47" s="230"/>
    </row>
    <row r="48" spans="2:31" x14ac:dyDescent="0.3">
      <c r="B48" s="28" t="s">
        <v>138</v>
      </c>
    </row>
    <row r="49" spans="3:30" x14ac:dyDescent="0.3"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AA49" s="113"/>
      <c r="AB49" s="113"/>
      <c r="AC49" s="113"/>
      <c r="AD49" s="113"/>
    </row>
    <row r="50" spans="3:30" x14ac:dyDescent="0.3"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AA50" s="113"/>
      <c r="AB50" s="113"/>
      <c r="AC50" s="113"/>
      <c r="AD50" s="113"/>
    </row>
    <row r="51" spans="3:30" x14ac:dyDescent="0.3"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AA51" s="113"/>
      <c r="AB51" s="113"/>
      <c r="AC51" s="113"/>
      <c r="AD51" s="113"/>
    </row>
    <row r="52" spans="3:30" x14ac:dyDescent="0.3"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AA52" s="113"/>
      <c r="AB52" s="113"/>
      <c r="AC52" s="113"/>
      <c r="AD52" s="113"/>
    </row>
    <row r="53" spans="3:30" x14ac:dyDescent="0.3"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AA53" s="113"/>
      <c r="AB53" s="113"/>
      <c r="AC53" s="113"/>
      <c r="AD53" s="113"/>
    </row>
    <row r="54" spans="3:30" x14ac:dyDescent="0.3"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AA54" s="113"/>
      <c r="AB54" s="113"/>
      <c r="AC54" s="113"/>
      <c r="AD54" s="113"/>
    </row>
    <row r="55" spans="3:30" x14ac:dyDescent="0.3"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AA55" s="113"/>
      <c r="AB55" s="113"/>
      <c r="AC55" s="113"/>
      <c r="AD55" s="113"/>
    </row>
    <row r="56" spans="3:30" x14ac:dyDescent="0.3"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AA56" s="113"/>
      <c r="AB56" s="113"/>
      <c r="AC56" s="113"/>
      <c r="AD56" s="113"/>
    </row>
    <row r="57" spans="3:30" x14ac:dyDescent="0.3"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AA57" s="113"/>
      <c r="AB57" s="113"/>
      <c r="AC57" s="113"/>
      <c r="AD57" s="113"/>
    </row>
    <row r="58" spans="3:30" x14ac:dyDescent="0.3"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AA58" s="113"/>
      <c r="AB58" s="113"/>
      <c r="AC58" s="113"/>
      <c r="AD58" s="113"/>
    </row>
    <row r="59" spans="3:30" x14ac:dyDescent="0.3"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AA59" s="113"/>
      <c r="AB59" s="113"/>
      <c r="AC59" s="113"/>
      <c r="AD59" s="113"/>
    </row>
    <row r="60" spans="3:30" x14ac:dyDescent="0.3"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AA60" s="113"/>
      <c r="AB60" s="113"/>
      <c r="AC60" s="113"/>
      <c r="AD60" s="113"/>
    </row>
    <row r="61" spans="3:30" x14ac:dyDescent="0.3"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AA61" s="113"/>
      <c r="AB61" s="113"/>
      <c r="AC61" s="113"/>
      <c r="AD61" s="113"/>
    </row>
    <row r="62" spans="3:30" x14ac:dyDescent="0.3"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AA62" s="113"/>
      <c r="AB62" s="113"/>
      <c r="AC62" s="113"/>
      <c r="AD62" s="113"/>
    </row>
    <row r="63" spans="3:30" x14ac:dyDescent="0.3"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AA63" s="113"/>
      <c r="AB63" s="113"/>
      <c r="AC63" s="113"/>
      <c r="AD63" s="113"/>
    </row>
    <row r="64" spans="3:30" x14ac:dyDescent="0.3"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AA64" s="113"/>
      <c r="AB64" s="113"/>
      <c r="AC64" s="113"/>
      <c r="AD64" s="113"/>
    </row>
    <row r="65" spans="3:30" x14ac:dyDescent="0.3"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AA65" s="113"/>
      <c r="AB65" s="113"/>
      <c r="AC65" s="113"/>
      <c r="AD65" s="113"/>
    </row>
    <row r="66" spans="3:30" x14ac:dyDescent="0.3"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AA66" s="113"/>
      <c r="AB66" s="113"/>
      <c r="AC66" s="113"/>
      <c r="AD66" s="113"/>
    </row>
    <row r="67" spans="3:30" x14ac:dyDescent="0.3"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AA67" s="113"/>
      <c r="AB67" s="113"/>
      <c r="AC67" s="113"/>
      <c r="AD67" s="113"/>
    </row>
    <row r="68" spans="3:30" x14ac:dyDescent="0.3"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AA68" s="113"/>
      <c r="AB68" s="113"/>
      <c r="AC68" s="113"/>
      <c r="AD68" s="113"/>
    </row>
    <row r="69" spans="3:30" x14ac:dyDescent="0.3"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AA69" s="113"/>
      <c r="AB69" s="113"/>
      <c r="AC69" s="113"/>
      <c r="AD69" s="113"/>
    </row>
    <row r="70" spans="3:30" x14ac:dyDescent="0.3"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AA70" s="113"/>
      <c r="AB70" s="113"/>
      <c r="AC70" s="113"/>
      <c r="AD70" s="113"/>
    </row>
    <row r="71" spans="3:30" x14ac:dyDescent="0.3"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AA71" s="113"/>
      <c r="AB71" s="113"/>
      <c r="AC71" s="113"/>
      <c r="AD71" s="113"/>
    </row>
    <row r="72" spans="3:30" x14ac:dyDescent="0.3"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AA72" s="113"/>
      <c r="AB72" s="113"/>
      <c r="AC72" s="113"/>
      <c r="AD72" s="113"/>
    </row>
    <row r="73" spans="3:30" x14ac:dyDescent="0.3"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AA73" s="113"/>
      <c r="AB73" s="113"/>
      <c r="AC73" s="113"/>
      <c r="AD73" s="113"/>
    </row>
    <row r="74" spans="3:30" x14ac:dyDescent="0.3"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AA74" s="113"/>
      <c r="AB74" s="113"/>
      <c r="AC74" s="113"/>
      <c r="AD74" s="113"/>
    </row>
    <row r="75" spans="3:30" x14ac:dyDescent="0.3"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3"/>
      <c r="AA75" s="113"/>
      <c r="AB75" s="113"/>
      <c r="AC75" s="113"/>
      <c r="AD75" s="113"/>
    </row>
    <row r="76" spans="3:30" x14ac:dyDescent="0.3"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3"/>
      <c r="AA76" s="113"/>
      <c r="AB76" s="113"/>
      <c r="AC76" s="113"/>
      <c r="AD76" s="113"/>
    </row>
    <row r="77" spans="3:30" x14ac:dyDescent="0.3"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AA77" s="113"/>
      <c r="AB77" s="113"/>
      <c r="AC77" s="113"/>
      <c r="AD77" s="113"/>
    </row>
    <row r="78" spans="3:30" x14ac:dyDescent="0.3"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AA78" s="113"/>
      <c r="AB78" s="113"/>
      <c r="AC78" s="113"/>
      <c r="AD78" s="113"/>
    </row>
    <row r="79" spans="3:30" x14ac:dyDescent="0.3"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AA79" s="113"/>
      <c r="AB79" s="113"/>
      <c r="AC79" s="113"/>
      <c r="AD79" s="113"/>
    </row>
    <row r="80" spans="3:30" x14ac:dyDescent="0.3"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AA80" s="113"/>
      <c r="AB80" s="113"/>
      <c r="AC80" s="113"/>
      <c r="AD80" s="113"/>
    </row>
    <row r="81" spans="3:30" x14ac:dyDescent="0.3"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AA81" s="113"/>
      <c r="AB81" s="113"/>
      <c r="AC81" s="113"/>
      <c r="AD81" s="113"/>
    </row>
    <row r="82" spans="3:30" x14ac:dyDescent="0.3"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AA82" s="113"/>
      <c r="AB82" s="113"/>
      <c r="AC82" s="113"/>
      <c r="AD82" s="113"/>
    </row>
    <row r="83" spans="3:30" x14ac:dyDescent="0.3"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AA83" s="113"/>
      <c r="AB83" s="113"/>
      <c r="AC83" s="113"/>
      <c r="AD83" s="113"/>
    </row>
    <row r="84" spans="3:30" x14ac:dyDescent="0.3"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AA84" s="113"/>
      <c r="AB84" s="113"/>
      <c r="AC84" s="113"/>
      <c r="AD84" s="113"/>
    </row>
    <row r="85" spans="3:30" x14ac:dyDescent="0.3"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AA85" s="113"/>
      <c r="AB85" s="113"/>
      <c r="AC85" s="113"/>
      <c r="AD85" s="113"/>
    </row>
    <row r="86" spans="3:30" x14ac:dyDescent="0.3"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AA86" s="113"/>
      <c r="AB86" s="113"/>
      <c r="AC86" s="113"/>
      <c r="AD86" s="113"/>
    </row>
    <row r="87" spans="3:30" x14ac:dyDescent="0.3"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  <c r="Y87" s="113"/>
      <c r="AA87" s="113"/>
      <c r="AB87" s="113"/>
      <c r="AC87" s="113"/>
      <c r="AD87" s="113"/>
    </row>
    <row r="88" spans="3:30" x14ac:dyDescent="0.3"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AA88" s="113"/>
      <c r="AB88" s="113"/>
      <c r="AC88" s="113"/>
      <c r="AD88" s="113"/>
    </row>
    <row r="89" spans="3:30" x14ac:dyDescent="0.3"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113"/>
      <c r="X89" s="113"/>
      <c r="Y89" s="113"/>
      <c r="AA89" s="113"/>
      <c r="AB89" s="113"/>
      <c r="AC89" s="113"/>
      <c r="AD89" s="113"/>
    </row>
    <row r="90" spans="3:30" x14ac:dyDescent="0.3">
      <c r="C90" s="113"/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AA90" s="113"/>
      <c r="AB90" s="113"/>
      <c r="AC90" s="113"/>
      <c r="AD90" s="113"/>
    </row>
    <row r="91" spans="3:30" x14ac:dyDescent="0.3"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13"/>
      <c r="AA91" s="113"/>
      <c r="AB91" s="113"/>
      <c r="AC91" s="113"/>
      <c r="AD91" s="113"/>
    </row>
    <row r="92" spans="3:30" x14ac:dyDescent="0.3"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AA92" s="113"/>
      <c r="AB92" s="113"/>
      <c r="AC92" s="113"/>
      <c r="AD92" s="113"/>
    </row>
    <row r="93" spans="3:30" x14ac:dyDescent="0.3"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  <c r="X93" s="113"/>
      <c r="Y93" s="113"/>
      <c r="AA93" s="113"/>
      <c r="AB93" s="113"/>
      <c r="AC93" s="113"/>
      <c r="AD93" s="113"/>
    </row>
    <row r="94" spans="3:30" x14ac:dyDescent="0.3"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AA94" s="113"/>
      <c r="AB94" s="113"/>
      <c r="AC94" s="113"/>
      <c r="AD94" s="113"/>
    </row>
  </sheetData>
  <mergeCells count="7">
    <mergeCell ref="N3:S3"/>
    <mergeCell ref="Y3:AD3"/>
    <mergeCell ref="B47:E47"/>
    <mergeCell ref="B3:B4"/>
    <mergeCell ref="C3:G3"/>
    <mergeCell ref="H3:M3"/>
    <mergeCell ref="T3:X3"/>
  </mergeCells>
  <pageMargins left="0" right="0" top="0" bottom="0" header="0" footer="0"/>
  <pageSetup paperSize="9" scale="6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9"/>
  <sheetViews>
    <sheetView topLeftCell="A16" workbookViewId="0">
      <selection activeCell="V28" sqref="V28"/>
    </sheetView>
  </sheetViews>
  <sheetFormatPr defaultColWidth="9.140625" defaultRowHeight="16.5" x14ac:dyDescent="0.3"/>
  <cols>
    <col min="1" max="1" width="9.140625" style="101"/>
    <col min="2" max="2" width="41.5703125" style="101" customWidth="1"/>
    <col min="3" max="13" width="5.7109375" style="101" customWidth="1"/>
    <col min="14" max="19" width="5.85546875" style="101" customWidth="1"/>
    <col min="20" max="24" width="6.5703125" style="101" customWidth="1"/>
    <col min="25" max="25" width="5.85546875" style="101" customWidth="1"/>
    <col min="26" max="26" width="5.85546875" style="166" customWidth="1"/>
    <col min="27" max="30" width="5.85546875" style="101" customWidth="1"/>
    <col min="31" max="31" width="5.5703125" style="101" customWidth="1"/>
    <col min="32" max="16384" width="9.140625" style="101"/>
  </cols>
  <sheetData>
    <row r="1" spans="1:31" x14ac:dyDescent="0.3">
      <c r="A1" s="211"/>
    </row>
    <row r="2" spans="1:31" s="165" customFormat="1" ht="14.25" thickBot="1" x14ac:dyDescent="0.25">
      <c r="B2" s="163" t="s">
        <v>154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4"/>
    </row>
    <row r="3" spans="1:31" ht="14.1" customHeight="1" thickBot="1" x14ac:dyDescent="0.35">
      <c r="B3" s="231" t="s">
        <v>0</v>
      </c>
      <c r="C3" s="227" t="s">
        <v>139</v>
      </c>
      <c r="D3" s="228"/>
      <c r="E3" s="228"/>
      <c r="F3" s="228"/>
      <c r="G3" s="229"/>
      <c r="H3" s="227" t="s">
        <v>133</v>
      </c>
      <c r="I3" s="228"/>
      <c r="J3" s="228"/>
      <c r="K3" s="228"/>
      <c r="L3" s="228"/>
      <c r="M3" s="229"/>
      <c r="N3" s="227" t="s">
        <v>134</v>
      </c>
      <c r="O3" s="228"/>
      <c r="P3" s="228"/>
      <c r="Q3" s="228"/>
      <c r="R3" s="228"/>
      <c r="S3" s="228"/>
      <c r="T3" s="227" t="s">
        <v>136</v>
      </c>
      <c r="U3" s="228"/>
      <c r="V3" s="228"/>
      <c r="W3" s="228"/>
      <c r="X3" s="229"/>
      <c r="Y3" s="227" t="s">
        <v>137</v>
      </c>
      <c r="Z3" s="228"/>
      <c r="AA3" s="228"/>
      <c r="AB3" s="228"/>
      <c r="AC3" s="228"/>
      <c r="AD3" s="229"/>
      <c r="AE3" s="187"/>
    </row>
    <row r="4" spans="1:31" ht="14.1" customHeight="1" thickBot="1" x14ac:dyDescent="0.35">
      <c r="B4" s="232"/>
      <c r="C4" s="55">
        <v>2015</v>
      </c>
      <c r="D4" s="55">
        <v>2016</v>
      </c>
      <c r="E4" s="55">
        <v>2017</v>
      </c>
      <c r="F4" s="55">
        <v>2018</v>
      </c>
      <c r="G4" s="56">
        <v>2019</v>
      </c>
      <c r="H4" s="55">
        <v>2015</v>
      </c>
      <c r="I4" s="55">
        <v>2016</v>
      </c>
      <c r="J4" s="55">
        <v>2017</v>
      </c>
      <c r="K4" s="57">
        <v>2018</v>
      </c>
      <c r="L4" s="55">
        <v>2019</v>
      </c>
      <c r="M4" s="60">
        <v>2020</v>
      </c>
      <c r="N4" s="55">
        <v>2015</v>
      </c>
      <c r="O4" s="55">
        <v>2016</v>
      </c>
      <c r="P4" s="55">
        <v>2017</v>
      </c>
      <c r="Q4" s="57">
        <v>2018</v>
      </c>
      <c r="R4" s="55">
        <v>2019</v>
      </c>
      <c r="S4" s="57">
        <v>2020</v>
      </c>
      <c r="T4" s="58">
        <v>2015</v>
      </c>
      <c r="U4" s="55">
        <v>2016</v>
      </c>
      <c r="V4" s="55">
        <v>2017</v>
      </c>
      <c r="W4" s="55">
        <v>2018</v>
      </c>
      <c r="X4" s="55">
        <v>2019</v>
      </c>
      <c r="Y4" s="162">
        <v>2015</v>
      </c>
      <c r="Z4" s="59">
        <v>2016</v>
      </c>
      <c r="AA4" s="55">
        <v>2017</v>
      </c>
      <c r="AB4" s="55">
        <v>2018</v>
      </c>
      <c r="AC4" s="55">
        <v>2019</v>
      </c>
      <c r="AD4" s="60">
        <v>2020</v>
      </c>
      <c r="AE4" s="55"/>
    </row>
    <row r="5" spans="1:31" ht="14.1" customHeight="1" thickBot="1" x14ac:dyDescent="0.35">
      <c r="B5" s="62" t="s">
        <v>1</v>
      </c>
      <c r="C5" s="63">
        <f t="shared" ref="C5:S5" si="0">C6+C12+C23+C24+C25</f>
        <v>13678.456252800001</v>
      </c>
      <c r="D5" s="63">
        <f t="shared" si="0"/>
        <v>14493.681000000002</v>
      </c>
      <c r="E5" s="63">
        <f t="shared" si="0"/>
        <v>14981.745999999999</v>
      </c>
      <c r="F5" s="63">
        <f t="shared" si="0"/>
        <v>15390.275000000003</v>
      </c>
      <c r="G5" s="64">
        <f t="shared" si="0"/>
        <v>16341.241000000002</v>
      </c>
      <c r="H5" s="63">
        <f t="shared" si="0"/>
        <v>13678.456252800001</v>
      </c>
      <c r="I5" s="63">
        <f t="shared" si="0"/>
        <v>14246.019471680002</v>
      </c>
      <c r="J5" s="63">
        <f t="shared" si="0"/>
        <v>14955.425999999999</v>
      </c>
      <c r="K5" s="63">
        <f t="shared" si="0"/>
        <v>15376.706</v>
      </c>
      <c r="L5" s="63">
        <f t="shared" si="0"/>
        <v>16215.053</v>
      </c>
      <c r="M5" s="63">
        <f t="shared" si="0"/>
        <v>17108.026999999998</v>
      </c>
      <c r="N5" s="65">
        <f t="shared" si="0"/>
        <v>13678.456252800001</v>
      </c>
      <c r="O5" s="63">
        <f t="shared" si="0"/>
        <v>14229.47548469</v>
      </c>
      <c r="P5" s="63">
        <f t="shared" si="0"/>
        <v>14499.578000000001</v>
      </c>
      <c r="Q5" s="63">
        <f t="shared" si="0"/>
        <v>15013.476000000001</v>
      </c>
      <c r="R5" s="63">
        <f t="shared" si="0"/>
        <v>15905.428000000002</v>
      </c>
      <c r="S5" s="63">
        <f t="shared" si="0"/>
        <v>16828.764999999999</v>
      </c>
      <c r="T5" s="65">
        <f>T6+T12+T23+T24+T25</f>
        <v>0</v>
      </c>
      <c r="U5" s="63">
        <f t="shared" ref="U5:X5" si="1">U6+U12+U23+U24+U25</f>
        <v>-264.20551531000018</v>
      </c>
      <c r="V5" s="63">
        <f t="shared" si="1"/>
        <v>-482.16800000000001</v>
      </c>
      <c r="W5" s="63">
        <f t="shared" si="1"/>
        <v>-376.79899999999975</v>
      </c>
      <c r="X5" s="63">
        <f t="shared" si="1"/>
        <v>-435.81299999999931</v>
      </c>
      <c r="Y5" s="65">
        <f>Y6+Y12+Y23+Y24+Y25</f>
        <v>0</v>
      </c>
      <c r="Z5" s="63">
        <f t="shared" ref="Z5:AD5" si="2">Z6+Z12+Z23+Z24+Z25</f>
        <v>-16.543986989999993</v>
      </c>
      <c r="AA5" s="63">
        <f t="shared" si="2"/>
        <v>-455.84799999999944</v>
      </c>
      <c r="AB5" s="63">
        <f t="shared" si="2"/>
        <v>-363.22999999999928</v>
      </c>
      <c r="AC5" s="63">
        <f t="shared" si="2"/>
        <v>-309.62499999999943</v>
      </c>
      <c r="AD5" s="64">
        <f t="shared" si="2"/>
        <v>-279.26199999999938</v>
      </c>
      <c r="AE5" s="59"/>
    </row>
    <row r="6" spans="1:31" ht="14.1" customHeight="1" x14ac:dyDescent="0.3">
      <c r="B6" s="67" t="s">
        <v>2</v>
      </c>
      <c r="C6" s="59">
        <f t="shared" ref="C6:S6" si="3">C8+C9+C10+C11</f>
        <v>4924.4440683899993</v>
      </c>
      <c r="D6" s="59">
        <f t="shared" si="3"/>
        <v>5862.4610000000002</v>
      </c>
      <c r="E6" s="59">
        <f t="shared" si="3"/>
        <v>5856.1280000000006</v>
      </c>
      <c r="F6" s="59">
        <f t="shared" si="3"/>
        <v>5964.6930000000002</v>
      </c>
      <c r="G6" s="68">
        <f t="shared" si="3"/>
        <v>6472.8119999999999</v>
      </c>
      <c r="H6" s="59">
        <f t="shared" si="3"/>
        <v>4924.4440683899993</v>
      </c>
      <c r="I6" s="59">
        <f t="shared" si="3"/>
        <v>5743.1536375500009</v>
      </c>
      <c r="J6" s="59">
        <f t="shared" si="3"/>
        <v>5738.6579999999994</v>
      </c>
      <c r="K6" s="59">
        <f t="shared" si="3"/>
        <v>5834.8649999999998</v>
      </c>
      <c r="L6" s="59">
        <f t="shared" si="3"/>
        <v>6299.9030000000002</v>
      </c>
      <c r="M6" s="59">
        <f t="shared" si="3"/>
        <v>6784.3289999999997</v>
      </c>
      <c r="N6" s="69">
        <f t="shared" si="3"/>
        <v>4924.4440683899993</v>
      </c>
      <c r="O6" s="59">
        <f t="shared" si="3"/>
        <v>5742.7766357299997</v>
      </c>
      <c r="P6" s="59">
        <f t="shared" si="3"/>
        <v>5254.362000000001</v>
      </c>
      <c r="Q6" s="59">
        <f t="shared" si="3"/>
        <v>5432.6420000000007</v>
      </c>
      <c r="R6" s="59">
        <f t="shared" si="3"/>
        <v>5916.56</v>
      </c>
      <c r="S6" s="59">
        <f t="shared" si="3"/>
        <v>6419.1009999999997</v>
      </c>
      <c r="T6" s="69">
        <f>T8+T9+T10+T11</f>
        <v>0</v>
      </c>
      <c r="U6" s="59">
        <f t="shared" ref="U6:X6" si="4">U8+U9+U10+U11</f>
        <v>-119.68436427000033</v>
      </c>
      <c r="V6" s="59">
        <f t="shared" si="4"/>
        <v>-601.76600000000019</v>
      </c>
      <c r="W6" s="59">
        <f t="shared" si="4"/>
        <v>-532.05099999999993</v>
      </c>
      <c r="X6" s="59">
        <f t="shared" si="4"/>
        <v>-556.25199999999973</v>
      </c>
      <c r="Y6" s="69">
        <f>Y8+Y9+Y10+Y11</f>
        <v>0</v>
      </c>
      <c r="Z6" s="59">
        <f t="shared" ref="Z6:AD6" si="5">Z8+Z9+Z10+Z11</f>
        <v>-0.37700182000104121</v>
      </c>
      <c r="AA6" s="59">
        <f t="shared" si="5"/>
        <v>-484.29599999999971</v>
      </c>
      <c r="AB6" s="59">
        <f t="shared" si="5"/>
        <v>-402.22300000000001</v>
      </c>
      <c r="AC6" s="59">
        <f t="shared" si="5"/>
        <v>-383.34299999999962</v>
      </c>
      <c r="AD6" s="68">
        <f t="shared" si="5"/>
        <v>-365.22799999999995</v>
      </c>
      <c r="AE6" s="59"/>
    </row>
    <row r="7" spans="1:31" ht="14.1" customHeight="1" x14ac:dyDescent="0.3">
      <c r="B7" s="70" t="s">
        <v>3</v>
      </c>
      <c r="C7" s="71">
        <v>2158.5078262999996</v>
      </c>
      <c r="D7" s="71">
        <v>2363.15</v>
      </c>
      <c r="E7" s="71">
        <v>2522.3490000000002</v>
      </c>
      <c r="F7" s="71">
        <v>2670.3020000000001</v>
      </c>
      <c r="G7" s="72">
        <v>2879.5349999999999</v>
      </c>
      <c r="H7" s="71">
        <v>2158.5078262999996</v>
      </c>
      <c r="I7" s="71">
        <v>2377.1986375500001</v>
      </c>
      <c r="J7" s="71">
        <v>2545.9580000000001</v>
      </c>
      <c r="K7" s="71">
        <v>2723.799</v>
      </c>
      <c r="L7" s="71">
        <v>2922.56</v>
      </c>
      <c r="M7" s="71">
        <v>3112.6929999999998</v>
      </c>
      <c r="N7" s="73">
        <v>2158.5078262999996</v>
      </c>
      <c r="O7" s="71">
        <v>2376.5024340299992</v>
      </c>
      <c r="P7" s="71">
        <v>2549.3650000000002</v>
      </c>
      <c r="Q7" s="71">
        <v>2731.1890000000003</v>
      </c>
      <c r="R7" s="71">
        <v>2935.9639999999999</v>
      </c>
      <c r="S7" s="71">
        <v>3162.8399999999997</v>
      </c>
      <c r="T7" s="73">
        <f t="shared" ref="T7:X11" si="6">N7-C7</f>
        <v>0</v>
      </c>
      <c r="U7" s="71">
        <f t="shared" si="6"/>
        <v>13.352434029999131</v>
      </c>
      <c r="V7" s="71">
        <f t="shared" si="6"/>
        <v>27.016000000000076</v>
      </c>
      <c r="W7" s="71">
        <f t="shared" si="6"/>
        <v>60.887000000000171</v>
      </c>
      <c r="X7" s="71">
        <f t="shared" si="6"/>
        <v>56.429000000000087</v>
      </c>
      <c r="Y7" s="73">
        <f>N7-H7</f>
        <v>0</v>
      </c>
      <c r="Z7" s="71">
        <f t="shared" ref="Z7:AD7" si="7">O7-I7</f>
        <v>-0.69620352000083585</v>
      </c>
      <c r="AA7" s="71">
        <f t="shared" si="7"/>
        <v>3.4070000000001528</v>
      </c>
      <c r="AB7" s="71">
        <f t="shared" si="7"/>
        <v>7.3900000000003274</v>
      </c>
      <c r="AC7" s="71">
        <f t="shared" si="7"/>
        <v>13.403999999999996</v>
      </c>
      <c r="AD7" s="72">
        <f t="shared" si="7"/>
        <v>50.146999999999935</v>
      </c>
      <c r="AE7" s="71"/>
    </row>
    <row r="8" spans="1:31" ht="14.1" customHeight="1" x14ac:dyDescent="0.3">
      <c r="B8" s="75" t="s">
        <v>4</v>
      </c>
      <c r="C8" s="71">
        <v>2057.8188704099998</v>
      </c>
      <c r="D8" s="71">
        <v>2254.0129999999999</v>
      </c>
      <c r="E8" s="71">
        <v>2415.7040000000002</v>
      </c>
      <c r="F8" s="71">
        <v>2585.971</v>
      </c>
      <c r="G8" s="72">
        <v>2775.9639999999999</v>
      </c>
      <c r="H8" s="71">
        <v>2057.8188704099998</v>
      </c>
      <c r="I8" s="71">
        <v>2265.0826107400003</v>
      </c>
      <c r="J8" s="71">
        <v>2436.7919999999999</v>
      </c>
      <c r="K8" s="71">
        <v>2617.6559999999999</v>
      </c>
      <c r="L8" s="71">
        <v>2810.0569999999998</v>
      </c>
      <c r="M8" s="71">
        <v>2993.4369999999999</v>
      </c>
      <c r="N8" s="73">
        <v>2057.8188704099998</v>
      </c>
      <c r="O8" s="71">
        <v>2264.609300529999</v>
      </c>
      <c r="P8" s="71">
        <v>2450.9160000000002</v>
      </c>
      <c r="Q8" s="71">
        <v>2637.9650000000001</v>
      </c>
      <c r="R8" s="71">
        <v>2835.2930000000001</v>
      </c>
      <c r="S8" s="71">
        <v>3056.1039999999998</v>
      </c>
      <c r="T8" s="73">
        <f t="shared" si="6"/>
        <v>0</v>
      </c>
      <c r="U8" s="71">
        <f t="shared" si="6"/>
        <v>10.596300529999098</v>
      </c>
      <c r="V8" s="71">
        <f t="shared" si="6"/>
        <v>35.211999999999989</v>
      </c>
      <c r="W8" s="71">
        <f t="shared" si="6"/>
        <v>51.994000000000142</v>
      </c>
      <c r="X8" s="71">
        <f t="shared" si="6"/>
        <v>59.329000000000178</v>
      </c>
      <c r="Y8" s="73">
        <f t="shared" ref="Y8:AD11" si="8">N8-H8</f>
        <v>0</v>
      </c>
      <c r="Z8" s="71">
        <f t="shared" si="8"/>
        <v>-0.47331021000127294</v>
      </c>
      <c r="AA8" s="71">
        <f t="shared" si="8"/>
        <v>14.124000000000251</v>
      </c>
      <c r="AB8" s="71">
        <f t="shared" si="8"/>
        <v>20.309000000000196</v>
      </c>
      <c r="AC8" s="71">
        <f t="shared" si="8"/>
        <v>25.236000000000331</v>
      </c>
      <c r="AD8" s="72">
        <f t="shared" si="8"/>
        <v>62.666999999999916</v>
      </c>
      <c r="AE8" s="71"/>
    </row>
    <row r="9" spans="1:31" ht="14.1" customHeight="1" x14ac:dyDescent="0.3">
      <c r="B9" s="75" t="s">
        <v>5</v>
      </c>
      <c r="C9" s="71">
        <v>100.68895588999999</v>
      </c>
      <c r="D9" s="71">
        <v>109.137</v>
      </c>
      <c r="E9" s="71">
        <v>106.645</v>
      </c>
      <c r="F9" s="71">
        <v>84.331000000000003</v>
      </c>
      <c r="G9" s="72">
        <v>103.571</v>
      </c>
      <c r="H9" s="71">
        <v>100.68895588999999</v>
      </c>
      <c r="I9" s="71">
        <v>112.11602680999999</v>
      </c>
      <c r="J9" s="71">
        <v>109.166</v>
      </c>
      <c r="K9" s="71">
        <v>106.143</v>
      </c>
      <c r="L9" s="71">
        <v>112.503</v>
      </c>
      <c r="M9" s="71">
        <v>119.256</v>
      </c>
      <c r="N9" s="73">
        <v>100.68895588999999</v>
      </c>
      <c r="O9" s="71">
        <v>111.89313349999999</v>
      </c>
      <c r="P9" s="71">
        <v>98.448999999999998</v>
      </c>
      <c r="Q9" s="71">
        <v>93.224000000000004</v>
      </c>
      <c r="R9" s="71">
        <v>100.67100000000001</v>
      </c>
      <c r="S9" s="71">
        <v>106.736</v>
      </c>
      <c r="T9" s="73">
        <f t="shared" si="6"/>
        <v>0</v>
      </c>
      <c r="U9" s="71">
        <f t="shared" si="6"/>
        <v>2.75613349999999</v>
      </c>
      <c r="V9" s="71">
        <f t="shared" si="6"/>
        <v>-8.195999999999998</v>
      </c>
      <c r="W9" s="71">
        <f t="shared" si="6"/>
        <v>8.8930000000000007</v>
      </c>
      <c r="X9" s="71">
        <f t="shared" si="6"/>
        <v>-2.8999999999999915</v>
      </c>
      <c r="Y9" s="73">
        <f t="shared" si="8"/>
        <v>0</v>
      </c>
      <c r="Z9" s="71">
        <f t="shared" si="8"/>
        <v>-0.22289331000000345</v>
      </c>
      <c r="AA9" s="71">
        <f t="shared" si="8"/>
        <v>-10.716999999999999</v>
      </c>
      <c r="AB9" s="71">
        <f t="shared" si="8"/>
        <v>-12.918999999999997</v>
      </c>
      <c r="AC9" s="71">
        <f t="shared" si="8"/>
        <v>-11.831999999999994</v>
      </c>
      <c r="AD9" s="72">
        <f t="shared" si="8"/>
        <v>-12.519999999999996</v>
      </c>
      <c r="AE9" s="71"/>
    </row>
    <row r="10" spans="1:31" ht="14.1" customHeight="1" x14ac:dyDescent="0.3">
      <c r="B10" s="70" t="s">
        <v>6</v>
      </c>
      <c r="C10" s="71">
        <v>2603.9317041199993</v>
      </c>
      <c r="D10" s="71">
        <v>3324.7</v>
      </c>
      <c r="E10" s="71">
        <v>3143.7550000000001</v>
      </c>
      <c r="F10" s="71">
        <v>3032.9470000000001</v>
      </c>
      <c r="G10" s="72">
        <v>3324.4780000000001</v>
      </c>
      <c r="H10" s="71">
        <v>2603.9317041199993</v>
      </c>
      <c r="I10" s="71">
        <v>3186.7440000000001</v>
      </c>
      <c r="J10" s="71">
        <v>3013.1469999999999</v>
      </c>
      <c r="K10" s="71">
        <v>2857.6350000000002</v>
      </c>
      <c r="L10" s="71">
        <v>3119.4760000000001</v>
      </c>
      <c r="M10" s="71">
        <v>3402.634</v>
      </c>
      <c r="N10" s="73">
        <v>2603.9317041199993</v>
      </c>
      <c r="O10" s="71">
        <v>3187.0632792600004</v>
      </c>
      <c r="P10" s="71">
        <v>2533.433</v>
      </c>
      <c r="Q10" s="71">
        <v>2460.433</v>
      </c>
      <c r="R10" s="71">
        <v>2740.5990000000002</v>
      </c>
      <c r="S10" s="71">
        <v>3009.1950000000002</v>
      </c>
      <c r="T10" s="73">
        <f t="shared" si="6"/>
        <v>0</v>
      </c>
      <c r="U10" s="71">
        <f t="shared" si="6"/>
        <v>-137.63672073999942</v>
      </c>
      <c r="V10" s="71">
        <f t="shared" si="6"/>
        <v>-610.32200000000012</v>
      </c>
      <c r="W10" s="71">
        <f t="shared" si="6"/>
        <v>-572.51400000000012</v>
      </c>
      <c r="X10" s="71">
        <f t="shared" si="6"/>
        <v>-583.87899999999991</v>
      </c>
      <c r="Y10" s="73">
        <f t="shared" si="8"/>
        <v>0</v>
      </c>
      <c r="Z10" s="71">
        <f t="shared" si="8"/>
        <v>0.31927926000025764</v>
      </c>
      <c r="AA10" s="71">
        <f t="shared" si="8"/>
        <v>-479.71399999999994</v>
      </c>
      <c r="AB10" s="71">
        <f t="shared" si="8"/>
        <v>-397.20200000000023</v>
      </c>
      <c r="AC10" s="71">
        <f t="shared" si="8"/>
        <v>-378.87699999999995</v>
      </c>
      <c r="AD10" s="72">
        <f t="shared" si="8"/>
        <v>-393.43899999999985</v>
      </c>
      <c r="AE10" s="71"/>
    </row>
    <row r="11" spans="1:31" ht="14.1" customHeight="1" x14ac:dyDescent="0.3">
      <c r="B11" s="70" t="s">
        <v>7</v>
      </c>
      <c r="C11" s="71">
        <v>162.00453797</v>
      </c>
      <c r="D11" s="71">
        <v>174.61099999999999</v>
      </c>
      <c r="E11" s="71">
        <v>190.024</v>
      </c>
      <c r="F11" s="71">
        <v>261.44400000000002</v>
      </c>
      <c r="G11" s="72">
        <v>268.79899999999998</v>
      </c>
      <c r="H11" s="71">
        <v>162.00453797</v>
      </c>
      <c r="I11" s="71">
        <v>179.21100000000001</v>
      </c>
      <c r="J11" s="71">
        <v>179.553</v>
      </c>
      <c r="K11" s="71">
        <v>253.43100000000001</v>
      </c>
      <c r="L11" s="71">
        <v>257.86700000000002</v>
      </c>
      <c r="M11" s="71">
        <v>269.00200000000001</v>
      </c>
      <c r="N11" s="73">
        <v>162.00453797</v>
      </c>
      <c r="O11" s="71">
        <v>179.21092243999999</v>
      </c>
      <c r="P11" s="71">
        <v>171.56399999999999</v>
      </c>
      <c r="Q11" s="71">
        <v>241.02</v>
      </c>
      <c r="R11" s="71">
        <v>239.99700000000001</v>
      </c>
      <c r="S11" s="71">
        <v>247.066</v>
      </c>
      <c r="T11" s="73">
        <f t="shared" si="6"/>
        <v>0</v>
      </c>
      <c r="U11" s="71">
        <f t="shared" si="6"/>
        <v>4.5999224400000003</v>
      </c>
      <c r="V11" s="71">
        <f t="shared" si="6"/>
        <v>-18.460000000000008</v>
      </c>
      <c r="W11" s="71">
        <f t="shared" si="6"/>
        <v>-20.424000000000007</v>
      </c>
      <c r="X11" s="71">
        <f t="shared" si="6"/>
        <v>-28.801999999999964</v>
      </c>
      <c r="Y11" s="73">
        <f t="shared" si="8"/>
        <v>0</v>
      </c>
      <c r="Z11" s="71">
        <f t="shared" si="8"/>
        <v>-7.7560000022458553E-5</v>
      </c>
      <c r="AA11" s="71">
        <f t="shared" si="8"/>
        <v>-7.9890000000000043</v>
      </c>
      <c r="AB11" s="71">
        <f t="shared" si="8"/>
        <v>-12.411000000000001</v>
      </c>
      <c r="AC11" s="71">
        <f t="shared" si="8"/>
        <v>-17.870000000000005</v>
      </c>
      <c r="AD11" s="72">
        <f t="shared" si="8"/>
        <v>-21.936000000000007</v>
      </c>
      <c r="AE11" s="71"/>
    </row>
    <row r="12" spans="1:31" ht="14.1" customHeight="1" x14ac:dyDescent="0.3">
      <c r="B12" s="76" t="s">
        <v>8</v>
      </c>
      <c r="C12" s="59">
        <f t="shared" ref="C12:S12" si="9">C13+C14</f>
        <v>7598.0994565500005</v>
      </c>
      <c r="D12" s="59">
        <f t="shared" si="9"/>
        <v>7661.7800000000007</v>
      </c>
      <c r="E12" s="59">
        <f t="shared" si="9"/>
        <v>8004.1839999999993</v>
      </c>
      <c r="F12" s="59">
        <f t="shared" si="9"/>
        <v>8263.871000000001</v>
      </c>
      <c r="G12" s="68">
        <f t="shared" si="9"/>
        <v>8713.5969999999998</v>
      </c>
      <c r="H12" s="59">
        <f t="shared" si="9"/>
        <v>7598.0994565500005</v>
      </c>
      <c r="I12" s="59">
        <f t="shared" si="9"/>
        <v>7534.3127236199998</v>
      </c>
      <c r="J12" s="59">
        <f t="shared" si="9"/>
        <v>8076.2679999999991</v>
      </c>
      <c r="K12" s="59">
        <f t="shared" si="9"/>
        <v>8357.3719999999994</v>
      </c>
      <c r="L12" s="59">
        <f t="shared" si="9"/>
        <v>8736.2649999999994</v>
      </c>
      <c r="M12" s="59">
        <f t="shared" si="9"/>
        <v>9103.6610000000001</v>
      </c>
      <c r="N12" s="69">
        <f t="shared" si="9"/>
        <v>7598.0994565500005</v>
      </c>
      <c r="O12" s="59">
        <f t="shared" si="9"/>
        <v>7531.1962060200003</v>
      </c>
      <c r="P12" s="59">
        <f t="shared" si="9"/>
        <v>8122.3680000000004</v>
      </c>
      <c r="Q12" s="59">
        <f t="shared" si="9"/>
        <v>8400.9030000000002</v>
      </c>
      <c r="R12" s="59">
        <f t="shared" si="9"/>
        <v>8805.5400000000009</v>
      </c>
      <c r="S12" s="59">
        <f t="shared" si="9"/>
        <v>9180.2890000000007</v>
      </c>
      <c r="T12" s="69">
        <f>T13+T14</f>
        <v>0</v>
      </c>
      <c r="U12" s="59">
        <f t="shared" ref="U12:X12" si="10">U13+U14</f>
        <v>-130.58379397999991</v>
      </c>
      <c r="V12" s="59">
        <f t="shared" si="10"/>
        <v>118.18400000000015</v>
      </c>
      <c r="W12" s="59">
        <f t="shared" si="10"/>
        <v>137.03200000000024</v>
      </c>
      <c r="X12" s="59">
        <f t="shared" si="10"/>
        <v>91.943000000000367</v>
      </c>
      <c r="Y12" s="69">
        <f>Y13+Y14</f>
        <v>0</v>
      </c>
      <c r="Z12" s="59">
        <f t="shared" ref="Z12:AD12" si="11">Z13+Z14</f>
        <v>-3.1165175999988728</v>
      </c>
      <c r="AA12" s="59">
        <f t="shared" si="11"/>
        <v>46.100000000000357</v>
      </c>
      <c r="AB12" s="59">
        <f t="shared" si="11"/>
        <v>43.531000000000731</v>
      </c>
      <c r="AC12" s="59">
        <f t="shared" si="11"/>
        <v>69.275000000000233</v>
      </c>
      <c r="AD12" s="68">
        <f t="shared" si="11"/>
        <v>76.628000000000583</v>
      </c>
      <c r="AE12" s="59"/>
    </row>
    <row r="13" spans="1:31" ht="14.1" customHeight="1" x14ac:dyDescent="0.3">
      <c r="B13" s="70" t="s">
        <v>9</v>
      </c>
      <c r="C13" s="71">
        <v>5501.4994591200002</v>
      </c>
      <c r="D13" s="71">
        <v>5495.4520000000002</v>
      </c>
      <c r="E13" s="71">
        <v>5748.7939999999999</v>
      </c>
      <c r="F13" s="71">
        <v>5949.817</v>
      </c>
      <c r="G13" s="72">
        <v>6303.4290000000001</v>
      </c>
      <c r="H13" s="71">
        <v>5501.4994591200002</v>
      </c>
      <c r="I13" s="71">
        <v>5363.6242739799991</v>
      </c>
      <c r="J13" s="71">
        <v>5809.8019999999997</v>
      </c>
      <c r="K13" s="71">
        <v>6024.8459999999995</v>
      </c>
      <c r="L13" s="71">
        <v>6308.3360000000002</v>
      </c>
      <c r="M13" s="71">
        <v>6609.61</v>
      </c>
      <c r="N13" s="73">
        <v>5501.4994591200002</v>
      </c>
      <c r="O13" s="71">
        <v>5360.69945061</v>
      </c>
      <c r="P13" s="71">
        <v>5865.83</v>
      </c>
      <c r="Q13" s="71">
        <v>6072.1</v>
      </c>
      <c r="R13" s="71">
        <v>6382.9750000000004</v>
      </c>
      <c r="S13" s="71">
        <v>6689.0910000000003</v>
      </c>
      <c r="T13" s="73">
        <f>N13-C13</f>
        <v>0</v>
      </c>
      <c r="U13" s="71">
        <f>O13-D13</f>
        <v>-134.75254939000024</v>
      </c>
      <c r="V13" s="71">
        <f>P13-E13</f>
        <v>117.03600000000006</v>
      </c>
      <c r="W13" s="71">
        <f>Q13-F13</f>
        <v>122.28300000000036</v>
      </c>
      <c r="X13" s="71">
        <f>R13-G13</f>
        <v>79.546000000000276</v>
      </c>
      <c r="Y13" s="73">
        <f t="shared" ref="Y13:AD13" si="12">N13-H13</f>
        <v>0</v>
      </c>
      <c r="Z13" s="71">
        <f t="shared" si="12"/>
        <v>-2.9248233699991033</v>
      </c>
      <c r="AA13" s="71">
        <f t="shared" si="12"/>
        <v>56.028000000000247</v>
      </c>
      <c r="AB13" s="71">
        <f t="shared" si="12"/>
        <v>47.254000000000815</v>
      </c>
      <c r="AC13" s="71">
        <f t="shared" si="12"/>
        <v>74.639000000000124</v>
      </c>
      <c r="AD13" s="72">
        <f t="shared" si="12"/>
        <v>79.481000000000677</v>
      </c>
      <c r="AE13" s="71"/>
    </row>
    <row r="14" spans="1:31" ht="14.1" customHeight="1" x14ac:dyDescent="0.3">
      <c r="B14" s="70" t="s">
        <v>10</v>
      </c>
      <c r="C14" s="71">
        <f t="shared" ref="C14:Q14" si="13">SUM(C15:C22)</f>
        <v>2096.5999974299998</v>
      </c>
      <c r="D14" s="71">
        <f t="shared" si="13"/>
        <v>2166.328</v>
      </c>
      <c r="E14" s="71">
        <f t="shared" si="13"/>
        <v>2255.3899999999994</v>
      </c>
      <c r="F14" s="71">
        <f t="shared" si="13"/>
        <v>2314.0540000000005</v>
      </c>
      <c r="G14" s="72">
        <f t="shared" si="13"/>
        <v>2410.1679999999997</v>
      </c>
      <c r="H14" s="71">
        <f t="shared" si="13"/>
        <v>2096.5999974299998</v>
      </c>
      <c r="I14" s="71">
        <f t="shared" si="13"/>
        <v>2170.6884496400003</v>
      </c>
      <c r="J14" s="71">
        <f t="shared" si="13"/>
        <v>2266.4659999999994</v>
      </c>
      <c r="K14" s="71">
        <f t="shared" si="13"/>
        <v>2332.5260000000003</v>
      </c>
      <c r="L14" s="71">
        <f t="shared" si="13"/>
        <v>2427.9289999999996</v>
      </c>
      <c r="M14" s="71">
        <f t="shared" si="13"/>
        <v>2494.0510000000004</v>
      </c>
      <c r="N14" s="73">
        <f t="shared" si="13"/>
        <v>2096.5999974299998</v>
      </c>
      <c r="O14" s="71">
        <f t="shared" si="13"/>
        <v>2170.4967554100003</v>
      </c>
      <c r="P14" s="71">
        <f t="shared" si="13"/>
        <v>2256.538</v>
      </c>
      <c r="Q14" s="71">
        <f t="shared" si="13"/>
        <v>2328.8029999999999</v>
      </c>
      <c r="R14" s="71">
        <f t="shared" ref="R14:S14" si="14">SUM(R15:R22)</f>
        <v>2422.5650000000001</v>
      </c>
      <c r="S14" s="71">
        <f t="shared" si="14"/>
        <v>2491.1979999999999</v>
      </c>
      <c r="T14" s="73">
        <f>SUM(T15:T22)</f>
        <v>0</v>
      </c>
      <c r="U14" s="71">
        <f t="shared" ref="U14:X14" si="15">SUM(U15:U22)</f>
        <v>4.1687554100003421</v>
      </c>
      <c r="V14" s="71">
        <f t="shared" si="15"/>
        <v>1.1480000000001023</v>
      </c>
      <c r="W14" s="71">
        <f t="shared" si="15"/>
        <v>14.748999999999876</v>
      </c>
      <c r="X14" s="71">
        <f t="shared" si="15"/>
        <v>12.397000000000091</v>
      </c>
      <c r="Y14" s="73">
        <f>SUM(Y15:Y22)</f>
        <v>0</v>
      </c>
      <c r="Z14" s="71">
        <f t="shared" ref="Z14:AD14" si="16">SUM(Z15:Z22)</f>
        <v>-0.19169422999976926</v>
      </c>
      <c r="AA14" s="71">
        <f t="shared" si="16"/>
        <v>-9.9279999999998907</v>
      </c>
      <c r="AB14" s="71">
        <f t="shared" si="16"/>
        <v>-3.723000000000086</v>
      </c>
      <c r="AC14" s="71">
        <f t="shared" si="16"/>
        <v>-5.3639999999998969</v>
      </c>
      <c r="AD14" s="72">
        <f t="shared" si="16"/>
        <v>-2.853000000000093</v>
      </c>
      <c r="AE14" s="71"/>
    </row>
    <row r="15" spans="1:31" ht="14.1" customHeight="1" x14ac:dyDescent="0.3">
      <c r="B15" s="75" t="s">
        <v>11</v>
      </c>
      <c r="C15" s="71">
        <v>1132.8912603100002</v>
      </c>
      <c r="D15" s="71">
        <v>1184.329</v>
      </c>
      <c r="E15" s="71">
        <v>1213.26</v>
      </c>
      <c r="F15" s="71">
        <v>1258.5920000000001</v>
      </c>
      <c r="G15" s="72">
        <v>1313.722</v>
      </c>
      <c r="H15" s="71">
        <v>1132.8912603100002</v>
      </c>
      <c r="I15" s="71">
        <v>1189.98019574</v>
      </c>
      <c r="J15" s="71">
        <v>1231.4949999999999</v>
      </c>
      <c r="K15" s="71">
        <v>1279.413</v>
      </c>
      <c r="L15" s="71">
        <v>1335.1769999999999</v>
      </c>
      <c r="M15" s="71">
        <v>1386.258</v>
      </c>
      <c r="N15" s="73">
        <v>1132.8912603100002</v>
      </c>
      <c r="O15" s="71">
        <v>1189.9354848800003</v>
      </c>
      <c r="P15" s="71">
        <v>1231.297</v>
      </c>
      <c r="Q15" s="71">
        <v>1281.9269999999999</v>
      </c>
      <c r="R15" s="71">
        <v>1337.403</v>
      </c>
      <c r="S15" s="71">
        <v>1390.172</v>
      </c>
      <c r="T15" s="73">
        <f t="shared" ref="T15:T25" si="17">N15-C15</f>
        <v>0</v>
      </c>
      <c r="U15" s="71">
        <f t="shared" ref="U15:U25" si="18">O15-D15</f>
        <v>5.6064848800003801</v>
      </c>
      <c r="V15" s="71">
        <f t="shared" ref="V15:V25" si="19">P15-E15</f>
        <v>18.037000000000035</v>
      </c>
      <c r="W15" s="71">
        <f t="shared" ref="W15:W25" si="20">Q15-F15</f>
        <v>23.334999999999809</v>
      </c>
      <c r="X15" s="71">
        <f t="shared" ref="X15:X25" si="21">R15-G15</f>
        <v>23.68100000000004</v>
      </c>
      <c r="Y15" s="73">
        <f t="shared" ref="Y15:Y25" si="22">N15-H15</f>
        <v>0</v>
      </c>
      <c r="Z15" s="71">
        <f t="shared" ref="Z15:Z25" si="23">O15-I15</f>
        <v>-4.4710859999668173E-2</v>
      </c>
      <c r="AA15" s="71">
        <f t="shared" ref="AA15:AA25" si="24">P15-J15</f>
        <v>-0.19799999999986539</v>
      </c>
      <c r="AB15" s="71">
        <f t="shared" ref="AB15:AB25" si="25">Q15-K15</f>
        <v>2.5139999999998963</v>
      </c>
      <c r="AC15" s="71">
        <f t="shared" ref="AC15:AC25" si="26">R15-L15</f>
        <v>2.2260000000001128</v>
      </c>
      <c r="AD15" s="72">
        <f t="shared" ref="AD15:AD25" si="27">S15-M15</f>
        <v>3.9139999999999873</v>
      </c>
      <c r="AE15" s="71"/>
    </row>
    <row r="16" spans="1:31" ht="14.1" customHeight="1" x14ac:dyDescent="0.3">
      <c r="B16" s="75" t="s">
        <v>12</v>
      </c>
      <c r="C16" s="71">
        <v>203.72696892000005</v>
      </c>
      <c r="D16" s="71">
        <v>207.74299999999999</v>
      </c>
      <c r="E16" s="71">
        <v>211.05099999999999</v>
      </c>
      <c r="F16" s="71">
        <v>214.40299999999999</v>
      </c>
      <c r="G16" s="72">
        <v>219.00200000000001</v>
      </c>
      <c r="H16" s="71">
        <v>203.72696892000005</v>
      </c>
      <c r="I16" s="71">
        <v>209.00535705999999</v>
      </c>
      <c r="J16" s="71">
        <v>212.67500000000001</v>
      </c>
      <c r="K16" s="71">
        <v>216.29300000000001</v>
      </c>
      <c r="L16" s="71">
        <v>220.67500000000001</v>
      </c>
      <c r="M16" s="71">
        <v>224.80600000000001</v>
      </c>
      <c r="N16" s="73">
        <v>203.72696892000005</v>
      </c>
      <c r="O16" s="71">
        <v>208.91464846000002</v>
      </c>
      <c r="P16" s="71">
        <v>213.51300000000001</v>
      </c>
      <c r="Q16" s="71">
        <v>217.62799999999999</v>
      </c>
      <c r="R16" s="71">
        <v>221.78299999999999</v>
      </c>
      <c r="S16" s="71">
        <v>226.137</v>
      </c>
      <c r="T16" s="73">
        <f t="shared" si="17"/>
        <v>0</v>
      </c>
      <c r="U16" s="71">
        <f t="shared" si="18"/>
        <v>1.1716484600000285</v>
      </c>
      <c r="V16" s="71">
        <f t="shared" si="19"/>
        <v>2.4620000000000175</v>
      </c>
      <c r="W16" s="71">
        <f t="shared" si="20"/>
        <v>3.2249999999999943</v>
      </c>
      <c r="X16" s="71">
        <f t="shared" si="21"/>
        <v>2.7809999999999775</v>
      </c>
      <c r="Y16" s="73">
        <f t="shared" si="22"/>
        <v>0</v>
      </c>
      <c r="Z16" s="71">
        <f t="shared" si="23"/>
        <v>-9.0708599999970829E-2</v>
      </c>
      <c r="AA16" s="71">
        <f t="shared" si="24"/>
        <v>0.83799999999999386</v>
      </c>
      <c r="AB16" s="71">
        <f t="shared" si="25"/>
        <v>1.3349999999999795</v>
      </c>
      <c r="AC16" s="71">
        <f t="shared" si="26"/>
        <v>1.1079999999999757</v>
      </c>
      <c r="AD16" s="72">
        <f t="shared" si="27"/>
        <v>1.3309999999999889</v>
      </c>
      <c r="AE16" s="71"/>
    </row>
    <row r="17" spans="2:31" ht="14.1" customHeight="1" x14ac:dyDescent="0.3">
      <c r="B17" s="75" t="s">
        <v>13</v>
      </c>
      <c r="C17" s="71">
        <v>57.119362129999999</v>
      </c>
      <c r="D17" s="71">
        <v>57.429000000000002</v>
      </c>
      <c r="E17" s="71">
        <v>58.298000000000002</v>
      </c>
      <c r="F17" s="71">
        <v>59.198999999999998</v>
      </c>
      <c r="G17" s="72">
        <v>60.398000000000003</v>
      </c>
      <c r="H17" s="71">
        <v>57.119362129999999</v>
      </c>
      <c r="I17" s="71">
        <v>56.974260860000008</v>
      </c>
      <c r="J17" s="71">
        <v>57.37</v>
      </c>
      <c r="K17" s="71">
        <v>58.463999999999999</v>
      </c>
      <c r="L17" s="71">
        <v>59.587000000000003</v>
      </c>
      <c r="M17" s="71">
        <v>60.674999999999997</v>
      </c>
      <c r="N17" s="73">
        <v>57.119362129999999</v>
      </c>
      <c r="O17" s="71">
        <v>56.94746356000001</v>
      </c>
      <c r="P17" s="71">
        <v>58.710999999999999</v>
      </c>
      <c r="Q17" s="71">
        <v>59.765000000000001</v>
      </c>
      <c r="R17" s="71">
        <v>60.914000000000001</v>
      </c>
      <c r="S17" s="71">
        <v>62.058999999999997</v>
      </c>
      <c r="T17" s="73">
        <f t="shared" si="17"/>
        <v>0</v>
      </c>
      <c r="U17" s="71">
        <f t="shared" si="18"/>
        <v>-0.48153643999999218</v>
      </c>
      <c r="V17" s="71">
        <f t="shared" si="19"/>
        <v>0.4129999999999967</v>
      </c>
      <c r="W17" s="71">
        <f t="shared" si="20"/>
        <v>0.5660000000000025</v>
      </c>
      <c r="X17" s="71">
        <f t="shared" si="21"/>
        <v>0.51599999999999824</v>
      </c>
      <c r="Y17" s="73">
        <f t="shared" si="22"/>
        <v>0</v>
      </c>
      <c r="Z17" s="71">
        <f t="shared" si="23"/>
        <v>-2.6797299999998359E-2</v>
      </c>
      <c r="AA17" s="71">
        <f t="shared" si="24"/>
        <v>1.3410000000000011</v>
      </c>
      <c r="AB17" s="71">
        <f t="shared" si="25"/>
        <v>1.3010000000000019</v>
      </c>
      <c r="AC17" s="71">
        <f t="shared" si="26"/>
        <v>1.3269999999999982</v>
      </c>
      <c r="AD17" s="72">
        <f t="shared" si="27"/>
        <v>1.3840000000000003</v>
      </c>
      <c r="AE17" s="71"/>
    </row>
    <row r="18" spans="2:31" ht="14.1" customHeight="1" x14ac:dyDescent="0.3">
      <c r="B18" s="75" t="s">
        <v>14</v>
      </c>
      <c r="C18" s="71">
        <v>4.4465995699999983</v>
      </c>
      <c r="D18" s="71">
        <v>4.3949999999999996</v>
      </c>
      <c r="E18" s="71">
        <v>4.4429999999999996</v>
      </c>
      <c r="F18" s="71">
        <v>4.5039999999999996</v>
      </c>
      <c r="G18" s="72">
        <v>4.5880000000000001</v>
      </c>
      <c r="H18" s="71">
        <v>4.4465995699999983</v>
      </c>
      <c r="I18" s="71">
        <v>4.9500638899999991</v>
      </c>
      <c r="J18" s="71">
        <v>4.1470000000000002</v>
      </c>
      <c r="K18" s="71">
        <v>4.7329999999999997</v>
      </c>
      <c r="L18" s="71">
        <v>4.8150000000000004</v>
      </c>
      <c r="M18" s="71">
        <v>4.883</v>
      </c>
      <c r="N18" s="73">
        <v>4.4465995699999983</v>
      </c>
      <c r="O18" s="71">
        <v>4.9367816699999993</v>
      </c>
      <c r="P18" s="71">
        <v>3.8740000000000001</v>
      </c>
      <c r="Q18" s="71">
        <v>4.4980000000000002</v>
      </c>
      <c r="R18" s="71">
        <v>4.5410000000000004</v>
      </c>
      <c r="S18" s="71">
        <v>4.6139999999999999</v>
      </c>
      <c r="T18" s="73">
        <f t="shared" si="17"/>
        <v>0</v>
      </c>
      <c r="U18" s="71">
        <f t="shared" si="18"/>
        <v>0.54178166999999977</v>
      </c>
      <c r="V18" s="71">
        <f t="shared" si="19"/>
        <v>-0.56899999999999951</v>
      </c>
      <c r="W18" s="71">
        <f t="shared" si="20"/>
        <v>-5.9999999999993392E-3</v>
      </c>
      <c r="X18" s="71">
        <f t="shared" si="21"/>
        <v>-4.6999999999999709E-2</v>
      </c>
      <c r="Y18" s="73">
        <f t="shared" si="22"/>
        <v>0</v>
      </c>
      <c r="Z18" s="71">
        <f t="shared" si="23"/>
        <v>-1.3282219999999789E-2</v>
      </c>
      <c r="AA18" s="71">
        <f t="shared" si="24"/>
        <v>-0.27300000000000013</v>
      </c>
      <c r="AB18" s="71">
        <f t="shared" si="25"/>
        <v>-0.23499999999999943</v>
      </c>
      <c r="AC18" s="71">
        <f t="shared" si="26"/>
        <v>-0.27400000000000002</v>
      </c>
      <c r="AD18" s="72">
        <f t="shared" si="27"/>
        <v>-0.26900000000000013</v>
      </c>
      <c r="AE18" s="71"/>
    </row>
    <row r="19" spans="2:31" ht="14.1" customHeight="1" x14ac:dyDescent="0.3">
      <c r="B19" s="75" t="s">
        <v>15</v>
      </c>
      <c r="C19" s="71">
        <v>661.49585543000001</v>
      </c>
      <c r="D19" s="71">
        <v>675.82299999999998</v>
      </c>
      <c r="E19" s="71">
        <v>730.84799999999996</v>
      </c>
      <c r="F19" s="71">
        <v>738.96799999999996</v>
      </c>
      <c r="G19" s="72">
        <v>772.93399999999997</v>
      </c>
      <c r="H19" s="71">
        <v>661.49585543000001</v>
      </c>
      <c r="I19" s="71">
        <v>673.21709135000003</v>
      </c>
      <c r="J19" s="71">
        <v>723.31600000000003</v>
      </c>
      <c r="K19" s="71">
        <v>735.202</v>
      </c>
      <c r="L19" s="71">
        <v>768.16700000000003</v>
      </c>
      <c r="M19" s="71">
        <v>776.87900000000002</v>
      </c>
      <c r="N19" s="73">
        <v>661.49585543000001</v>
      </c>
      <c r="O19" s="71">
        <v>673.15648720999991</v>
      </c>
      <c r="P19" s="71">
        <v>710.86500000000001</v>
      </c>
      <c r="Q19" s="71">
        <v>725.71500000000003</v>
      </c>
      <c r="R19" s="71">
        <v>757.57500000000005</v>
      </c>
      <c r="S19" s="71">
        <v>766.75699999999995</v>
      </c>
      <c r="T19" s="73">
        <f t="shared" si="17"/>
        <v>0</v>
      </c>
      <c r="U19" s="71">
        <f t="shared" si="18"/>
        <v>-2.6665127900000698</v>
      </c>
      <c r="V19" s="71">
        <f t="shared" si="19"/>
        <v>-19.982999999999947</v>
      </c>
      <c r="W19" s="71">
        <f t="shared" si="20"/>
        <v>-13.252999999999929</v>
      </c>
      <c r="X19" s="71">
        <f t="shared" si="21"/>
        <v>-15.358999999999924</v>
      </c>
      <c r="Y19" s="73">
        <f t="shared" si="22"/>
        <v>0</v>
      </c>
      <c r="Z19" s="71">
        <f t="shared" si="23"/>
        <v>-6.0604140000123152E-2</v>
      </c>
      <c r="AA19" s="71">
        <f t="shared" si="24"/>
        <v>-12.451000000000022</v>
      </c>
      <c r="AB19" s="71">
        <f t="shared" si="25"/>
        <v>-9.4869999999999663</v>
      </c>
      <c r="AC19" s="71">
        <f t="shared" si="26"/>
        <v>-10.591999999999985</v>
      </c>
      <c r="AD19" s="72">
        <f t="shared" si="27"/>
        <v>-10.122000000000071</v>
      </c>
      <c r="AE19" s="71"/>
    </row>
    <row r="20" spans="2:31" ht="14.1" customHeight="1" x14ac:dyDescent="0.3">
      <c r="B20" s="75" t="s">
        <v>16</v>
      </c>
      <c r="C20" s="71">
        <v>13.40715664</v>
      </c>
      <c r="D20" s="71">
        <v>12.597</v>
      </c>
      <c r="E20" s="71">
        <v>12.8</v>
      </c>
      <c r="F20" s="71">
        <v>13.074</v>
      </c>
      <c r="G20" s="72">
        <v>13.433</v>
      </c>
      <c r="H20" s="71">
        <v>13.40715664</v>
      </c>
      <c r="I20" s="71">
        <v>12.053375140000002</v>
      </c>
      <c r="J20" s="71">
        <v>12.032999999999999</v>
      </c>
      <c r="K20" s="71">
        <v>12.362</v>
      </c>
      <c r="L20" s="71">
        <v>12.686</v>
      </c>
      <c r="M20" s="71">
        <v>13</v>
      </c>
      <c r="N20" s="73">
        <v>13.40715664</v>
      </c>
      <c r="O20" s="71">
        <v>12.05166146</v>
      </c>
      <c r="P20" s="71">
        <v>12.093999999999999</v>
      </c>
      <c r="Q20" s="71">
        <v>12.449</v>
      </c>
      <c r="R20" s="71">
        <v>12.757</v>
      </c>
      <c r="S20" s="71">
        <v>13.084</v>
      </c>
      <c r="T20" s="73">
        <f t="shared" si="17"/>
        <v>0</v>
      </c>
      <c r="U20" s="71">
        <f t="shared" si="18"/>
        <v>-0.54533853999999948</v>
      </c>
      <c r="V20" s="71">
        <f t="shared" si="19"/>
        <v>-0.70600000000000129</v>
      </c>
      <c r="W20" s="71">
        <f t="shared" si="20"/>
        <v>-0.625</v>
      </c>
      <c r="X20" s="71">
        <f t="shared" si="21"/>
        <v>-0.67600000000000016</v>
      </c>
      <c r="Y20" s="73">
        <f t="shared" si="22"/>
        <v>0</v>
      </c>
      <c r="Z20" s="71">
        <f t="shared" si="23"/>
        <v>-1.7136800000017161E-3</v>
      </c>
      <c r="AA20" s="71">
        <f t="shared" si="24"/>
        <v>6.0999999999999943E-2</v>
      </c>
      <c r="AB20" s="71">
        <f t="shared" si="25"/>
        <v>8.6999999999999744E-2</v>
      </c>
      <c r="AC20" s="71">
        <f t="shared" si="26"/>
        <v>7.099999999999973E-2</v>
      </c>
      <c r="AD20" s="72">
        <f t="shared" si="27"/>
        <v>8.3999999999999631E-2</v>
      </c>
      <c r="AE20" s="71"/>
    </row>
    <row r="21" spans="2:31" ht="14.1" customHeight="1" x14ac:dyDescent="0.3">
      <c r="B21" s="75" t="s">
        <v>17</v>
      </c>
      <c r="C21" s="71">
        <v>23.0978846</v>
      </c>
      <c r="D21" s="71">
        <v>23.594999999999999</v>
      </c>
      <c r="E21" s="71">
        <v>24.266999999999999</v>
      </c>
      <c r="F21" s="71">
        <v>24.887</v>
      </c>
      <c r="G21" s="72">
        <v>25.652000000000001</v>
      </c>
      <c r="H21" s="71">
        <v>23.0978846</v>
      </c>
      <c r="I21" s="71">
        <v>24.145001440000001</v>
      </c>
      <c r="J21" s="71">
        <v>25.097999999999999</v>
      </c>
      <c r="K21" s="71">
        <v>25.678999999999998</v>
      </c>
      <c r="L21" s="71">
        <v>26.431999999999999</v>
      </c>
      <c r="M21" s="71">
        <v>27.15</v>
      </c>
      <c r="N21" s="73">
        <v>23.0978846</v>
      </c>
      <c r="O21" s="71">
        <v>24.143947479999994</v>
      </c>
      <c r="P21" s="71">
        <v>25.765000000000001</v>
      </c>
      <c r="Q21" s="71">
        <v>26.39</v>
      </c>
      <c r="R21" s="71">
        <v>27.148</v>
      </c>
      <c r="S21" s="71">
        <v>27.919</v>
      </c>
      <c r="T21" s="73">
        <f t="shared" si="17"/>
        <v>0</v>
      </c>
      <c r="U21" s="71">
        <f t="shared" si="18"/>
        <v>0.54894747999999538</v>
      </c>
      <c r="V21" s="71">
        <f t="shared" si="19"/>
        <v>1.4980000000000011</v>
      </c>
      <c r="W21" s="71">
        <f t="shared" si="20"/>
        <v>1.5030000000000001</v>
      </c>
      <c r="X21" s="71">
        <f t="shared" si="21"/>
        <v>1.4959999999999987</v>
      </c>
      <c r="Y21" s="73">
        <f t="shared" si="22"/>
        <v>0</v>
      </c>
      <c r="Z21" s="71">
        <f t="shared" si="23"/>
        <v>-1.0539600000072369E-3</v>
      </c>
      <c r="AA21" s="71">
        <f t="shared" si="24"/>
        <v>0.66700000000000159</v>
      </c>
      <c r="AB21" s="71">
        <f t="shared" si="25"/>
        <v>0.71100000000000207</v>
      </c>
      <c r="AC21" s="71">
        <f t="shared" si="26"/>
        <v>0.71600000000000108</v>
      </c>
      <c r="AD21" s="72">
        <f t="shared" si="27"/>
        <v>0.7690000000000019</v>
      </c>
      <c r="AE21" s="71"/>
    </row>
    <row r="22" spans="2:31" ht="14.1" customHeight="1" x14ac:dyDescent="0.3">
      <c r="B22" s="75" t="s">
        <v>18</v>
      </c>
      <c r="C22" s="71">
        <v>0.41490982999999998</v>
      </c>
      <c r="D22" s="71">
        <v>0.41699999999999998</v>
      </c>
      <c r="E22" s="71">
        <v>0.42299999999999999</v>
      </c>
      <c r="F22" s="71">
        <v>0.42699999999999999</v>
      </c>
      <c r="G22" s="72">
        <v>0.439</v>
      </c>
      <c r="H22" s="71">
        <v>0.41490982999999998</v>
      </c>
      <c r="I22" s="71">
        <v>0.36310415999999995</v>
      </c>
      <c r="J22" s="71">
        <v>0.33200000000000002</v>
      </c>
      <c r="K22" s="71">
        <v>0.38</v>
      </c>
      <c r="L22" s="71">
        <v>0.39</v>
      </c>
      <c r="M22" s="71">
        <v>0.4</v>
      </c>
      <c r="N22" s="73">
        <v>0.41490982999999998</v>
      </c>
      <c r="O22" s="71">
        <v>0.41028068999999995</v>
      </c>
      <c r="P22" s="71">
        <v>0.41899999999999998</v>
      </c>
      <c r="Q22" s="71">
        <v>0.43099999999999999</v>
      </c>
      <c r="R22" s="71">
        <v>0.44400000000000001</v>
      </c>
      <c r="S22" s="71">
        <v>0.45600000000000002</v>
      </c>
      <c r="T22" s="73">
        <f t="shared" si="17"/>
        <v>0</v>
      </c>
      <c r="U22" s="71">
        <f t="shared" si="18"/>
        <v>-6.7193100000000339E-3</v>
      </c>
      <c r="V22" s="71">
        <f t="shared" si="19"/>
        <v>-4.0000000000000036E-3</v>
      </c>
      <c r="W22" s="71">
        <f t="shared" si="20"/>
        <v>4.0000000000000036E-3</v>
      </c>
      <c r="X22" s="71">
        <f t="shared" si="21"/>
        <v>5.0000000000000044E-3</v>
      </c>
      <c r="Y22" s="73">
        <f t="shared" si="22"/>
        <v>0</v>
      </c>
      <c r="Z22" s="71">
        <f t="shared" si="23"/>
        <v>4.7176529999999994E-2</v>
      </c>
      <c r="AA22" s="71">
        <f t="shared" si="24"/>
        <v>8.6999999999999966E-2</v>
      </c>
      <c r="AB22" s="71">
        <f t="shared" si="25"/>
        <v>5.099999999999999E-2</v>
      </c>
      <c r="AC22" s="71">
        <f t="shared" si="26"/>
        <v>5.3999999999999992E-2</v>
      </c>
      <c r="AD22" s="72">
        <f t="shared" si="27"/>
        <v>5.5999999999999994E-2</v>
      </c>
      <c r="AE22" s="71"/>
    </row>
    <row r="23" spans="2:31" ht="14.1" customHeight="1" x14ac:dyDescent="0.3">
      <c r="B23" s="76" t="s">
        <v>19</v>
      </c>
      <c r="C23" s="59">
        <v>28.893637419999997</v>
      </c>
      <c r="D23" s="59">
        <v>28.766999999999999</v>
      </c>
      <c r="E23" s="59">
        <v>24.486999999999998</v>
      </c>
      <c r="F23" s="59">
        <v>25.530999999999999</v>
      </c>
      <c r="G23" s="68">
        <v>26.297999999999998</v>
      </c>
      <c r="H23" s="59">
        <v>28.893637419999997</v>
      </c>
      <c r="I23" s="59">
        <v>28.887303469999999</v>
      </c>
      <c r="J23" s="59">
        <v>24.568999999999999</v>
      </c>
      <c r="K23" s="59">
        <v>25.733000000000001</v>
      </c>
      <c r="L23" s="59">
        <v>26.8</v>
      </c>
      <c r="M23" s="59">
        <v>27.716000000000001</v>
      </c>
      <c r="N23" s="69">
        <v>28.893637419999997</v>
      </c>
      <c r="O23" s="59">
        <v>28.887303469999999</v>
      </c>
      <c r="P23" s="59">
        <v>23.11</v>
      </c>
      <c r="Q23" s="59">
        <v>24.256</v>
      </c>
      <c r="R23" s="59">
        <v>25.236999999999998</v>
      </c>
      <c r="S23" s="59">
        <v>26.029</v>
      </c>
      <c r="T23" s="69">
        <f t="shared" si="17"/>
        <v>0</v>
      </c>
      <c r="U23" s="59">
        <f t="shared" si="18"/>
        <v>0.12030346999999963</v>
      </c>
      <c r="V23" s="59">
        <f t="shared" si="19"/>
        <v>-1.3769999999999989</v>
      </c>
      <c r="W23" s="59">
        <f t="shared" si="20"/>
        <v>-1.2749999999999986</v>
      </c>
      <c r="X23" s="59">
        <f t="shared" si="21"/>
        <v>-1.0609999999999999</v>
      </c>
      <c r="Y23" s="69">
        <f t="shared" si="22"/>
        <v>0</v>
      </c>
      <c r="Z23" s="59">
        <f t="shared" si="23"/>
        <v>0</v>
      </c>
      <c r="AA23" s="59">
        <f t="shared" si="24"/>
        <v>-1.4589999999999996</v>
      </c>
      <c r="AB23" s="59">
        <f t="shared" si="25"/>
        <v>-1.4770000000000003</v>
      </c>
      <c r="AC23" s="59">
        <f t="shared" si="26"/>
        <v>-1.5630000000000024</v>
      </c>
      <c r="AD23" s="68">
        <f t="shared" si="27"/>
        <v>-1.6870000000000012</v>
      </c>
      <c r="AE23" s="59"/>
    </row>
    <row r="24" spans="2:31" ht="14.1" customHeight="1" x14ac:dyDescent="0.3">
      <c r="B24" s="76" t="s">
        <v>31</v>
      </c>
      <c r="C24" s="59">
        <v>519.29851488000008</v>
      </c>
      <c r="D24" s="59">
        <v>519.15499999999997</v>
      </c>
      <c r="E24" s="59">
        <v>533.16099999999994</v>
      </c>
      <c r="F24" s="59">
        <v>549.49400000000003</v>
      </c>
      <c r="G24" s="68">
        <v>569.28</v>
      </c>
      <c r="H24" s="59">
        <v>519.29851488000008</v>
      </c>
      <c r="I24" s="59">
        <v>517.85900000000004</v>
      </c>
      <c r="J24" s="59">
        <v>548.404</v>
      </c>
      <c r="K24" s="59">
        <v>565.43899999999996</v>
      </c>
      <c r="L24" s="59">
        <v>585.44000000000005</v>
      </c>
      <c r="M24" s="59">
        <v>605.78800000000001</v>
      </c>
      <c r="N24" s="69">
        <v>519.29851488000008</v>
      </c>
      <c r="O24" s="59">
        <v>522.11044464999998</v>
      </c>
      <c r="P24" s="59">
        <v>553.59699999999998</v>
      </c>
      <c r="Q24" s="59">
        <v>571.09699999999998</v>
      </c>
      <c r="R24" s="59">
        <v>591.22500000000002</v>
      </c>
      <c r="S24" s="59">
        <v>611.88</v>
      </c>
      <c r="T24" s="69">
        <f t="shared" si="17"/>
        <v>0</v>
      </c>
      <c r="U24" s="59">
        <f t="shared" si="18"/>
        <v>2.955444650000004</v>
      </c>
      <c r="V24" s="59">
        <f t="shared" si="19"/>
        <v>20.436000000000035</v>
      </c>
      <c r="W24" s="59">
        <f t="shared" si="20"/>
        <v>21.602999999999952</v>
      </c>
      <c r="X24" s="59">
        <f t="shared" si="21"/>
        <v>21.94500000000005</v>
      </c>
      <c r="Y24" s="69">
        <f t="shared" si="22"/>
        <v>0</v>
      </c>
      <c r="Z24" s="59">
        <f t="shared" si="23"/>
        <v>4.2514446499999394</v>
      </c>
      <c r="AA24" s="59">
        <f t="shared" si="24"/>
        <v>5.1929999999999836</v>
      </c>
      <c r="AB24" s="59">
        <f t="shared" si="25"/>
        <v>5.6580000000000155</v>
      </c>
      <c r="AC24" s="59">
        <f t="shared" si="26"/>
        <v>5.7849999999999682</v>
      </c>
      <c r="AD24" s="68">
        <f t="shared" si="27"/>
        <v>6.0919999999999845</v>
      </c>
      <c r="AE24" s="59"/>
    </row>
    <row r="25" spans="2:31" ht="14.1" customHeight="1" thickBot="1" x14ac:dyDescent="0.35">
      <c r="B25" s="81" t="s">
        <v>20</v>
      </c>
      <c r="C25" s="82">
        <v>607.72057556000004</v>
      </c>
      <c r="D25" s="82">
        <v>421.51799999999997</v>
      </c>
      <c r="E25" s="82">
        <v>563.78599999999994</v>
      </c>
      <c r="F25" s="82">
        <v>586.68600000000004</v>
      </c>
      <c r="G25" s="83">
        <v>559.25400000000002</v>
      </c>
      <c r="H25" s="82">
        <v>607.72057556000004</v>
      </c>
      <c r="I25" s="82">
        <v>421.80680704000002</v>
      </c>
      <c r="J25" s="82">
        <v>567.52700000000004</v>
      </c>
      <c r="K25" s="82">
        <v>593.29700000000003</v>
      </c>
      <c r="L25" s="82">
        <v>566.64499999999998</v>
      </c>
      <c r="M25" s="82">
        <v>586.53300000000002</v>
      </c>
      <c r="N25" s="88">
        <v>607.72057556000004</v>
      </c>
      <c r="O25" s="82">
        <v>404.50489482</v>
      </c>
      <c r="P25" s="82">
        <v>546.14099999999996</v>
      </c>
      <c r="Q25" s="82">
        <v>584.57799999999997</v>
      </c>
      <c r="R25" s="82">
        <v>566.86599999999999</v>
      </c>
      <c r="S25" s="82">
        <v>591.46600000000001</v>
      </c>
      <c r="T25" s="88">
        <f t="shared" si="17"/>
        <v>0</v>
      </c>
      <c r="U25" s="82">
        <f t="shared" si="18"/>
        <v>-17.013105179999968</v>
      </c>
      <c r="V25" s="82">
        <f t="shared" si="19"/>
        <v>-17.644999999999982</v>
      </c>
      <c r="W25" s="82">
        <f t="shared" si="20"/>
        <v>-2.1080000000000609</v>
      </c>
      <c r="X25" s="82">
        <f t="shared" si="21"/>
        <v>7.6119999999999663</v>
      </c>
      <c r="Y25" s="88">
        <f t="shared" si="22"/>
        <v>0</v>
      </c>
      <c r="Z25" s="82">
        <f t="shared" si="23"/>
        <v>-17.30191222000002</v>
      </c>
      <c r="AA25" s="82">
        <f t="shared" si="24"/>
        <v>-21.386000000000081</v>
      </c>
      <c r="AB25" s="82">
        <f t="shared" si="25"/>
        <v>-8.7190000000000509</v>
      </c>
      <c r="AC25" s="82">
        <f t="shared" si="26"/>
        <v>0.22100000000000364</v>
      </c>
      <c r="AD25" s="83">
        <f t="shared" si="27"/>
        <v>4.9329999999999927</v>
      </c>
      <c r="AE25" s="59"/>
    </row>
    <row r="26" spans="2:31" ht="14.1" customHeight="1" thickBot="1" x14ac:dyDescent="0.35">
      <c r="B26" s="87" t="s">
        <v>91</v>
      </c>
      <c r="C26" s="82">
        <f t="shared" ref="C26:S26" si="28">C27+C28</f>
        <v>9018.5608917099999</v>
      </c>
      <c r="D26" s="82">
        <f t="shared" si="28"/>
        <v>9470.8320000000003</v>
      </c>
      <c r="E26" s="82">
        <f t="shared" si="28"/>
        <v>10085.971</v>
      </c>
      <c r="F26" s="82">
        <f t="shared" si="28"/>
        <v>10621.559000000001</v>
      </c>
      <c r="G26" s="83">
        <f t="shared" si="28"/>
        <v>11217.183000000001</v>
      </c>
      <c r="H26" s="82">
        <f t="shared" si="28"/>
        <v>9018.5608917099999</v>
      </c>
      <c r="I26" s="82">
        <f t="shared" si="28"/>
        <v>9485.0950000000012</v>
      </c>
      <c r="J26" s="82">
        <f t="shared" si="28"/>
        <v>10149.09</v>
      </c>
      <c r="K26" s="82">
        <f t="shared" si="28"/>
        <v>10687.195</v>
      </c>
      <c r="L26" s="82">
        <f t="shared" si="28"/>
        <v>11294.202000000001</v>
      </c>
      <c r="M26" s="82">
        <f t="shared" si="28"/>
        <v>11962.804</v>
      </c>
      <c r="N26" s="88">
        <f t="shared" si="28"/>
        <v>9018.5608917099999</v>
      </c>
      <c r="O26" s="82">
        <f t="shared" si="28"/>
        <v>9487.3584108600007</v>
      </c>
      <c r="P26" s="82">
        <f t="shared" si="28"/>
        <v>10213.096</v>
      </c>
      <c r="Q26" s="82">
        <f t="shared" si="28"/>
        <v>10765.845000000001</v>
      </c>
      <c r="R26" s="82">
        <f t="shared" si="28"/>
        <v>11396.259</v>
      </c>
      <c r="S26" s="82">
        <f t="shared" si="28"/>
        <v>12092.344000000001</v>
      </c>
      <c r="T26" s="88">
        <f>T27+T28</f>
        <v>0</v>
      </c>
      <c r="U26" s="82">
        <f t="shared" ref="U26:X26" si="29">U27+U28</f>
        <v>16.526410859999942</v>
      </c>
      <c r="V26" s="82">
        <f t="shared" si="29"/>
        <v>127.125</v>
      </c>
      <c r="W26" s="82">
        <f t="shared" si="29"/>
        <v>144.28600000000006</v>
      </c>
      <c r="X26" s="82">
        <f t="shared" si="29"/>
        <v>179.07600000000002</v>
      </c>
      <c r="Y26" s="88">
        <f>Y27+Y28</f>
        <v>0</v>
      </c>
      <c r="Z26" s="82">
        <f t="shared" ref="Z26:AD26" si="30">Z27+Z28</f>
        <v>2.2634108600000218</v>
      </c>
      <c r="AA26" s="82">
        <f t="shared" si="30"/>
        <v>64.005999999999858</v>
      </c>
      <c r="AB26" s="82">
        <f t="shared" si="30"/>
        <v>78.650000000000091</v>
      </c>
      <c r="AC26" s="82">
        <f t="shared" si="30"/>
        <v>102.05699999999979</v>
      </c>
      <c r="AD26" s="83">
        <f t="shared" si="30"/>
        <v>129.53999999999951</v>
      </c>
      <c r="AE26" s="59"/>
    </row>
    <row r="27" spans="2:31" ht="14.1" customHeight="1" x14ac:dyDescent="0.3">
      <c r="B27" s="76" t="s">
        <v>92</v>
      </c>
      <c r="C27" s="59">
        <v>6138.4812359999996</v>
      </c>
      <c r="D27" s="59">
        <v>6537.2610000000004</v>
      </c>
      <c r="E27" s="59">
        <v>6903.3209999999999</v>
      </c>
      <c r="F27" s="59">
        <v>7241.674</v>
      </c>
      <c r="G27" s="68">
        <v>7617.893</v>
      </c>
      <c r="H27" s="59">
        <v>6138.4812359999996</v>
      </c>
      <c r="I27" s="59">
        <v>6533.6090000000004</v>
      </c>
      <c r="J27" s="59">
        <v>6919.9830000000002</v>
      </c>
      <c r="K27" s="59">
        <v>7270.924</v>
      </c>
      <c r="L27" s="59">
        <v>7650.4920000000002</v>
      </c>
      <c r="M27" s="59">
        <v>8076.5510000000004</v>
      </c>
      <c r="N27" s="69">
        <v>6138.4812359999996</v>
      </c>
      <c r="O27" s="89">
        <v>6534.6987099999997</v>
      </c>
      <c r="P27" s="89">
        <v>6958.8890000000001</v>
      </c>
      <c r="Q27" s="59">
        <v>7327.6610000000001</v>
      </c>
      <c r="R27" s="59">
        <v>7720.7759999999998</v>
      </c>
      <c r="S27" s="59">
        <v>8165.5129999999999</v>
      </c>
      <c r="T27" s="69">
        <f t="shared" ref="T27:X28" si="31">N27-C27</f>
        <v>0</v>
      </c>
      <c r="U27" s="59">
        <f t="shared" si="31"/>
        <v>-2.5622900000007576</v>
      </c>
      <c r="V27" s="59">
        <f t="shared" si="31"/>
        <v>55.568000000000211</v>
      </c>
      <c r="W27" s="59">
        <f t="shared" si="31"/>
        <v>85.98700000000008</v>
      </c>
      <c r="X27" s="59">
        <f t="shared" si="31"/>
        <v>102.88299999999981</v>
      </c>
      <c r="Y27" s="69">
        <f t="shared" ref="Y27:AD28" si="32">N27-H27</f>
        <v>0</v>
      </c>
      <c r="Z27" s="59">
        <f t="shared" si="32"/>
        <v>1.0897099999992861</v>
      </c>
      <c r="AA27" s="59">
        <f t="shared" si="32"/>
        <v>38.905999999999949</v>
      </c>
      <c r="AB27" s="59">
        <f t="shared" si="32"/>
        <v>56.73700000000008</v>
      </c>
      <c r="AC27" s="59">
        <f t="shared" si="32"/>
        <v>70.283999999999651</v>
      </c>
      <c r="AD27" s="68">
        <f t="shared" si="32"/>
        <v>88.961999999999534</v>
      </c>
      <c r="AE27" s="59"/>
    </row>
    <row r="28" spans="2:31" ht="14.1" customHeight="1" thickBot="1" x14ac:dyDescent="0.35">
      <c r="B28" s="81" t="s">
        <v>93</v>
      </c>
      <c r="C28" s="82">
        <v>2880.0796557100002</v>
      </c>
      <c r="D28" s="82">
        <v>2933.5709999999999</v>
      </c>
      <c r="E28" s="82">
        <v>3182.65</v>
      </c>
      <c r="F28" s="82">
        <v>3379.8850000000002</v>
      </c>
      <c r="G28" s="83">
        <v>3599.29</v>
      </c>
      <c r="H28" s="82">
        <v>2880.0796557100002</v>
      </c>
      <c r="I28" s="82">
        <v>2951.4859999999999</v>
      </c>
      <c r="J28" s="82">
        <v>3229.107</v>
      </c>
      <c r="K28" s="82">
        <v>3416.2710000000002</v>
      </c>
      <c r="L28" s="82">
        <v>3643.71</v>
      </c>
      <c r="M28" s="82">
        <v>3886.2530000000002</v>
      </c>
      <c r="N28" s="88">
        <v>2880.0796557100002</v>
      </c>
      <c r="O28" s="82">
        <v>2952.6597008600006</v>
      </c>
      <c r="P28" s="82">
        <v>3254.2069999999999</v>
      </c>
      <c r="Q28" s="82">
        <v>3438.1840000000002</v>
      </c>
      <c r="R28" s="82">
        <v>3675.4830000000002</v>
      </c>
      <c r="S28" s="82">
        <v>3926.8310000000001</v>
      </c>
      <c r="T28" s="88">
        <f t="shared" si="31"/>
        <v>0</v>
      </c>
      <c r="U28" s="82">
        <f t="shared" si="31"/>
        <v>19.088700860000699</v>
      </c>
      <c r="V28" s="82">
        <f t="shared" si="31"/>
        <v>71.556999999999789</v>
      </c>
      <c r="W28" s="82">
        <f t="shared" si="31"/>
        <v>58.298999999999978</v>
      </c>
      <c r="X28" s="82">
        <f t="shared" si="31"/>
        <v>76.193000000000211</v>
      </c>
      <c r="Y28" s="88">
        <f t="shared" si="32"/>
        <v>0</v>
      </c>
      <c r="Z28" s="82">
        <f t="shared" si="32"/>
        <v>1.1737008600007357</v>
      </c>
      <c r="AA28" s="82">
        <f t="shared" si="32"/>
        <v>25.099999999999909</v>
      </c>
      <c r="AB28" s="82">
        <f t="shared" si="32"/>
        <v>21.913000000000011</v>
      </c>
      <c r="AC28" s="82">
        <f t="shared" si="32"/>
        <v>31.773000000000138</v>
      </c>
      <c r="AD28" s="83">
        <f t="shared" si="32"/>
        <v>40.577999999999975</v>
      </c>
      <c r="AE28" s="59"/>
    </row>
    <row r="29" spans="2:31" ht="14.1" customHeight="1" thickBot="1" x14ac:dyDescent="0.35">
      <c r="B29" s="90" t="s">
        <v>21</v>
      </c>
      <c r="C29" s="91">
        <f t="shared" ref="C29:S29" si="33">C26+C5</f>
        <v>22697.017144509999</v>
      </c>
      <c r="D29" s="91">
        <f t="shared" si="33"/>
        <v>23964.513000000003</v>
      </c>
      <c r="E29" s="91">
        <f t="shared" si="33"/>
        <v>25067.716999999997</v>
      </c>
      <c r="F29" s="91">
        <f t="shared" si="33"/>
        <v>26011.834000000003</v>
      </c>
      <c r="G29" s="92">
        <f t="shared" si="33"/>
        <v>27558.424000000003</v>
      </c>
      <c r="H29" s="91">
        <f t="shared" si="33"/>
        <v>22697.017144509999</v>
      </c>
      <c r="I29" s="91">
        <f t="shared" si="33"/>
        <v>23731.114471680004</v>
      </c>
      <c r="J29" s="91">
        <f t="shared" si="33"/>
        <v>25104.516</v>
      </c>
      <c r="K29" s="91">
        <f t="shared" si="33"/>
        <v>26063.900999999998</v>
      </c>
      <c r="L29" s="91">
        <f t="shared" si="33"/>
        <v>27509.255000000001</v>
      </c>
      <c r="M29" s="91">
        <f t="shared" si="33"/>
        <v>29070.830999999998</v>
      </c>
      <c r="N29" s="93">
        <f t="shared" si="33"/>
        <v>22697.017144509999</v>
      </c>
      <c r="O29" s="91">
        <f t="shared" si="33"/>
        <v>23716.83389555</v>
      </c>
      <c r="P29" s="91">
        <f t="shared" si="33"/>
        <v>24712.673999999999</v>
      </c>
      <c r="Q29" s="91">
        <f t="shared" si="33"/>
        <v>25779.321000000004</v>
      </c>
      <c r="R29" s="91">
        <f t="shared" si="33"/>
        <v>27301.687000000002</v>
      </c>
      <c r="S29" s="91">
        <f t="shared" si="33"/>
        <v>28921.109</v>
      </c>
      <c r="T29" s="93">
        <f>T26+T5</f>
        <v>0</v>
      </c>
      <c r="U29" s="91">
        <f t="shared" ref="U29:X29" si="34">U26+U5</f>
        <v>-247.67910445000024</v>
      </c>
      <c r="V29" s="91">
        <f t="shared" si="34"/>
        <v>-355.04300000000001</v>
      </c>
      <c r="W29" s="91">
        <f t="shared" si="34"/>
        <v>-232.51299999999969</v>
      </c>
      <c r="X29" s="91">
        <f t="shared" si="34"/>
        <v>-256.73699999999928</v>
      </c>
      <c r="Y29" s="93">
        <f>Y26+Y5</f>
        <v>0</v>
      </c>
      <c r="Z29" s="91">
        <f t="shared" ref="Z29:AD29" si="35">Z26+Z5</f>
        <v>-14.280576129999972</v>
      </c>
      <c r="AA29" s="91">
        <f t="shared" si="35"/>
        <v>-391.84199999999959</v>
      </c>
      <c r="AB29" s="91">
        <f t="shared" si="35"/>
        <v>-284.57999999999919</v>
      </c>
      <c r="AC29" s="91">
        <f t="shared" si="35"/>
        <v>-207.56799999999964</v>
      </c>
      <c r="AD29" s="92">
        <f t="shared" si="35"/>
        <v>-149.72199999999987</v>
      </c>
      <c r="AE29" s="59"/>
    </row>
    <row r="30" spans="2:31" ht="14.1" customHeight="1" x14ac:dyDescent="0.3">
      <c r="B30" s="94" t="s">
        <v>22</v>
      </c>
      <c r="C30" s="71">
        <v>38.578598879999774</v>
      </c>
      <c r="D30" s="71">
        <v>33.042999999999999</v>
      </c>
      <c r="E30" s="71">
        <v>32.96</v>
      </c>
      <c r="F30" s="71">
        <v>32.96</v>
      </c>
      <c r="G30" s="72">
        <v>32.96</v>
      </c>
      <c r="H30" s="71">
        <v>38.578598879999774</v>
      </c>
      <c r="I30" s="71">
        <v>31.931382030000002</v>
      </c>
      <c r="J30" s="71">
        <v>31.817</v>
      </c>
      <c r="K30" s="71">
        <v>31.817</v>
      </c>
      <c r="L30" s="71">
        <v>31.817</v>
      </c>
      <c r="M30" s="71">
        <v>31.817</v>
      </c>
      <c r="N30" s="73">
        <v>38.578598879999774</v>
      </c>
      <c r="O30" s="71">
        <v>30.102139379999898</v>
      </c>
      <c r="P30" s="71">
        <v>35.402999999999999</v>
      </c>
      <c r="Q30" s="71">
        <v>35.359000000000002</v>
      </c>
      <c r="R30" s="71">
        <v>35.359000000000002</v>
      </c>
      <c r="S30" s="71">
        <v>35.359000000000002</v>
      </c>
      <c r="T30" s="73">
        <f t="shared" ref="T30:X32" si="36">N30-C30</f>
        <v>0</v>
      </c>
      <c r="U30" s="71">
        <f t="shared" si="36"/>
        <v>-2.9408606200001017</v>
      </c>
      <c r="V30" s="71">
        <f t="shared" si="36"/>
        <v>2.4429999999999978</v>
      </c>
      <c r="W30" s="71">
        <f t="shared" si="36"/>
        <v>2.3990000000000009</v>
      </c>
      <c r="X30" s="71">
        <f t="shared" si="36"/>
        <v>2.3990000000000009</v>
      </c>
      <c r="Y30" s="73">
        <f t="shared" ref="Y30:AD32" si="37">N30-H30</f>
        <v>0</v>
      </c>
      <c r="Z30" s="71">
        <f t="shared" si="37"/>
        <v>-1.8292426500001042</v>
      </c>
      <c r="AA30" s="71">
        <f t="shared" si="37"/>
        <v>3.5859999999999985</v>
      </c>
      <c r="AB30" s="71">
        <f t="shared" si="37"/>
        <v>3.5420000000000016</v>
      </c>
      <c r="AC30" s="71">
        <f t="shared" si="37"/>
        <v>3.5420000000000016</v>
      </c>
      <c r="AD30" s="72">
        <f t="shared" si="37"/>
        <v>3.5420000000000016</v>
      </c>
      <c r="AE30" s="71"/>
    </row>
    <row r="31" spans="2:31" ht="14.1" customHeight="1" x14ac:dyDescent="0.3">
      <c r="B31" s="76" t="s">
        <v>23</v>
      </c>
      <c r="C31" s="59">
        <f t="shared" ref="C31:S31" si="38">C30+C29</f>
        <v>22735.595743389997</v>
      </c>
      <c r="D31" s="59">
        <f t="shared" si="38"/>
        <v>23997.556000000004</v>
      </c>
      <c r="E31" s="59">
        <f t="shared" si="38"/>
        <v>25100.676999999996</v>
      </c>
      <c r="F31" s="59">
        <f t="shared" si="38"/>
        <v>26044.794000000002</v>
      </c>
      <c r="G31" s="68">
        <f t="shared" si="38"/>
        <v>27591.384000000002</v>
      </c>
      <c r="H31" s="59">
        <f t="shared" si="38"/>
        <v>22735.595743389997</v>
      </c>
      <c r="I31" s="59">
        <f t="shared" si="38"/>
        <v>23763.045853710006</v>
      </c>
      <c r="J31" s="59">
        <f t="shared" si="38"/>
        <v>25136.332999999999</v>
      </c>
      <c r="K31" s="59">
        <f t="shared" si="38"/>
        <v>26095.717999999997</v>
      </c>
      <c r="L31" s="59">
        <f t="shared" si="38"/>
        <v>27541.072</v>
      </c>
      <c r="M31" s="59">
        <f t="shared" si="38"/>
        <v>29102.647999999997</v>
      </c>
      <c r="N31" s="69">
        <f t="shared" si="38"/>
        <v>22735.595743389997</v>
      </c>
      <c r="O31" s="59">
        <f t="shared" si="38"/>
        <v>23746.93603493</v>
      </c>
      <c r="P31" s="59">
        <f t="shared" si="38"/>
        <v>24748.076999999997</v>
      </c>
      <c r="Q31" s="59">
        <f t="shared" si="38"/>
        <v>25814.680000000004</v>
      </c>
      <c r="R31" s="59">
        <f t="shared" si="38"/>
        <v>27337.046000000002</v>
      </c>
      <c r="S31" s="59">
        <f t="shared" si="38"/>
        <v>28956.468000000001</v>
      </c>
      <c r="T31" s="69">
        <f t="shared" si="36"/>
        <v>0</v>
      </c>
      <c r="U31" s="59">
        <f t="shared" si="36"/>
        <v>-250.61996507000367</v>
      </c>
      <c r="V31" s="59">
        <f t="shared" si="36"/>
        <v>-352.59999999999854</v>
      </c>
      <c r="W31" s="59">
        <f t="shared" si="36"/>
        <v>-230.11399999999776</v>
      </c>
      <c r="X31" s="59">
        <f t="shared" si="36"/>
        <v>-254.33799999999974</v>
      </c>
      <c r="Y31" s="69">
        <f t="shared" si="37"/>
        <v>0</v>
      </c>
      <c r="Z31" s="59">
        <f t="shared" si="37"/>
        <v>-16.109818780005298</v>
      </c>
      <c r="AA31" s="59">
        <f t="shared" si="37"/>
        <v>-388.25600000000122</v>
      </c>
      <c r="AB31" s="59">
        <f t="shared" si="37"/>
        <v>-281.03799999999319</v>
      </c>
      <c r="AC31" s="59">
        <f t="shared" si="37"/>
        <v>-204.02599999999802</v>
      </c>
      <c r="AD31" s="68">
        <f t="shared" si="37"/>
        <v>-146.17999999999665</v>
      </c>
      <c r="AE31" s="59"/>
    </row>
    <row r="32" spans="2:31" ht="14.1" customHeight="1" thickBot="1" x14ac:dyDescent="0.35">
      <c r="B32" s="81" t="s">
        <v>24</v>
      </c>
      <c r="C32" s="95">
        <v>28.894223888299877</v>
      </c>
      <c r="D32" s="95">
        <v>29.560154994118282</v>
      </c>
      <c r="E32" s="95">
        <v>29.651323752555243</v>
      </c>
      <c r="F32" s="95">
        <v>29.192185190509544</v>
      </c>
      <c r="G32" s="96">
        <v>29.056854273682525</v>
      </c>
      <c r="H32" s="95">
        <v>28.89422388829988</v>
      </c>
      <c r="I32" s="95">
        <v>29.333063103638406</v>
      </c>
      <c r="J32" s="95">
        <v>29.718879494840177</v>
      </c>
      <c r="K32" s="95">
        <v>29.205848859211137</v>
      </c>
      <c r="L32" s="95">
        <v>28.968321125397651</v>
      </c>
      <c r="M32" s="95">
        <v>28.891785115966606</v>
      </c>
      <c r="N32" s="160">
        <v>28.89422388829988</v>
      </c>
      <c r="O32" s="95">
        <v>29.332412932179007</v>
      </c>
      <c r="P32" s="95">
        <v>29.240553137354159</v>
      </c>
      <c r="Q32" s="95">
        <v>28.819460993698875</v>
      </c>
      <c r="R32" s="95">
        <v>28.681892170929718</v>
      </c>
      <c r="S32" s="95">
        <v>28.653205858515058</v>
      </c>
      <c r="T32" s="97">
        <v>0</v>
      </c>
      <c r="U32" s="98">
        <v>-0.22774206193927427</v>
      </c>
      <c r="V32" s="98">
        <v>-0.41077061520108415</v>
      </c>
      <c r="W32" s="98">
        <v>-0.37272419681066893</v>
      </c>
      <c r="X32" s="98">
        <v>-0.37496210275280717</v>
      </c>
      <c r="Y32" s="97">
        <v>0</v>
      </c>
      <c r="Z32" s="95">
        <v>-1.9898982168582425E-2</v>
      </c>
      <c r="AA32" s="98">
        <v>-0.45873544837025321</v>
      </c>
      <c r="AB32" s="98">
        <v>-0.31375030326725462</v>
      </c>
      <c r="AC32" s="98">
        <v>-0.21406306051012558</v>
      </c>
      <c r="AD32" s="99">
        <v>-0.14464905154861221</v>
      </c>
      <c r="AE32" s="188"/>
    </row>
    <row r="33" spans="2:31" ht="14.1" customHeight="1" thickBot="1" x14ac:dyDescent="0.35">
      <c r="B33" s="102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8"/>
      <c r="U33" s="169"/>
      <c r="V33" s="169"/>
      <c r="W33" s="169"/>
      <c r="X33" s="169"/>
      <c r="Y33" s="161"/>
      <c r="Z33" s="161"/>
      <c r="AA33" s="161"/>
      <c r="AB33" s="161"/>
      <c r="AC33" s="161"/>
      <c r="AD33" s="161"/>
      <c r="AE33" s="189"/>
    </row>
    <row r="34" spans="2:31" ht="14.1" customHeight="1" x14ac:dyDescent="0.3">
      <c r="B34" s="104" t="s">
        <v>94</v>
      </c>
      <c r="C34" s="105">
        <v>10593.755162608762</v>
      </c>
      <c r="D34" s="105">
        <v>11319.982</v>
      </c>
      <c r="E34" s="105">
        <v>11518.617</v>
      </c>
      <c r="F34" s="105">
        <v>11739.67</v>
      </c>
      <c r="G34" s="106">
        <v>12507.102999999999</v>
      </c>
      <c r="H34" s="105">
        <v>10593.755162608762</v>
      </c>
      <c r="I34" s="105">
        <v>11061.325426740001</v>
      </c>
      <c r="J34" s="105">
        <v>11444.508</v>
      </c>
      <c r="K34" s="105">
        <v>11657.762000000001</v>
      </c>
      <c r="L34" s="105">
        <v>12309.965</v>
      </c>
      <c r="M34" s="105">
        <v>12980.27</v>
      </c>
      <c r="N34" s="107">
        <v>10584.389936728763</v>
      </c>
      <c r="O34" s="105">
        <v>11057.988737150001</v>
      </c>
      <c r="P34" s="105">
        <v>11022.332</v>
      </c>
      <c r="Q34" s="105">
        <v>11307.87</v>
      </c>
      <c r="R34" s="105">
        <v>11999.361000000001</v>
      </c>
      <c r="S34" s="105">
        <v>12665.083000000001</v>
      </c>
      <c r="T34" s="107">
        <f t="shared" ref="T34:X40" si="39">N34-C34</f>
        <v>-9.3652258799993433</v>
      </c>
      <c r="U34" s="105">
        <f t="shared" si="39"/>
        <v>-261.99326284999916</v>
      </c>
      <c r="V34" s="105">
        <f t="shared" si="39"/>
        <v>-496.28499999999985</v>
      </c>
      <c r="W34" s="105">
        <f t="shared" si="39"/>
        <v>-431.79999999999927</v>
      </c>
      <c r="X34" s="105">
        <f t="shared" si="39"/>
        <v>-507.74199999999837</v>
      </c>
      <c r="Y34" s="107">
        <f t="shared" ref="Y34:AD40" si="40">N34-H34</f>
        <v>-9.3652258799993433</v>
      </c>
      <c r="Z34" s="105">
        <f t="shared" si="40"/>
        <v>-3.3366895899998781</v>
      </c>
      <c r="AA34" s="105">
        <f t="shared" si="40"/>
        <v>-422.17599999999948</v>
      </c>
      <c r="AB34" s="105">
        <f t="shared" si="40"/>
        <v>-349.89199999999983</v>
      </c>
      <c r="AC34" s="105">
        <f t="shared" si="40"/>
        <v>-310.60399999999936</v>
      </c>
      <c r="AD34" s="106">
        <f t="shared" si="40"/>
        <v>-315.1869999999999</v>
      </c>
      <c r="AE34" s="71"/>
    </row>
    <row r="35" spans="2:31" ht="14.1" customHeight="1" x14ac:dyDescent="0.3">
      <c r="B35" s="70" t="s">
        <v>135</v>
      </c>
      <c r="C35" s="71"/>
      <c r="D35" s="71"/>
      <c r="E35" s="71"/>
      <c r="F35" s="71"/>
      <c r="G35" s="72"/>
      <c r="H35" s="71"/>
      <c r="I35" s="71"/>
      <c r="J35" s="71"/>
      <c r="K35" s="71"/>
      <c r="L35" s="71"/>
      <c r="M35" s="71"/>
      <c r="N35" s="73">
        <v>9.365225879999981</v>
      </c>
      <c r="O35" s="71">
        <v>-17.22367272</v>
      </c>
      <c r="P35" s="71">
        <v>0</v>
      </c>
      <c r="Q35" s="71">
        <v>0</v>
      </c>
      <c r="R35" s="71">
        <v>0</v>
      </c>
      <c r="S35" s="71">
        <v>0</v>
      </c>
      <c r="T35" s="73">
        <f t="shared" si="39"/>
        <v>9.365225879999981</v>
      </c>
      <c r="U35" s="71">
        <f t="shared" si="39"/>
        <v>-17.22367272</v>
      </c>
      <c r="V35" s="71">
        <f t="shared" si="39"/>
        <v>0</v>
      </c>
      <c r="W35" s="71">
        <f t="shared" si="39"/>
        <v>0</v>
      </c>
      <c r="X35" s="71">
        <f t="shared" si="39"/>
        <v>0</v>
      </c>
      <c r="Y35" s="73">
        <f t="shared" si="40"/>
        <v>9.365225879999981</v>
      </c>
      <c r="Z35" s="71">
        <f t="shared" si="40"/>
        <v>-17.22367272</v>
      </c>
      <c r="AA35" s="71">
        <f t="shared" si="40"/>
        <v>0</v>
      </c>
      <c r="AB35" s="71">
        <f t="shared" si="40"/>
        <v>0</v>
      </c>
      <c r="AC35" s="71">
        <f t="shared" si="40"/>
        <v>0</v>
      </c>
      <c r="AD35" s="72">
        <f t="shared" si="40"/>
        <v>0</v>
      </c>
      <c r="AE35" s="71"/>
    </row>
    <row r="36" spans="2:31" ht="14.1" customHeight="1" x14ac:dyDescent="0.3">
      <c r="B36" s="70" t="s">
        <v>25</v>
      </c>
      <c r="C36" s="71">
        <v>394.00212123000006</v>
      </c>
      <c r="D36" s="71">
        <v>199.822</v>
      </c>
      <c r="E36" s="71">
        <v>333.14800000000002</v>
      </c>
      <c r="F36" s="71">
        <v>348.67500000000001</v>
      </c>
      <c r="G36" s="72">
        <v>311.53300000000002</v>
      </c>
      <c r="H36" s="71">
        <v>394.00212123000006</v>
      </c>
      <c r="I36" s="71">
        <v>202.02417215000008</v>
      </c>
      <c r="J36" s="71">
        <v>338.10500000000002</v>
      </c>
      <c r="K36" s="71">
        <v>357.19099999999997</v>
      </c>
      <c r="L36" s="71">
        <v>320.8</v>
      </c>
      <c r="M36" s="71">
        <v>330.42700000000002</v>
      </c>
      <c r="N36" s="73">
        <v>394.00212123000006</v>
      </c>
      <c r="O36" s="71">
        <v>202.02417215</v>
      </c>
      <c r="P36" s="71">
        <v>295.49400000000003</v>
      </c>
      <c r="Q36" s="71">
        <v>325.73500000000001</v>
      </c>
      <c r="R36" s="71">
        <v>298.15899999999999</v>
      </c>
      <c r="S36" s="71">
        <v>312.39499999999998</v>
      </c>
      <c r="T36" s="73">
        <f t="shared" si="39"/>
        <v>0</v>
      </c>
      <c r="U36" s="71">
        <f t="shared" si="39"/>
        <v>2.2021721499999956</v>
      </c>
      <c r="V36" s="71">
        <f t="shared" si="39"/>
        <v>-37.653999999999996</v>
      </c>
      <c r="W36" s="71">
        <f t="shared" si="39"/>
        <v>-22.939999999999998</v>
      </c>
      <c r="X36" s="71">
        <f t="shared" si="39"/>
        <v>-13.374000000000024</v>
      </c>
      <c r="Y36" s="73">
        <f t="shared" si="40"/>
        <v>0</v>
      </c>
      <c r="Z36" s="71">
        <f t="shared" si="40"/>
        <v>0</v>
      </c>
      <c r="AA36" s="71">
        <f t="shared" si="40"/>
        <v>-42.61099999999999</v>
      </c>
      <c r="AB36" s="71">
        <f t="shared" si="40"/>
        <v>-31.45599999999996</v>
      </c>
      <c r="AC36" s="71">
        <f t="shared" si="40"/>
        <v>-22.64100000000002</v>
      </c>
      <c r="AD36" s="72">
        <f t="shared" si="40"/>
        <v>-18.032000000000039</v>
      </c>
      <c r="AE36" s="71"/>
    </row>
    <row r="37" spans="2:31" ht="14.1" customHeight="1" x14ac:dyDescent="0.3">
      <c r="B37" s="70" t="s">
        <v>26</v>
      </c>
      <c r="C37" s="71">
        <v>1975.3563082698881</v>
      </c>
      <c r="D37" s="71">
        <v>2181.9110000000001</v>
      </c>
      <c r="E37" s="71">
        <v>2295.5529999999999</v>
      </c>
      <c r="F37" s="71">
        <v>2420.7820000000002</v>
      </c>
      <c r="G37" s="72">
        <v>2581.1489999999999</v>
      </c>
      <c r="H37" s="71">
        <v>1975.3563082698881</v>
      </c>
      <c r="I37" s="71">
        <v>2188.1329999999998</v>
      </c>
      <c r="J37" s="71">
        <v>2330.7620000000002</v>
      </c>
      <c r="K37" s="71">
        <v>2468.11</v>
      </c>
      <c r="L37" s="71">
        <v>2629.8589999999999</v>
      </c>
      <c r="M37" s="71">
        <v>2785.0680000000002</v>
      </c>
      <c r="N37" s="73">
        <v>1975.3563082698881</v>
      </c>
      <c r="O37" s="71">
        <v>2192.2282391000003</v>
      </c>
      <c r="P37" s="71">
        <v>2337.3829999999998</v>
      </c>
      <c r="Q37" s="71">
        <v>2481.54</v>
      </c>
      <c r="R37" s="71">
        <v>2647.1869999999999</v>
      </c>
      <c r="S37" s="71">
        <v>2823.7489999999998</v>
      </c>
      <c r="T37" s="73">
        <f t="shared" si="39"/>
        <v>0</v>
      </c>
      <c r="U37" s="71">
        <f t="shared" si="39"/>
        <v>10.317239100000279</v>
      </c>
      <c r="V37" s="71">
        <f t="shared" si="39"/>
        <v>41.829999999999927</v>
      </c>
      <c r="W37" s="71">
        <f t="shared" si="39"/>
        <v>60.757999999999811</v>
      </c>
      <c r="X37" s="71">
        <f t="shared" si="39"/>
        <v>66.038000000000011</v>
      </c>
      <c r="Y37" s="73">
        <f t="shared" si="40"/>
        <v>0</v>
      </c>
      <c r="Z37" s="71">
        <f t="shared" si="40"/>
        <v>4.0952391000005264</v>
      </c>
      <c r="AA37" s="71">
        <f t="shared" si="40"/>
        <v>6.6209999999996398</v>
      </c>
      <c r="AB37" s="71">
        <f t="shared" si="40"/>
        <v>13.429999999999836</v>
      </c>
      <c r="AC37" s="71">
        <f t="shared" si="40"/>
        <v>17.327999999999975</v>
      </c>
      <c r="AD37" s="72">
        <f t="shared" si="40"/>
        <v>38.680999999999585</v>
      </c>
      <c r="AE37" s="71"/>
    </row>
    <row r="38" spans="2:31" ht="14.1" customHeight="1" x14ac:dyDescent="0.3">
      <c r="B38" s="70" t="s">
        <v>27</v>
      </c>
      <c r="C38" s="71">
        <v>639.14173203135022</v>
      </c>
      <c r="D38" s="71">
        <v>712.33600000000001</v>
      </c>
      <c r="E38" s="71">
        <v>755.09400000000005</v>
      </c>
      <c r="F38" s="71">
        <v>801.755</v>
      </c>
      <c r="G38" s="72">
        <v>861.98900000000003</v>
      </c>
      <c r="H38" s="71">
        <v>639.14173203135022</v>
      </c>
      <c r="I38" s="71">
        <v>715.55799999999999</v>
      </c>
      <c r="J38" s="71">
        <v>763.66</v>
      </c>
      <c r="K38" s="71">
        <v>815.21100000000001</v>
      </c>
      <c r="L38" s="71">
        <v>875.947</v>
      </c>
      <c r="M38" s="71">
        <v>933.73099999999999</v>
      </c>
      <c r="N38" s="73">
        <v>639.14173203135022</v>
      </c>
      <c r="O38" s="71">
        <v>715.47913654999991</v>
      </c>
      <c r="P38" s="71">
        <v>764.26599999999996</v>
      </c>
      <c r="Q38" s="71">
        <v>818.548</v>
      </c>
      <c r="R38" s="71">
        <v>880.91300000000001</v>
      </c>
      <c r="S38" s="71">
        <v>947.73</v>
      </c>
      <c r="T38" s="73">
        <f t="shared" si="39"/>
        <v>0</v>
      </c>
      <c r="U38" s="71">
        <f t="shared" si="39"/>
        <v>3.1431365499998947</v>
      </c>
      <c r="V38" s="71">
        <f t="shared" si="39"/>
        <v>9.1719999999999118</v>
      </c>
      <c r="W38" s="71">
        <f t="shared" si="39"/>
        <v>16.793000000000006</v>
      </c>
      <c r="X38" s="71">
        <f t="shared" si="39"/>
        <v>18.923999999999978</v>
      </c>
      <c r="Y38" s="73">
        <f t="shared" si="40"/>
        <v>0</v>
      </c>
      <c r="Z38" s="71">
        <f t="shared" si="40"/>
        <v>-7.8863450000085322E-2</v>
      </c>
      <c r="AA38" s="71">
        <f t="shared" si="40"/>
        <v>0.60599999999999454</v>
      </c>
      <c r="AB38" s="71">
        <f t="shared" si="40"/>
        <v>3.3369999999999891</v>
      </c>
      <c r="AC38" s="71">
        <f t="shared" si="40"/>
        <v>4.9660000000000082</v>
      </c>
      <c r="AD38" s="72">
        <f t="shared" si="40"/>
        <v>13.999000000000024</v>
      </c>
      <c r="AE38" s="71"/>
    </row>
    <row r="39" spans="2:31" ht="14.1" customHeight="1" x14ac:dyDescent="0.3">
      <c r="B39" s="70" t="s">
        <v>28</v>
      </c>
      <c r="C39" s="71">
        <v>75.183153500000003</v>
      </c>
      <c r="D39" s="71">
        <v>78.58</v>
      </c>
      <c r="E39" s="71">
        <v>78.239000000000004</v>
      </c>
      <c r="F39" s="71">
        <v>78.239000000000004</v>
      </c>
      <c r="G39" s="72">
        <v>78.239000000000004</v>
      </c>
      <c r="H39" s="71">
        <v>75.183153500000003</v>
      </c>
      <c r="I39" s="71">
        <v>78.275542000000016</v>
      </c>
      <c r="J39" s="71">
        <v>77.656999999999996</v>
      </c>
      <c r="K39" s="71">
        <v>77.656999999999996</v>
      </c>
      <c r="L39" s="71">
        <v>77.656999999999996</v>
      </c>
      <c r="M39" s="71">
        <v>77.656999999999996</v>
      </c>
      <c r="N39" s="73">
        <v>75.183153500000003</v>
      </c>
      <c r="O39" s="71">
        <v>78.27554167000001</v>
      </c>
      <c r="P39" s="71">
        <v>79.007999999999996</v>
      </c>
      <c r="Q39" s="71">
        <v>79.007999999999996</v>
      </c>
      <c r="R39" s="71">
        <v>79.007999999999996</v>
      </c>
      <c r="S39" s="71">
        <v>79.007999999999996</v>
      </c>
      <c r="T39" s="73">
        <f t="shared" si="39"/>
        <v>0</v>
      </c>
      <c r="U39" s="71">
        <f t="shared" si="39"/>
        <v>-0.30445832999998856</v>
      </c>
      <c r="V39" s="71">
        <f t="shared" si="39"/>
        <v>0.76899999999999125</v>
      </c>
      <c r="W39" s="71">
        <f t="shared" si="39"/>
        <v>0.76899999999999125</v>
      </c>
      <c r="X39" s="71">
        <f t="shared" si="39"/>
        <v>0.76899999999999125</v>
      </c>
      <c r="Y39" s="73">
        <f t="shared" si="40"/>
        <v>0</v>
      </c>
      <c r="Z39" s="71">
        <f t="shared" si="40"/>
        <v>-3.3000000598804036E-7</v>
      </c>
      <c r="AA39" s="71">
        <f t="shared" si="40"/>
        <v>1.3509999999999991</v>
      </c>
      <c r="AB39" s="71">
        <f t="shared" si="40"/>
        <v>1.3509999999999991</v>
      </c>
      <c r="AC39" s="71">
        <f t="shared" si="40"/>
        <v>1.3509999999999991</v>
      </c>
      <c r="AD39" s="72">
        <f t="shared" si="40"/>
        <v>1.3509999999999991</v>
      </c>
      <c r="AE39" s="71"/>
    </row>
    <row r="40" spans="2:31" ht="14.1" customHeight="1" thickBot="1" x14ac:dyDescent="0.35">
      <c r="B40" s="108" t="s">
        <v>29</v>
      </c>
      <c r="C40" s="109">
        <v>1.01777516</v>
      </c>
      <c r="D40" s="109">
        <v>1.05</v>
      </c>
      <c r="E40" s="109">
        <v>1.095</v>
      </c>
      <c r="F40" s="109">
        <v>1.1539999999999999</v>
      </c>
      <c r="G40" s="110">
        <v>1.228</v>
      </c>
      <c r="H40" s="109">
        <v>1.01777516</v>
      </c>
      <c r="I40" s="109">
        <v>0.70333078999999998</v>
      </c>
      <c r="J40" s="109">
        <v>0.73399999999999999</v>
      </c>
      <c r="K40" s="109">
        <v>0.77500000000000002</v>
      </c>
      <c r="L40" s="109">
        <v>0.82499999999999996</v>
      </c>
      <c r="M40" s="109">
        <v>0.874</v>
      </c>
      <c r="N40" s="111">
        <v>1.01777516</v>
      </c>
      <c r="O40" s="109">
        <v>0.70333078999999998</v>
      </c>
      <c r="P40" s="109">
        <v>1.095</v>
      </c>
      <c r="Q40" s="109">
        <v>0.77500000000000002</v>
      </c>
      <c r="R40" s="109">
        <v>0.8</v>
      </c>
      <c r="S40" s="109">
        <v>0.8</v>
      </c>
      <c r="T40" s="111">
        <f t="shared" si="39"/>
        <v>0</v>
      </c>
      <c r="U40" s="109">
        <f t="shared" si="39"/>
        <v>-0.34666921000000006</v>
      </c>
      <c r="V40" s="109">
        <f t="shared" si="39"/>
        <v>0</v>
      </c>
      <c r="W40" s="109">
        <f t="shared" si="39"/>
        <v>-0.37899999999999989</v>
      </c>
      <c r="X40" s="109">
        <f t="shared" si="39"/>
        <v>-0.42799999999999994</v>
      </c>
      <c r="Y40" s="111">
        <f t="shared" si="40"/>
        <v>0</v>
      </c>
      <c r="Z40" s="109">
        <f t="shared" si="40"/>
        <v>0</v>
      </c>
      <c r="AA40" s="109">
        <f t="shared" si="40"/>
        <v>0.36099999999999999</v>
      </c>
      <c r="AB40" s="109">
        <f t="shared" si="40"/>
        <v>0</v>
      </c>
      <c r="AC40" s="109">
        <f t="shared" si="40"/>
        <v>-2.4999999999999911E-2</v>
      </c>
      <c r="AD40" s="110">
        <f t="shared" si="40"/>
        <v>-7.3999999999999955E-2</v>
      </c>
      <c r="AE40" s="71"/>
    </row>
    <row r="41" spans="2:31" ht="14.1" customHeight="1" x14ac:dyDescent="0.3">
      <c r="B41" s="1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Z41" s="71"/>
      <c r="AA41" s="71"/>
      <c r="AB41" s="71"/>
      <c r="AC41" s="71"/>
      <c r="AD41" s="71"/>
      <c r="AE41" s="71"/>
    </row>
    <row r="42" spans="2:31" ht="69" customHeight="1" x14ac:dyDescent="0.3">
      <c r="B42" s="230" t="s">
        <v>140</v>
      </c>
      <c r="C42" s="230"/>
      <c r="D42" s="230"/>
      <c r="E42" s="230"/>
    </row>
    <row r="43" spans="2:31" x14ac:dyDescent="0.3">
      <c r="B43" s="28" t="s">
        <v>138</v>
      </c>
      <c r="C43" s="167"/>
      <c r="D43" s="167"/>
      <c r="E43" s="167"/>
      <c r="F43" s="167"/>
      <c r="G43" s="167"/>
    </row>
    <row r="44" spans="2:31" x14ac:dyDescent="0.3"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</row>
    <row r="45" spans="2:31" x14ac:dyDescent="0.3"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</row>
    <row r="46" spans="2:31" x14ac:dyDescent="0.3"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</row>
    <row r="47" spans="2:31" x14ac:dyDescent="0.3"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</row>
    <row r="48" spans="2:31" x14ac:dyDescent="0.3"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</row>
    <row r="49" spans="3:30" x14ac:dyDescent="0.3"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</row>
    <row r="50" spans="3:30" x14ac:dyDescent="0.3"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</row>
    <row r="51" spans="3:30" x14ac:dyDescent="0.3"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</row>
    <row r="52" spans="3:30" x14ac:dyDescent="0.3"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</row>
    <row r="53" spans="3:30" x14ac:dyDescent="0.3">
      <c r="C53" s="167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</row>
    <row r="54" spans="3:30" x14ac:dyDescent="0.3">
      <c r="C54" s="167"/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</row>
    <row r="55" spans="3:30" x14ac:dyDescent="0.3">
      <c r="C55" s="167"/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</row>
    <row r="56" spans="3:30" x14ac:dyDescent="0.3">
      <c r="C56" s="167"/>
      <c r="D56" s="167"/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</row>
    <row r="57" spans="3:30" x14ac:dyDescent="0.3"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</row>
    <row r="58" spans="3:30" x14ac:dyDescent="0.3">
      <c r="C58" s="167"/>
      <c r="D58" s="167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</row>
    <row r="59" spans="3:30" x14ac:dyDescent="0.3">
      <c r="C59" s="167"/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</row>
    <row r="60" spans="3:30" x14ac:dyDescent="0.3">
      <c r="C60" s="167"/>
      <c r="D60" s="167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</row>
    <row r="61" spans="3:30" x14ac:dyDescent="0.3">
      <c r="C61" s="167"/>
      <c r="D61" s="167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</row>
    <row r="62" spans="3:30" x14ac:dyDescent="0.3">
      <c r="C62" s="167"/>
      <c r="D62" s="167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</row>
    <row r="63" spans="3:30" x14ac:dyDescent="0.3">
      <c r="C63" s="167"/>
      <c r="D63" s="167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</row>
    <row r="64" spans="3:30" x14ac:dyDescent="0.3">
      <c r="C64" s="167"/>
      <c r="D64" s="167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</row>
    <row r="65" spans="3:30" x14ac:dyDescent="0.3">
      <c r="C65" s="167"/>
      <c r="D65" s="167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</row>
    <row r="66" spans="3:30" x14ac:dyDescent="0.3">
      <c r="C66" s="167"/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</row>
    <row r="67" spans="3:30" x14ac:dyDescent="0.3">
      <c r="C67" s="167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</row>
    <row r="68" spans="3:30" x14ac:dyDescent="0.3">
      <c r="C68" s="167"/>
      <c r="D68" s="167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</row>
    <row r="69" spans="3:30" x14ac:dyDescent="0.3">
      <c r="C69" s="167"/>
      <c r="D69" s="167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  <c r="AB69" s="167"/>
      <c r="AC69" s="167"/>
      <c r="AD69" s="167"/>
    </row>
    <row r="70" spans="3:30" x14ac:dyDescent="0.3">
      <c r="C70" s="167"/>
      <c r="D70" s="167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</row>
    <row r="71" spans="3:30" x14ac:dyDescent="0.3">
      <c r="C71" s="167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</row>
    <row r="72" spans="3:30" x14ac:dyDescent="0.3">
      <c r="C72" s="167"/>
      <c r="D72" s="167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</row>
    <row r="73" spans="3:30" x14ac:dyDescent="0.3">
      <c r="C73" s="167"/>
      <c r="D73" s="167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</row>
    <row r="74" spans="3:30" x14ac:dyDescent="0.3">
      <c r="C74" s="167"/>
      <c r="D74" s="167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67"/>
      <c r="Z74" s="167"/>
      <c r="AA74" s="167"/>
      <c r="AB74" s="167"/>
      <c r="AC74" s="167"/>
      <c r="AD74" s="167"/>
    </row>
    <row r="75" spans="3:30" x14ac:dyDescent="0.3">
      <c r="C75" s="167"/>
      <c r="D75" s="167"/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</row>
    <row r="76" spans="3:30" x14ac:dyDescent="0.3">
      <c r="C76" s="167"/>
      <c r="D76" s="167"/>
      <c r="E76" s="167"/>
      <c r="F76" s="167"/>
      <c r="G76" s="167"/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</row>
    <row r="77" spans="3:30" x14ac:dyDescent="0.3">
      <c r="C77" s="167"/>
      <c r="D77" s="167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</row>
    <row r="78" spans="3:30" x14ac:dyDescent="0.3">
      <c r="C78" s="167"/>
      <c r="D78" s="167"/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</row>
    <row r="79" spans="3:30" x14ac:dyDescent="0.3">
      <c r="C79" s="167"/>
      <c r="D79" s="167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</row>
    <row r="80" spans="3:30" x14ac:dyDescent="0.3">
      <c r="C80" s="167"/>
      <c r="D80" s="167"/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</row>
    <row r="81" spans="3:30" x14ac:dyDescent="0.3">
      <c r="C81" s="167"/>
      <c r="D81" s="167"/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</row>
    <row r="82" spans="3:30" x14ac:dyDescent="0.3"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  <c r="N82" s="166"/>
      <c r="O82" s="166"/>
      <c r="P82" s="166"/>
      <c r="Q82" s="166"/>
      <c r="R82" s="166"/>
      <c r="S82" s="166"/>
      <c r="T82" s="166"/>
      <c r="U82" s="166"/>
      <c r="V82" s="166"/>
      <c r="W82" s="166"/>
      <c r="X82" s="166"/>
      <c r="Y82" s="166"/>
      <c r="AA82" s="166"/>
      <c r="AB82" s="166"/>
      <c r="AC82" s="166"/>
      <c r="AD82" s="166"/>
    </row>
    <row r="83" spans="3:30" x14ac:dyDescent="0.3"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  <c r="N83" s="166"/>
      <c r="O83" s="166"/>
      <c r="P83" s="166"/>
      <c r="Q83" s="166"/>
      <c r="R83" s="166"/>
      <c r="S83" s="166"/>
      <c r="T83" s="166"/>
      <c r="U83" s="166"/>
      <c r="V83" s="166"/>
      <c r="W83" s="166"/>
      <c r="X83" s="166"/>
      <c r="Y83" s="166"/>
      <c r="AA83" s="166"/>
      <c r="AB83" s="166"/>
      <c r="AC83" s="166"/>
      <c r="AD83" s="166"/>
    </row>
    <row r="84" spans="3:30" x14ac:dyDescent="0.3"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  <c r="N84" s="166"/>
      <c r="O84" s="166"/>
      <c r="P84" s="166"/>
      <c r="Q84" s="166"/>
      <c r="R84" s="166"/>
      <c r="S84" s="166"/>
      <c r="T84" s="166"/>
      <c r="U84" s="166"/>
      <c r="V84" s="166"/>
      <c r="W84" s="166"/>
      <c r="X84" s="166"/>
      <c r="Y84" s="166"/>
      <c r="AA84" s="166"/>
      <c r="AB84" s="166"/>
      <c r="AC84" s="166"/>
      <c r="AD84" s="166"/>
    </row>
    <row r="85" spans="3:30" x14ac:dyDescent="0.3"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166"/>
      <c r="AA85" s="166"/>
      <c r="AB85" s="166"/>
      <c r="AC85" s="166"/>
      <c r="AD85" s="166"/>
    </row>
    <row r="86" spans="3:30" x14ac:dyDescent="0.3"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6"/>
      <c r="Q86" s="166"/>
      <c r="R86" s="166"/>
      <c r="S86" s="166"/>
      <c r="T86" s="166"/>
      <c r="U86" s="166"/>
      <c r="V86" s="166"/>
      <c r="W86" s="166"/>
      <c r="X86" s="166"/>
      <c r="Y86" s="166"/>
      <c r="AA86" s="166"/>
      <c r="AB86" s="166"/>
      <c r="AC86" s="166"/>
      <c r="AD86" s="166"/>
    </row>
    <row r="87" spans="3:30" x14ac:dyDescent="0.3"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6"/>
      <c r="Q87" s="166"/>
      <c r="R87" s="166"/>
      <c r="S87" s="166"/>
      <c r="T87" s="166"/>
      <c r="U87" s="166"/>
      <c r="V87" s="166"/>
      <c r="W87" s="166"/>
      <c r="X87" s="166"/>
      <c r="Y87" s="166"/>
      <c r="AA87" s="166"/>
      <c r="AB87" s="166"/>
      <c r="AC87" s="166"/>
      <c r="AD87" s="166"/>
    </row>
    <row r="88" spans="3:30" x14ac:dyDescent="0.3"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6"/>
      <c r="Q88" s="166"/>
      <c r="R88" s="166"/>
      <c r="S88" s="166"/>
      <c r="T88" s="166"/>
      <c r="U88" s="166"/>
      <c r="V88" s="166"/>
      <c r="W88" s="166"/>
      <c r="X88" s="166"/>
      <c r="Y88" s="166"/>
      <c r="AA88" s="166"/>
      <c r="AB88" s="166"/>
      <c r="AC88" s="166"/>
      <c r="AD88" s="166"/>
    </row>
    <row r="89" spans="3:30" x14ac:dyDescent="0.3"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6"/>
      <c r="Q89" s="166"/>
      <c r="R89" s="166"/>
      <c r="S89" s="166"/>
      <c r="T89" s="166"/>
      <c r="U89" s="166"/>
      <c r="V89" s="166"/>
      <c r="W89" s="166"/>
      <c r="X89" s="166"/>
      <c r="Y89" s="166"/>
      <c r="AA89" s="166"/>
      <c r="AB89" s="166"/>
      <c r="AC89" s="166"/>
      <c r="AD89" s="166"/>
    </row>
  </sheetData>
  <mergeCells count="7">
    <mergeCell ref="T3:X3"/>
    <mergeCell ref="Y3:AD3"/>
    <mergeCell ref="B42:E42"/>
    <mergeCell ref="B3:B4"/>
    <mergeCell ref="C3:G3"/>
    <mergeCell ref="H3:M3"/>
    <mergeCell ref="N3:S3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9"/>
  <dimension ref="A1:AF18"/>
  <sheetViews>
    <sheetView showGridLines="0" zoomScale="90" zoomScaleNormal="90" workbookViewId="0"/>
  </sheetViews>
  <sheetFormatPr defaultRowHeight="16.5" x14ac:dyDescent="0.3"/>
  <cols>
    <col min="1" max="1" width="9.140625" style="2"/>
    <col min="2" max="2" width="31.5703125" style="2" customWidth="1"/>
    <col min="3" max="32" width="6.7109375" style="2" customWidth="1"/>
    <col min="33" max="16384" width="9.140625" style="2"/>
  </cols>
  <sheetData>
    <row r="1" spans="1:32" x14ac:dyDescent="0.3">
      <c r="A1" s="211"/>
    </row>
    <row r="2" spans="1:32" x14ac:dyDescent="0.3">
      <c r="B2" s="45" t="s">
        <v>155</v>
      </c>
    </row>
    <row r="3" spans="1:32" x14ac:dyDescent="0.3">
      <c r="B3" s="3"/>
      <c r="C3" s="41">
        <v>2016</v>
      </c>
      <c r="D3" s="42">
        <v>2017</v>
      </c>
      <c r="E3" s="42">
        <v>2018</v>
      </c>
      <c r="F3" s="42">
        <v>2019</v>
      </c>
      <c r="G3" s="42">
        <v>2020</v>
      </c>
      <c r="H3" s="43">
        <v>2016</v>
      </c>
      <c r="I3" s="42">
        <v>2017</v>
      </c>
      <c r="J3" s="42">
        <v>2018</v>
      </c>
      <c r="K3" s="42">
        <v>2019</v>
      </c>
      <c r="L3" s="42">
        <v>2020</v>
      </c>
      <c r="M3" s="43">
        <v>2016</v>
      </c>
      <c r="N3" s="42">
        <v>2017</v>
      </c>
      <c r="O3" s="42">
        <v>2018</v>
      </c>
      <c r="P3" s="42">
        <v>2019</v>
      </c>
      <c r="Q3" s="44">
        <v>2020</v>
      </c>
      <c r="R3" s="43">
        <v>2016</v>
      </c>
      <c r="S3" s="42">
        <v>2017</v>
      </c>
      <c r="T3" s="42">
        <v>2018</v>
      </c>
      <c r="U3" s="42">
        <v>2019</v>
      </c>
      <c r="V3" s="44">
        <v>2020</v>
      </c>
      <c r="W3" s="43">
        <v>2016</v>
      </c>
      <c r="X3" s="42">
        <v>2017</v>
      </c>
      <c r="Y3" s="42">
        <v>2018</v>
      </c>
      <c r="Z3" s="42">
        <v>2019</v>
      </c>
      <c r="AA3" s="44">
        <v>2020</v>
      </c>
      <c r="AB3" s="43">
        <v>2016</v>
      </c>
      <c r="AC3" s="42">
        <v>2017</v>
      </c>
      <c r="AD3" s="42">
        <v>2018</v>
      </c>
      <c r="AE3" s="42">
        <v>2019</v>
      </c>
      <c r="AF3" s="44">
        <v>2020</v>
      </c>
    </row>
    <row r="4" spans="1:32" x14ac:dyDescent="0.3">
      <c r="B4" s="4"/>
      <c r="C4" s="233" t="s">
        <v>34</v>
      </c>
      <c r="D4" s="234"/>
      <c r="E4" s="234"/>
      <c r="F4" s="234"/>
      <c r="G4" s="234"/>
      <c r="H4" s="233" t="s">
        <v>35</v>
      </c>
      <c r="I4" s="234"/>
      <c r="J4" s="234"/>
      <c r="K4" s="234"/>
      <c r="L4" s="235"/>
      <c r="M4" s="233" t="s">
        <v>84</v>
      </c>
      <c r="N4" s="234"/>
      <c r="O4" s="234"/>
      <c r="P4" s="234"/>
      <c r="Q4" s="235"/>
      <c r="R4" s="233" t="s">
        <v>36</v>
      </c>
      <c r="S4" s="234"/>
      <c r="T4" s="234"/>
      <c r="U4" s="234"/>
      <c r="V4" s="235"/>
      <c r="W4" s="233" t="s">
        <v>85</v>
      </c>
      <c r="X4" s="234"/>
      <c r="Y4" s="234"/>
      <c r="Z4" s="234"/>
      <c r="AA4" s="235"/>
      <c r="AB4" s="233" t="s">
        <v>86</v>
      </c>
      <c r="AC4" s="234"/>
      <c r="AD4" s="234"/>
      <c r="AE4" s="234"/>
      <c r="AF4" s="235"/>
    </row>
    <row r="5" spans="1:32" x14ac:dyDescent="0.3">
      <c r="B5" s="24" t="s">
        <v>3</v>
      </c>
      <c r="C5" s="29">
        <v>-20.599198870272616</v>
      </c>
      <c r="D5" s="30">
        <v>-4.3679940411927056</v>
      </c>
      <c r="E5" s="30">
        <v>-7.0169594457574975</v>
      </c>
      <c r="F5" s="30">
        <v>-6.0284599725582888</v>
      </c>
      <c r="G5" s="31">
        <v>22.173788745102144</v>
      </c>
      <c r="H5" s="29">
        <v>7.6710213602721193</v>
      </c>
      <c r="I5" s="30">
        <v>8.905994041192665</v>
      </c>
      <c r="J5" s="30">
        <v>17.873959445757492</v>
      </c>
      <c r="K5" s="30">
        <v>20.690459972558585</v>
      </c>
      <c r="L5" s="30">
        <v>29.274211254898141</v>
      </c>
      <c r="M5" s="29">
        <v>0</v>
      </c>
      <c r="N5" s="30">
        <v>0</v>
      </c>
      <c r="O5" s="30">
        <v>0</v>
      </c>
      <c r="P5" s="30">
        <v>0</v>
      </c>
      <c r="Q5" s="32">
        <v>0</v>
      </c>
      <c r="R5" s="33">
        <v>0</v>
      </c>
      <c r="S5" s="34">
        <v>0.188</v>
      </c>
      <c r="T5" s="34">
        <v>0.48499999999999999</v>
      </c>
      <c r="U5" s="34">
        <v>0.59</v>
      </c>
      <c r="V5" s="35">
        <v>0.79</v>
      </c>
      <c r="W5" s="33">
        <v>0</v>
      </c>
      <c r="X5" s="34">
        <v>0</v>
      </c>
      <c r="Y5" s="34">
        <v>0</v>
      </c>
      <c r="Z5" s="34">
        <v>0</v>
      </c>
      <c r="AA5" s="35">
        <v>0</v>
      </c>
      <c r="AB5" s="33">
        <v>-12.928177510000497</v>
      </c>
      <c r="AC5" s="34">
        <v>4.72599999999996</v>
      </c>
      <c r="AD5" s="34">
        <v>11.341999999999997</v>
      </c>
      <c r="AE5" s="34">
        <v>15.252000000000299</v>
      </c>
      <c r="AF5" s="35">
        <v>52.238000000000291</v>
      </c>
    </row>
    <row r="6" spans="1:32" x14ac:dyDescent="0.3">
      <c r="B6" s="24" t="s">
        <v>6</v>
      </c>
      <c r="C6" s="29">
        <v>-269.79318140493024</v>
      </c>
      <c r="D6" s="30">
        <v>-332.81050581397818</v>
      </c>
      <c r="E6" s="30">
        <v>-372.76637128265122</v>
      </c>
      <c r="F6" s="30">
        <v>-393.64181459525304</v>
      </c>
      <c r="G6" s="30">
        <v>-426.39045537655761</v>
      </c>
      <c r="H6" s="29">
        <v>-19.129818595069747</v>
      </c>
      <c r="I6" s="36">
        <v>-25.2114941860223</v>
      </c>
      <c r="J6" s="30">
        <v>-21.126628717348755</v>
      </c>
      <c r="K6" s="30">
        <v>-24.813185404747081</v>
      </c>
      <c r="L6" s="30">
        <v>-36.293544623442571</v>
      </c>
      <c r="M6" s="29">
        <v>0</v>
      </c>
      <c r="N6" s="30">
        <v>0</v>
      </c>
      <c r="O6" s="30">
        <v>0</v>
      </c>
      <c r="P6" s="30">
        <v>0</v>
      </c>
      <c r="Q6" s="37">
        <v>0</v>
      </c>
      <c r="R6" s="33">
        <v>3.508</v>
      </c>
      <c r="S6" s="34">
        <v>37.465000000000003</v>
      </c>
      <c r="T6" s="34">
        <v>41.204000000000001</v>
      </c>
      <c r="U6" s="34">
        <v>42.497999999999998</v>
      </c>
      <c r="V6" s="35">
        <v>39.585000000000001</v>
      </c>
      <c r="W6" s="33">
        <v>0</v>
      </c>
      <c r="X6" s="34">
        <v>0</v>
      </c>
      <c r="Y6" s="34">
        <v>0</v>
      </c>
      <c r="Z6" s="34">
        <v>0</v>
      </c>
      <c r="AA6" s="35">
        <v>0</v>
      </c>
      <c r="AB6" s="33">
        <v>-285.41500000000002</v>
      </c>
      <c r="AC6" s="34">
        <v>-320.55700000000053</v>
      </c>
      <c r="AD6" s="34">
        <v>-352.68899999999996</v>
      </c>
      <c r="AE6" s="34">
        <v>-375.95700000000011</v>
      </c>
      <c r="AF6" s="35">
        <v>-423.09900000000016</v>
      </c>
    </row>
    <row r="7" spans="1:32" x14ac:dyDescent="0.3">
      <c r="B7" s="24" t="s">
        <v>7</v>
      </c>
      <c r="C7" s="29">
        <v>0.29187741303906251</v>
      </c>
      <c r="D7" s="30">
        <v>-3.1003786515285046</v>
      </c>
      <c r="E7" s="30">
        <v>-4.3588408171019397</v>
      </c>
      <c r="F7" s="30">
        <v>-4.9936989331953425</v>
      </c>
      <c r="G7" s="30">
        <v>-5.6577311502788223</v>
      </c>
      <c r="H7" s="29">
        <v>-0.29195497303907153</v>
      </c>
      <c r="I7" s="30">
        <v>-7.2646213484714943</v>
      </c>
      <c r="J7" s="30">
        <v>-8.946159182898068</v>
      </c>
      <c r="K7" s="30">
        <v>-13.756301066804626</v>
      </c>
      <c r="L7" s="30">
        <v>-17.240268849721179</v>
      </c>
      <c r="M7" s="29">
        <v>0</v>
      </c>
      <c r="N7" s="30">
        <v>1.7210000000000001</v>
      </c>
      <c r="O7" s="30">
        <v>0</v>
      </c>
      <c r="P7" s="30">
        <v>0</v>
      </c>
      <c r="Q7" s="37">
        <v>0</v>
      </c>
      <c r="R7" s="33">
        <v>0</v>
      </c>
      <c r="S7" s="34">
        <v>0.65500000000000003</v>
      </c>
      <c r="T7" s="34">
        <v>0.89400000000000002</v>
      </c>
      <c r="U7" s="34">
        <v>0.88</v>
      </c>
      <c r="V7" s="35">
        <v>0.96199999999999997</v>
      </c>
      <c r="W7" s="33">
        <v>0</v>
      </c>
      <c r="X7" s="34">
        <v>0</v>
      </c>
      <c r="Y7" s="34">
        <v>0</v>
      </c>
      <c r="Z7" s="34">
        <v>0</v>
      </c>
      <c r="AA7" s="35">
        <v>0</v>
      </c>
      <c r="AB7" s="33">
        <v>-7.7560000009043503E-5</v>
      </c>
      <c r="AC7" s="34">
        <v>-7.988999999999999</v>
      </c>
      <c r="AD7" s="34">
        <v>-12.411000000000007</v>
      </c>
      <c r="AE7" s="34">
        <v>-17.869999999999973</v>
      </c>
      <c r="AF7" s="35">
        <v>-21.936</v>
      </c>
    </row>
    <row r="8" spans="1:32" x14ac:dyDescent="0.3">
      <c r="B8" s="24" t="s">
        <v>9</v>
      </c>
      <c r="C8" s="29">
        <v>-7.2115225697963288</v>
      </c>
      <c r="D8" s="30">
        <v>23.480811266074451</v>
      </c>
      <c r="E8" s="30">
        <v>24.437957993908107</v>
      </c>
      <c r="F8" s="30">
        <v>25.493670424964154</v>
      </c>
      <c r="G8" s="30">
        <v>26.829525878803697</v>
      </c>
      <c r="H8" s="29">
        <v>-17.08177397020361</v>
      </c>
      <c r="I8" s="30">
        <v>23.998184212840599</v>
      </c>
      <c r="J8" s="30">
        <v>59.637101875005762</v>
      </c>
      <c r="K8" s="30">
        <v>81.940389443950977</v>
      </c>
      <c r="L8" s="30">
        <v>93.392533990108774</v>
      </c>
      <c r="M8" s="29">
        <v>-47.998613569999925</v>
      </c>
      <c r="N8" s="30">
        <v>9.8004521085153104E-2</v>
      </c>
      <c r="O8" s="30">
        <v>-30.587059868913769</v>
      </c>
      <c r="P8" s="30">
        <v>-30.587059868913769</v>
      </c>
      <c r="Q8" s="37">
        <v>-30.587059868913769</v>
      </c>
      <c r="R8" s="33">
        <v>0</v>
      </c>
      <c r="S8" s="34">
        <v>-2.9209999999999998</v>
      </c>
      <c r="T8" s="34">
        <v>-2.9209999999999998</v>
      </c>
      <c r="U8" s="34">
        <v>-2.9209999999999998</v>
      </c>
      <c r="V8" s="35">
        <v>-2.9209999999999998</v>
      </c>
      <c r="W8" s="33">
        <v>0</v>
      </c>
      <c r="X8" s="34">
        <v>0</v>
      </c>
      <c r="Y8" s="34">
        <v>0</v>
      </c>
      <c r="Z8" s="34">
        <v>0</v>
      </c>
      <c r="AA8" s="35">
        <v>0</v>
      </c>
      <c r="AB8" s="33">
        <v>-72.291910109999861</v>
      </c>
      <c r="AC8" s="34">
        <v>44.656000000000205</v>
      </c>
      <c r="AD8" s="34">
        <v>50.5670000000001</v>
      </c>
      <c r="AE8" s="34">
        <v>73.926000000001366</v>
      </c>
      <c r="AF8" s="35">
        <v>86.713999999998691</v>
      </c>
    </row>
    <row r="9" spans="1:32" x14ac:dyDescent="0.3">
      <c r="B9" s="27" t="s">
        <v>10</v>
      </c>
      <c r="C9" s="29">
        <v>-1.1364214380059809</v>
      </c>
      <c r="D9" s="30">
        <v>7.8960719002551111E-2</v>
      </c>
      <c r="E9" s="30">
        <v>0.11474134645202537</v>
      </c>
      <c r="F9" s="30">
        <v>0.15382375215431038</v>
      </c>
      <c r="G9" s="30">
        <v>0.18629861784513679</v>
      </c>
      <c r="H9" s="29">
        <v>0.88139636800636856</v>
      </c>
      <c r="I9" s="30">
        <v>7.4120392809972717</v>
      </c>
      <c r="J9" s="30">
        <v>9.8802586535481094</v>
      </c>
      <c r="K9" s="30">
        <v>9.9491762478457311</v>
      </c>
      <c r="L9" s="30">
        <v>10.688701382154679</v>
      </c>
      <c r="M9" s="29">
        <v>0</v>
      </c>
      <c r="N9" s="30">
        <v>-3.3260000000000001</v>
      </c>
      <c r="O9" s="30">
        <v>0</v>
      </c>
      <c r="P9" s="30">
        <v>0</v>
      </c>
      <c r="Q9" s="37">
        <v>0</v>
      </c>
      <c r="R9" s="33">
        <v>0</v>
      </c>
      <c r="S9" s="34">
        <v>-14.606</v>
      </c>
      <c r="T9" s="34">
        <v>-14.606</v>
      </c>
      <c r="U9" s="34">
        <v>-14.606</v>
      </c>
      <c r="V9" s="35">
        <v>-14.606</v>
      </c>
      <c r="W9" s="33">
        <v>0</v>
      </c>
      <c r="X9" s="34">
        <v>0</v>
      </c>
      <c r="Y9" s="34">
        <v>0</v>
      </c>
      <c r="Z9" s="34">
        <v>0</v>
      </c>
      <c r="AA9" s="35">
        <v>0</v>
      </c>
      <c r="AB9" s="33">
        <v>-0.25502506999961233</v>
      </c>
      <c r="AC9" s="34">
        <v>-10.441000000000177</v>
      </c>
      <c r="AD9" s="34">
        <v>-4.6109999999998657</v>
      </c>
      <c r="AE9" s="34">
        <v>-4.5029999999999584</v>
      </c>
      <c r="AF9" s="35">
        <v>-3.7310000000001842</v>
      </c>
    </row>
    <row r="10" spans="1:32" x14ac:dyDescent="0.3">
      <c r="B10" s="27" t="s">
        <v>11</v>
      </c>
      <c r="C10" s="29">
        <v>0.67658968846570078</v>
      </c>
      <c r="D10" s="30">
        <v>0.69892642361388324</v>
      </c>
      <c r="E10" s="30">
        <v>0.72859230360604832</v>
      </c>
      <c r="F10" s="30">
        <v>0.75992445208767156</v>
      </c>
      <c r="G10" s="30">
        <v>0.78972408205881528</v>
      </c>
      <c r="H10" s="29">
        <v>-0.74239286846544117</v>
      </c>
      <c r="I10" s="30">
        <v>-0.59192642361398218</v>
      </c>
      <c r="J10" s="30">
        <v>1.6874076963939846</v>
      </c>
      <c r="K10" s="30">
        <v>1.8250755479123366</v>
      </c>
      <c r="L10" s="30">
        <v>2.8552759179410345</v>
      </c>
      <c r="M10" s="29">
        <v>0</v>
      </c>
      <c r="N10" s="30">
        <v>0</v>
      </c>
      <c r="O10" s="30">
        <v>0</v>
      </c>
      <c r="P10" s="30">
        <v>0</v>
      </c>
      <c r="Q10" s="37">
        <v>0</v>
      </c>
      <c r="R10" s="33">
        <v>0</v>
      </c>
      <c r="S10" s="34">
        <v>0</v>
      </c>
      <c r="T10" s="34">
        <v>0</v>
      </c>
      <c r="U10" s="34">
        <v>0</v>
      </c>
      <c r="V10" s="35">
        <v>0</v>
      </c>
      <c r="W10" s="33">
        <v>0</v>
      </c>
      <c r="X10" s="34">
        <v>0</v>
      </c>
      <c r="Y10" s="34">
        <v>0</v>
      </c>
      <c r="Z10" s="34">
        <v>0</v>
      </c>
      <c r="AA10" s="35">
        <v>0</v>
      </c>
      <c r="AB10" s="33">
        <v>-6.5803179999740447E-2</v>
      </c>
      <c r="AC10" s="34">
        <v>0.10699999999990109</v>
      </c>
      <c r="AD10" s="34">
        <v>2.4160000000000328</v>
      </c>
      <c r="AE10" s="34">
        <v>2.5850000000000084</v>
      </c>
      <c r="AF10" s="35">
        <v>3.6449999999998499</v>
      </c>
    </row>
    <row r="11" spans="1:32" x14ac:dyDescent="0.3">
      <c r="B11" s="25" t="s">
        <v>15</v>
      </c>
      <c r="C11" s="29">
        <v>-1.1671683570317308</v>
      </c>
      <c r="D11" s="30">
        <v>-1.1919728904878724</v>
      </c>
      <c r="E11" s="30">
        <v>-1.2013295505982493</v>
      </c>
      <c r="F11" s="30">
        <v>-1.2106249550088317</v>
      </c>
      <c r="G11" s="30">
        <v>-1.2219247877840975</v>
      </c>
      <c r="H11" s="29">
        <v>1.1117492670318032</v>
      </c>
      <c r="I11" s="30">
        <v>5.4769728904877955</v>
      </c>
      <c r="J11" s="30">
        <v>5.586329550598343</v>
      </c>
      <c r="K11" s="30">
        <v>5.5196249550088421</v>
      </c>
      <c r="L11" s="30">
        <v>5.3029247877840948</v>
      </c>
      <c r="M11" s="29">
        <v>0</v>
      </c>
      <c r="N11" s="30">
        <v>-3.3260000000000001</v>
      </c>
      <c r="O11" s="30">
        <v>0</v>
      </c>
      <c r="P11" s="30">
        <v>0</v>
      </c>
      <c r="Q11" s="37">
        <v>0</v>
      </c>
      <c r="R11" s="33">
        <v>0</v>
      </c>
      <c r="S11" s="34">
        <v>-14.606</v>
      </c>
      <c r="T11" s="34">
        <v>-14.606</v>
      </c>
      <c r="U11" s="34">
        <v>-14.606</v>
      </c>
      <c r="V11" s="35">
        <v>-14.606</v>
      </c>
      <c r="W11" s="33">
        <v>0</v>
      </c>
      <c r="X11" s="34">
        <v>0</v>
      </c>
      <c r="Y11" s="34">
        <v>0</v>
      </c>
      <c r="Z11" s="34">
        <v>0</v>
      </c>
      <c r="AA11" s="35">
        <v>0</v>
      </c>
      <c r="AB11" s="33">
        <v>-5.5419089999927791E-2</v>
      </c>
      <c r="AC11" s="34">
        <v>-13.647000000000077</v>
      </c>
      <c r="AD11" s="34">
        <v>-10.220999999999906</v>
      </c>
      <c r="AE11" s="34">
        <v>-10.29699999999999</v>
      </c>
      <c r="AF11" s="35">
        <v>-10.525000000000004</v>
      </c>
    </row>
    <row r="12" spans="1:32" x14ac:dyDescent="0.3">
      <c r="B12" s="24" t="s">
        <v>20</v>
      </c>
      <c r="C12" s="29">
        <v>-0.6130653135173838</v>
      </c>
      <c r="D12" s="30">
        <v>-23.562084368801514</v>
      </c>
      <c r="E12" s="30">
        <v>-22.54729361736474</v>
      </c>
      <c r="F12" s="30">
        <v>-12.063686008328824</v>
      </c>
      <c r="G12" s="30">
        <v>-8.4368530041241119</v>
      </c>
      <c r="H12" s="29">
        <v>-0.5899430001057121</v>
      </c>
      <c r="I12" s="30">
        <v>-2.407915631198478</v>
      </c>
      <c r="J12" s="30">
        <v>-1.8807063826352277</v>
      </c>
      <c r="K12" s="30">
        <v>-2.8213139916711709</v>
      </c>
      <c r="L12" s="30">
        <v>-2.1791469958758842</v>
      </c>
      <c r="M12" s="29">
        <v>0</v>
      </c>
      <c r="N12" s="30">
        <v>0</v>
      </c>
      <c r="O12" s="30">
        <v>0</v>
      </c>
      <c r="P12" s="30">
        <v>0</v>
      </c>
      <c r="Q12" s="37">
        <v>0</v>
      </c>
      <c r="R12" s="33">
        <v>0</v>
      </c>
      <c r="S12" s="34">
        <v>18.3</v>
      </c>
      <c r="T12" s="34">
        <v>20</v>
      </c>
      <c r="U12" s="34">
        <v>20</v>
      </c>
      <c r="V12" s="35">
        <v>20</v>
      </c>
      <c r="W12" s="33">
        <v>0</v>
      </c>
      <c r="X12" s="34">
        <v>0</v>
      </c>
      <c r="Y12" s="34">
        <v>0</v>
      </c>
      <c r="Z12" s="34">
        <v>0</v>
      </c>
      <c r="AA12" s="35">
        <v>0</v>
      </c>
      <c r="AB12" s="33">
        <v>-1.203008313623096</v>
      </c>
      <c r="AC12" s="34">
        <v>-7.6699999999999928</v>
      </c>
      <c r="AD12" s="34">
        <v>-4.4279999999999671</v>
      </c>
      <c r="AE12" s="34">
        <v>5.1150000000000055</v>
      </c>
      <c r="AF12" s="35">
        <v>9.3840000000000057</v>
      </c>
    </row>
    <row r="13" spans="1:32" x14ac:dyDescent="0.3">
      <c r="B13" s="26" t="s">
        <v>37</v>
      </c>
      <c r="C13" s="38">
        <f>SUM(C5:C9,C12)</f>
        <v>-299.0615121834835</v>
      </c>
      <c r="D13" s="39">
        <f t="shared" ref="D13:AF13" si="0">SUM(D5:D9,D12)</f>
        <v>-340.28119089042389</v>
      </c>
      <c r="E13" s="39">
        <f t="shared" si="0"/>
        <v>-382.13676582251526</v>
      </c>
      <c r="F13" s="39">
        <f t="shared" si="0"/>
        <v>-391.08016533221701</v>
      </c>
      <c r="G13" s="39">
        <f t="shared" si="0"/>
        <v>-391.29542628920962</v>
      </c>
      <c r="H13" s="38">
        <f t="shared" si="0"/>
        <v>-28.541072810139656</v>
      </c>
      <c r="I13" s="39">
        <f t="shared" si="0"/>
        <v>5.4321863693382628</v>
      </c>
      <c r="J13" s="39">
        <f t="shared" si="0"/>
        <v>55.437825691429317</v>
      </c>
      <c r="K13" s="39">
        <f t="shared" si="0"/>
        <v>71.189225201132416</v>
      </c>
      <c r="L13" s="39">
        <f t="shared" si="0"/>
        <v>77.642486158121955</v>
      </c>
      <c r="M13" s="38">
        <f t="shared" si="0"/>
        <v>-47.998613569999925</v>
      </c>
      <c r="N13" s="39">
        <f t="shared" si="0"/>
        <v>-1.506995478914847</v>
      </c>
      <c r="O13" s="39">
        <f t="shared" si="0"/>
        <v>-30.587059868913769</v>
      </c>
      <c r="P13" s="39">
        <f t="shared" si="0"/>
        <v>-30.587059868913769</v>
      </c>
      <c r="Q13" s="40">
        <f t="shared" si="0"/>
        <v>-30.587059868913769</v>
      </c>
      <c r="R13" s="38">
        <f t="shared" si="0"/>
        <v>3.508</v>
      </c>
      <c r="S13" s="39">
        <f t="shared" si="0"/>
        <v>39.081000000000003</v>
      </c>
      <c r="T13" s="39">
        <f t="shared" si="0"/>
        <v>45.055999999999997</v>
      </c>
      <c r="U13" s="39">
        <f t="shared" si="0"/>
        <v>46.441000000000003</v>
      </c>
      <c r="V13" s="40">
        <f t="shared" si="0"/>
        <v>43.81</v>
      </c>
      <c r="W13" s="38">
        <f t="shared" si="0"/>
        <v>0</v>
      </c>
      <c r="X13" s="39">
        <f t="shared" si="0"/>
        <v>0</v>
      </c>
      <c r="Y13" s="39">
        <f t="shared" si="0"/>
        <v>0</v>
      </c>
      <c r="Z13" s="39">
        <f t="shared" si="0"/>
        <v>0</v>
      </c>
      <c r="AA13" s="40">
        <f t="shared" si="0"/>
        <v>0</v>
      </c>
      <c r="AB13" s="38">
        <f t="shared" si="0"/>
        <v>-372.0931985636231</v>
      </c>
      <c r="AC13" s="39">
        <f t="shared" si="0"/>
        <v>-297.27500000000055</v>
      </c>
      <c r="AD13" s="39">
        <f t="shared" si="0"/>
        <v>-312.22999999999968</v>
      </c>
      <c r="AE13" s="39">
        <f t="shared" si="0"/>
        <v>-304.03699999999839</v>
      </c>
      <c r="AF13" s="40">
        <f t="shared" si="0"/>
        <v>-300.43000000000131</v>
      </c>
    </row>
    <row r="14" spans="1:32" x14ac:dyDescent="0.3">
      <c r="B14" s="24" t="s">
        <v>32</v>
      </c>
      <c r="C14" s="29">
        <v>3.7602882016299843</v>
      </c>
      <c r="D14" s="30">
        <v>11.600759742144506</v>
      </c>
      <c r="E14" s="30">
        <v>13.628743557237245</v>
      </c>
      <c r="F14" s="30">
        <v>15.88176574888206</v>
      </c>
      <c r="G14" s="30">
        <v>18.08934796347911</v>
      </c>
      <c r="H14" s="29">
        <v>20.13101764046209</v>
      </c>
      <c r="I14" s="30">
        <v>22.62824025785434</v>
      </c>
      <c r="J14" s="30">
        <v>44.545256442763943</v>
      </c>
      <c r="K14" s="30">
        <v>54.945234251117043</v>
      </c>
      <c r="L14" s="30">
        <v>71.826652036520798</v>
      </c>
      <c r="M14" s="29">
        <v>0</v>
      </c>
      <c r="N14" s="30">
        <v>0</v>
      </c>
      <c r="O14" s="30">
        <v>0</v>
      </c>
      <c r="P14" s="30">
        <v>0</v>
      </c>
      <c r="Q14" s="37">
        <v>0</v>
      </c>
      <c r="R14" s="29">
        <v>0</v>
      </c>
      <c r="S14" s="34">
        <v>0</v>
      </c>
      <c r="T14" s="34">
        <v>0</v>
      </c>
      <c r="U14" s="34">
        <v>0</v>
      </c>
      <c r="V14" s="35">
        <v>0</v>
      </c>
      <c r="W14" s="29">
        <v>0</v>
      </c>
      <c r="X14" s="34">
        <v>0</v>
      </c>
      <c r="Y14" s="34">
        <v>0</v>
      </c>
      <c r="Z14" s="34">
        <v>0</v>
      </c>
      <c r="AA14" s="35">
        <v>0</v>
      </c>
      <c r="AB14" s="29">
        <v>23.891305842092073</v>
      </c>
      <c r="AC14" s="34">
        <v>34.228999999998848</v>
      </c>
      <c r="AD14" s="34">
        <v>58.174000000001193</v>
      </c>
      <c r="AE14" s="34">
        <v>70.826999999999103</v>
      </c>
      <c r="AF14" s="35">
        <v>89.915999999999912</v>
      </c>
    </row>
    <row r="15" spans="1:32" x14ac:dyDescent="0.3">
      <c r="B15" s="24" t="s">
        <v>33</v>
      </c>
      <c r="C15" s="29">
        <v>4.0683541112714456</v>
      </c>
      <c r="D15" s="30">
        <v>20.246808505598938</v>
      </c>
      <c r="E15" s="30">
        <v>24.364949030396634</v>
      </c>
      <c r="F15" s="30">
        <v>32.717687796162444</v>
      </c>
      <c r="G15" s="30">
        <v>40.01040043055545</v>
      </c>
      <c r="H15" s="29">
        <v>9.7491400087293485</v>
      </c>
      <c r="I15" s="30">
        <v>10.840191494400823</v>
      </c>
      <c r="J15" s="30">
        <v>21.443999346327409</v>
      </c>
      <c r="K15" s="30">
        <v>26.550682141979973</v>
      </c>
      <c r="L15" s="30">
        <v>34.699474668306927</v>
      </c>
      <c r="M15" s="29">
        <v>0</v>
      </c>
      <c r="N15" s="30">
        <v>0</v>
      </c>
      <c r="O15" s="30">
        <v>0</v>
      </c>
      <c r="P15" s="30">
        <v>0</v>
      </c>
      <c r="Q15" s="37">
        <v>0</v>
      </c>
      <c r="R15" s="29">
        <v>0</v>
      </c>
      <c r="S15" s="34">
        <v>-10.087999999999999</v>
      </c>
      <c r="T15" s="34">
        <v>-22.513948376723928</v>
      </c>
      <c r="U15" s="34">
        <v>-26.471369938142242</v>
      </c>
      <c r="V15" s="35">
        <v>-32.733875098862448</v>
      </c>
      <c r="W15" s="29">
        <v>0</v>
      </c>
      <c r="X15" s="34">
        <v>0</v>
      </c>
      <c r="Y15" s="34">
        <v>0</v>
      </c>
      <c r="Z15" s="34">
        <v>0</v>
      </c>
      <c r="AA15" s="35">
        <v>0</v>
      </c>
      <c r="AB15" s="29">
        <v>13.817494120000793</v>
      </c>
      <c r="AC15" s="34">
        <v>20.998999999999764</v>
      </c>
      <c r="AD15" s="34">
        <v>23.295000000000112</v>
      </c>
      <c r="AE15" s="34">
        <v>32.797000000000175</v>
      </c>
      <c r="AF15" s="35">
        <v>41.975999999999928</v>
      </c>
    </row>
    <row r="16" spans="1:32" x14ac:dyDescent="0.3">
      <c r="B16" s="26" t="s">
        <v>83</v>
      </c>
      <c r="C16" s="38">
        <f>C14+C15</f>
        <v>7.8286423129014295</v>
      </c>
      <c r="D16" s="39">
        <f t="shared" ref="D16:AF16" si="1">D14+D15</f>
        <v>31.847568247743446</v>
      </c>
      <c r="E16" s="39">
        <f t="shared" si="1"/>
        <v>37.99369258763388</v>
      </c>
      <c r="F16" s="39">
        <f t="shared" si="1"/>
        <v>48.599453545044504</v>
      </c>
      <c r="G16" s="39">
        <f t="shared" si="1"/>
        <v>58.099748394034563</v>
      </c>
      <c r="H16" s="38">
        <f t="shared" si="1"/>
        <v>29.880157649191439</v>
      </c>
      <c r="I16" s="39">
        <f t="shared" si="1"/>
        <v>33.468431752255164</v>
      </c>
      <c r="J16" s="39">
        <f t="shared" si="1"/>
        <v>65.989255789091345</v>
      </c>
      <c r="K16" s="39">
        <f t="shared" si="1"/>
        <v>81.495916393097019</v>
      </c>
      <c r="L16" s="39">
        <f t="shared" si="1"/>
        <v>106.52612670482773</v>
      </c>
      <c r="M16" s="38">
        <f t="shared" si="1"/>
        <v>0</v>
      </c>
      <c r="N16" s="39">
        <f t="shared" si="1"/>
        <v>0</v>
      </c>
      <c r="O16" s="39">
        <f t="shared" si="1"/>
        <v>0</v>
      </c>
      <c r="P16" s="39">
        <f t="shared" si="1"/>
        <v>0</v>
      </c>
      <c r="Q16" s="40">
        <f t="shared" si="1"/>
        <v>0</v>
      </c>
      <c r="R16" s="38">
        <f t="shared" si="1"/>
        <v>0</v>
      </c>
      <c r="S16" s="39">
        <f t="shared" si="1"/>
        <v>-10.087999999999999</v>
      </c>
      <c r="T16" s="39">
        <f t="shared" si="1"/>
        <v>-22.513948376723928</v>
      </c>
      <c r="U16" s="39">
        <f t="shared" si="1"/>
        <v>-26.471369938142242</v>
      </c>
      <c r="V16" s="40">
        <f t="shared" si="1"/>
        <v>-32.733875098862448</v>
      </c>
      <c r="W16" s="38">
        <f t="shared" si="1"/>
        <v>0</v>
      </c>
      <c r="X16" s="39">
        <f t="shared" si="1"/>
        <v>0</v>
      </c>
      <c r="Y16" s="39">
        <f t="shared" si="1"/>
        <v>0</v>
      </c>
      <c r="Z16" s="39">
        <f t="shared" si="1"/>
        <v>0</v>
      </c>
      <c r="AA16" s="40">
        <f t="shared" si="1"/>
        <v>0</v>
      </c>
      <c r="AB16" s="38">
        <f t="shared" si="1"/>
        <v>37.708799962092868</v>
      </c>
      <c r="AC16" s="39">
        <f t="shared" si="1"/>
        <v>55.227999999998616</v>
      </c>
      <c r="AD16" s="39">
        <f t="shared" si="1"/>
        <v>81.469000000001301</v>
      </c>
      <c r="AE16" s="39">
        <f t="shared" si="1"/>
        <v>103.62399999999928</v>
      </c>
      <c r="AF16" s="40">
        <f t="shared" si="1"/>
        <v>131.89199999999983</v>
      </c>
    </row>
    <row r="17" spans="2:32" x14ac:dyDescent="0.3">
      <c r="B17" s="5" t="s">
        <v>21</v>
      </c>
      <c r="C17" s="38">
        <f>C16+C13</f>
        <v>-291.23286987058208</v>
      </c>
      <c r="D17" s="39">
        <f t="shared" ref="D17:AF17" si="2">D16+D13</f>
        <v>-308.43362264268046</v>
      </c>
      <c r="E17" s="39">
        <f t="shared" si="2"/>
        <v>-344.1430732348814</v>
      </c>
      <c r="F17" s="39">
        <f t="shared" si="2"/>
        <v>-342.48071178717248</v>
      </c>
      <c r="G17" s="40">
        <f t="shared" si="2"/>
        <v>-333.19567789517504</v>
      </c>
      <c r="H17" s="38">
        <f t="shared" si="2"/>
        <v>1.3390848390517824</v>
      </c>
      <c r="I17" s="39">
        <f t="shared" si="2"/>
        <v>38.900618121593425</v>
      </c>
      <c r="J17" s="39">
        <f t="shared" si="2"/>
        <v>121.42708148052066</v>
      </c>
      <c r="K17" s="39">
        <f t="shared" si="2"/>
        <v>152.68514159422944</v>
      </c>
      <c r="L17" s="40">
        <f t="shared" si="2"/>
        <v>184.16861286294969</v>
      </c>
      <c r="M17" s="38">
        <f t="shared" si="2"/>
        <v>-47.998613569999925</v>
      </c>
      <c r="N17" s="39">
        <f t="shared" si="2"/>
        <v>-1.506995478914847</v>
      </c>
      <c r="O17" s="39">
        <f t="shared" si="2"/>
        <v>-30.587059868913769</v>
      </c>
      <c r="P17" s="39">
        <f t="shared" si="2"/>
        <v>-30.587059868913769</v>
      </c>
      <c r="Q17" s="40">
        <f t="shared" si="2"/>
        <v>-30.587059868913769</v>
      </c>
      <c r="R17" s="38">
        <f t="shared" si="2"/>
        <v>3.508</v>
      </c>
      <c r="S17" s="39">
        <f t="shared" si="2"/>
        <v>28.993000000000002</v>
      </c>
      <c r="T17" s="39">
        <f t="shared" si="2"/>
        <v>22.54205162327607</v>
      </c>
      <c r="U17" s="39">
        <f t="shared" si="2"/>
        <v>19.96963006185776</v>
      </c>
      <c r="V17" s="40">
        <f t="shared" si="2"/>
        <v>11.076124901137554</v>
      </c>
      <c r="W17" s="38">
        <f t="shared" si="2"/>
        <v>0</v>
      </c>
      <c r="X17" s="39">
        <f t="shared" si="2"/>
        <v>0</v>
      </c>
      <c r="Y17" s="39">
        <f t="shared" si="2"/>
        <v>0</v>
      </c>
      <c r="Z17" s="39">
        <f t="shared" si="2"/>
        <v>0</v>
      </c>
      <c r="AA17" s="40">
        <f t="shared" si="2"/>
        <v>0</v>
      </c>
      <c r="AB17" s="38">
        <f t="shared" si="2"/>
        <v>-334.38439860153022</v>
      </c>
      <c r="AC17" s="39">
        <f t="shared" si="2"/>
        <v>-242.04700000000193</v>
      </c>
      <c r="AD17" s="39">
        <f t="shared" si="2"/>
        <v>-230.76099999999838</v>
      </c>
      <c r="AE17" s="39">
        <f t="shared" si="2"/>
        <v>-200.4129999999991</v>
      </c>
      <c r="AF17" s="40">
        <f t="shared" si="2"/>
        <v>-168.53800000000149</v>
      </c>
    </row>
    <row r="18" spans="2:32" x14ac:dyDescent="0.3">
      <c r="B18" s="28" t="s">
        <v>87</v>
      </c>
    </row>
  </sheetData>
  <mergeCells count="6">
    <mergeCell ref="AB4:AF4"/>
    <mergeCell ref="C4:G4"/>
    <mergeCell ref="H4:L4"/>
    <mergeCell ref="M4:Q4"/>
    <mergeCell ref="R4:V4"/>
    <mergeCell ref="W4:AA4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/>
  <dimension ref="A1:G12"/>
  <sheetViews>
    <sheetView showGridLines="0" workbookViewId="0">
      <selection activeCell="B14" sqref="B14"/>
    </sheetView>
  </sheetViews>
  <sheetFormatPr defaultRowHeight="15" x14ac:dyDescent="0.25"/>
  <cols>
    <col min="2" max="2" width="43.85546875" bestFit="1" customWidth="1"/>
    <col min="3" max="10" width="7.7109375" customWidth="1"/>
    <col min="12" max="12" width="9.140625" customWidth="1"/>
  </cols>
  <sheetData>
    <row r="1" spans="1:7" x14ac:dyDescent="0.25">
      <c r="A1" s="211"/>
    </row>
    <row r="2" spans="1:7" x14ac:dyDescent="0.25">
      <c r="B2" s="236" t="s">
        <v>156</v>
      </c>
      <c r="C2" s="236"/>
      <c r="D2" s="236"/>
      <c r="E2" s="236"/>
      <c r="F2" s="236"/>
      <c r="G2" s="236"/>
    </row>
    <row r="3" spans="1:7" x14ac:dyDescent="0.25">
      <c r="B3" s="121"/>
      <c r="C3" s="122">
        <v>2016</v>
      </c>
      <c r="D3" s="122">
        <v>2017</v>
      </c>
      <c r="E3" s="122">
        <v>2018</v>
      </c>
      <c r="F3" s="122">
        <v>2019</v>
      </c>
      <c r="G3" s="123">
        <v>2020</v>
      </c>
    </row>
    <row r="4" spans="1:7" x14ac:dyDescent="0.25">
      <c r="B4" s="124" t="s">
        <v>157</v>
      </c>
      <c r="C4" s="125">
        <f>SUM(C5:C6)</f>
        <v>0</v>
      </c>
      <c r="D4" s="125">
        <f>SUM(D5:D6)</f>
        <v>18.3</v>
      </c>
      <c r="E4" s="125">
        <f>SUM(E5:E6)</f>
        <v>20</v>
      </c>
      <c r="F4" s="125">
        <f>SUM(F5:F6)</f>
        <v>20</v>
      </c>
      <c r="G4" s="125">
        <f>SUM(G5:G6)</f>
        <v>20</v>
      </c>
    </row>
    <row r="5" spans="1:7" ht="15.75" thickBot="1" x14ac:dyDescent="0.3">
      <c r="B5" s="126" t="s">
        <v>127</v>
      </c>
      <c r="C5" s="127">
        <v>0</v>
      </c>
      <c r="D5" s="128">
        <v>18.3</v>
      </c>
      <c r="E5" s="128">
        <v>20</v>
      </c>
      <c r="F5" s="128">
        <v>20</v>
      </c>
      <c r="G5" s="128">
        <v>20</v>
      </c>
    </row>
    <row r="6" spans="1:7" x14ac:dyDescent="0.25">
      <c r="B6" s="129" t="s">
        <v>128</v>
      </c>
      <c r="C6" s="130">
        <v>0</v>
      </c>
      <c r="D6" s="130">
        <v>0</v>
      </c>
      <c r="E6" s="130">
        <v>0</v>
      </c>
      <c r="F6" s="130">
        <v>0</v>
      </c>
      <c r="G6" s="130">
        <v>0</v>
      </c>
    </row>
    <row r="7" spans="1:7" x14ac:dyDescent="0.25">
      <c r="B7" s="131" t="s">
        <v>98</v>
      </c>
      <c r="C7" s="125">
        <f>SUM(C8:C10)</f>
        <v>3.508</v>
      </c>
      <c r="D7" s="125">
        <f t="shared" ref="D7:G7" si="0">SUM(D8:D10)</f>
        <v>12.771000000000004</v>
      </c>
      <c r="E7" s="125">
        <f t="shared" si="0"/>
        <v>4.0840516232760748</v>
      </c>
      <c r="F7" s="125">
        <f t="shared" si="0"/>
        <v>1.4206300618577572</v>
      </c>
      <c r="G7" s="125">
        <f t="shared" si="0"/>
        <v>-7.7548750988624491</v>
      </c>
    </row>
    <row r="8" spans="1:7" ht="15.75" thickBot="1" x14ac:dyDescent="0.3">
      <c r="B8" s="132" t="s">
        <v>129</v>
      </c>
      <c r="C8" s="128">
        <v>0</v>
      </c>
      <c r="D8" s="128">
        <v>-10.087999999999999</v>
      </c>
      <c r="E8" s="128">
        <v>-22.513948376723928</v>
      </c>
      <c r="F8" s="128">
        <v>-26.471369938142242</v>
      </c>
      <c r="G8" s="127">
        <v>-32.733875098862448</v>
      </c>
    </row>
    <row r="9" spans="1:7" ht="15.75" thickBot="1" x14ac:dyDescent="0.3">
      <c r="B9" s="133" t="s">
        <v>130</v>
      </c>
      <c r="C9" s="130">
        <v>0</v>
      </c>
      <c r="D9" s="130">
        <v>-14.606</v>
      </c>
      <c r="E9" s="130">
        <v>-14.606</v>
      </c>
      <c r="F9" s="130">
        <v>-14.606</v>
      </c>
      <c r="G9" s="134">
        <v>-14.606</v>
      </c>
    </row>
    <row r="10" spans="1:7" x14ac:dyDescent="0.25">
      <c r="B10" s="129" t="s">
        <v>131</v>
      </c>
      <c r="C10" s="130">
        <v>3.508</v>
      </c>
      <c r="D10" s="130">
        <v>37.465000000000003</v>
      </c>
      <c r="E10" s="130">
        <v>41.204000000000001</v>
      </c>
      <c r="F10" s="130">
        <v>42.497999999999998</v>
      </c>
      <c r="G10" s="135">
        <v>39.585000000000001</v>
      </c>
    </row>
    <row r="11" spans="1:7" x14ac:dyDescent="0.25">
      <c r="B11" s="136" t="s">
        <v>99</v>
      </c>
      <c r="C11" s="137">
        <f>+C7+C4</f>
        <v>3.508</v>
      </c>
      <c r="D11" s="137">
        <f>+D7+D4</f>
        <v>31.071000000000005</v>
      </c>
      <c r="E11" s="137">
        <f>+E7+E4</f>
        <v>24.084051623276075</v>
      </c>
      <c r="F11" s="137">
        <f>+F7+F4</f>
        <v>21.420630061857757</v>
      </c>
      <c r="G11" s="137">
        <f>+G7+G4</f>
        <v>12.245124901137551</v>
      </c>
    </row>
    <row r="12" spans="1:7" x14ac:dyDescent="0.25">
      <c r="B12" s="120"/>
      <c r="C12" s="120"/>
      <c r="D12" s="120"/>
      <c r="E12" s="120"/>
      <c r="F12" s="120"/>
    </row>
  </sheetData>
  <mergeCells count="1">
    <mergeCell ref="B2:G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/>
  <dimension ref="A1:B2"/>
  <sheetViews>
    <sheetView showGridLines="0" workbookViewId="0"/>
  </sheetViews>
  <sheetFormatPr defaultRowHeight="15" x14ac:dyDescent="0.25"/>
  <sheetData>
    <row r="1" spans="1:2" x14ac:dyDescent="0.25">
      <c r="A1" s="211"/>
    </row>
    <row r="2" spans="1:2" ht="16.5" x14ac:dyDescent="0.3">
      <c r="B2" s="47" t="s">
        <v>132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A1:G10"/>
  <sheetViews>
    <sheetView showGridLines="0" workbookViewId="0"/>
  </sheetViews>
  <sheetFormatPr defaultRowHeight="15" x14ac:dyDescent="0.25"/>
  <cols>
    <col min="2" max="2" width="57" customWidth="1"/>
    <col min="3" max="3" width="6.7109375" customWidth="1"/>
  </cols>
  <sheetData>
    <row r="1" spans="1:7" x14ac:dyDescent="0.25">
      <c r="A1" s="211"/>
    </row>
    <row r="2" spans="1:7" ht="16.5" x14ac:dyDescent="0.3">
      <c r="B2" s="8" t="s">
        <v>90</v>
      </c>
      <c r="C2" s="13"/>
      <c r="D2" s="13"/>
      <c r="E2" s="13"/>
      <c r="F2" s="13"/>
      <c r="G2" s="13"/>
    </row>
    <row r="3" spans="1:7" x14ac:dyDescent="0.25">
      <c r="B3" s="14"/>
      <c r="C3" s="46">
        <v>2016</v>
      </c>
      <c r="D3" s="46">
        <v>2017</v>
      </c>
      <c r="E3" s="46">
        <v>2018</v>
      </c>
      <c r="F3" s="46">
        <v>2019</v>
      </c>
      <c r="G3" s="46">
        <v>2020</v>
      </c>
    </row>
    <row r="4" spans="1:7" x14ac:dyDescent="0.25">
      <c r="B4" s="15" t="s">
        <v>38</v>
      </c>
      <c r="C4" s="20">
        <v>37.651014431398863</v>
      </c>
      <c r="D4" s="20">
        <v>42.280072527742419</v>
      </c>
      <c r="E4" s="20">
        <v>83.491829624922246</v>
      </c>
      <c r="F4" s="20">
        <v>101.79538055085852</v>
      </c>
      <c r="G4" s="20">
        <v>135.26453711720254</v>
      </c>
    </row>
    <row r="5" spans="1:7" x14ac:dyDescent="0.25">
      <c r="B5" s="50" t="s">
        <v>39</v>
      </c>
      <c r="C5" s="20">
        <v>-20.947930183518846</v>
      </c>
      <c r="D5" s="20">
        <v>-27.304426632593252</v>
      </c>
      <c r="E5" s="20">
        <v>-19.488036885432216</v>
      </c>
      <c r="F5" s="20">
        <v>-22.650949000838132</v>
      </c>
      <c r="G5" s="20">
        <v>-32.318136452676953</v>
      </c>
    </row>
    <row r="6" spans="1:7" x14ac:dyDescent="0.25">
      <c r="B6" s="50" t="s">
        <v>40</v>
      </c>
      <c r="C6" s="20">
        <v>-17.08177397020361</v>
      </c>
      <c r="D6" s="20">
        <v>23.998184212840599</v>
      </c>
      <c r="E6" s="20">
        <v>59.637101875005762</v>
      </c>
      <c r="F6" s="20">
        <v>81.940389443950977</v>
      </c>
      <c r="G6" s="20">
        <v>93.392533990108774</v>
      </c>
    </row>
    <row r="7" spans="1:7" x14ac:dyDescent="0.25">
      <c r="B7" s="50" t="s">
        <v>41</v>
      </c>
      <c r="C7" s="20">
        <v>1.6237892364718101</v>
      </c>
      <c r="D7" s="20">
        <v>8.0039657046112538</v>
      </c>
      <c r="E7" s="20">
        <v>8.1928509571541248</v>
      </c>
      <c r="F7" s="20">
        <v>8.1241006999333951</v>
      </c>
      <c r="G7" s="20">
        <v>7.8334254642136427</v>
      </c>
    </row>
    <row r="8" spans="1:7" x14ac:dyDescent="0.25">
      <c r="B8" s="50" t="s">
        <v>42</v>
      </c>
      <c r="C8" s="20">
        <v>0.3211795772334255</v>
      </c>
      <c r="D8" s="20">
        <v>0.90049371638478171</v>
      </c>
      <c r="E8" s="20">
        <v>0.99922764513199314</v>
      </c>
      <c r="F8" s="20">
        <v>1.011990737256123</v>
      </c>
      <c r="G8" s="20">
        <v>0.96985261006130996</v>
      </c>
    </row>
    <row r="9" spans="1:7" x14ac:dyDescent="0.25">
      <c r="B9" s="50" t="s">
        <v>43</v>
      </c>
      <c r="C9" s="20">
        <v>-0.22719425232986337</v>
      </c>
      <c r="D9" s="20">
        <v>-8.9776714073923785</v>
      </c>
      <c r="E9" s="20">
        <v>-11.405891736261244</v>
      </c>
      <c r="F9" s="20">
        <v>-17.535770836931444</v>
      </c>
      <c r="G9" s="20">
        <v>-20.973599865959656</v>
      </c>
    </row>
    <row r="10" spans="1:7" x14ac:dyDescent="0.25">
      <c r="B10" s="51" t="s">
        <v>44</v>
      </c>
      <c r="C10" s="49">
        <v>1.3390848390517796</v>
      </c>
      <c r="D10" s="49">
        <v>38.900618121593425</v>
      </c>
      <c r="E10" s="49">
        <v>121.42708148052064</v>
      </c>
      <c r="F10" s="49">
        <v>152.68514159422944</v>
      </c>
      <c r="G10" s="49">
        <v>184.16861286294966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A1:G10"/>
  <sheetViews>
    <sheetView showGridLines="0" workbookViewId="0"/>
  </sheetViews>
  <sheetFormatPr defaultRowHeight="15" x14ac:dyDescent="0.25"/>
  <cols>
    <col min="2" max="2" width="70.28515625" bestFit="1" customWidth="1"/>
    <col min="3" max="3" width="4.28515625" bestFit="1" customWidth="1"/>
  </cols>
  <sheetData>
    <row r="1" spans="1:7" x14ac:dyDescent="0.25">
      <c r="A1" s="211"/>
    </row>
    <row r="2" spans="1:7" ht="16.5" x14ac:dyDescent="0.3">
      <c r="B2" s="8" t="s">
        <v>89</v>
      </c>
      <c r="C2" s="13"/>
      <c r="D2" s="13"/>
      <c r="E2" s="13"/>
      <c r="F2" s="13"/>
      <c r="G2" s="13"/>
    </row>
    <row r="3" spans="1:7" x14ac:dyDescent="0.25">
      <c r="B3" s="17"/>
      <c r="C3" s="46">
        <v>2016</v>
      </c>
      <c r="D3" s="46">
        <v>2017</v>
      </c>
      <c r="E3" s="46">
        <v>2018</v>
      </c>
      <c r="F3" s="46">
        <v>2019</v>
      </c>
      <c r="G3" s="46">
        <v>2020</v>
      </c>
    </row>
    <row r="4" spans="1:7" x14ac:dyDescent="0.25">
      <c r="B4" s="18" t="s">
        <v>38</v>
      </c>
      <c r="C4" s="19">
        <v>-0.32939197930651343</v>
      </c>
      <c r="D4" s="19">
        <v>38.960927472256145</v>
      </c>
      <c r="E4" s="19">
        <v>43.19011875180297</v>
      </c>
      <c r="F4" s="19">
        <v>55.543989387283304</v>
      </c>
      <c r="G4" s="19">
        <v>94.144337981660001</v>
      </c>
    </row>
    <row r="5" spans="1:7" x14ac:dyDescent="0.25">
      <c r="B5" s="18" t="s">
        <v>39</v>
      </c>
      <c r="C5" s="20">
        <v>-281.78490887010389</v>
      </c>
      <c r="D5" s="20">
        <v>-365.42657336740734</v>
      </c>
      <c r="E5" s="20">
        <v>-407.41696311456769</v>
      </c>
      <c r="F5" s="20">
        <v>-422.18305099916199</v>
      </c>
      <c r="G5" s="20">
        <v>-456.93586354732338</v>
      </c>
    </row>
    <row r="6" spans="1:7" x14ac:dyDescent="0.25">
      <c r="B6" s="21" t="s">
        <v>45</v>
      </c>
      <c r="C6" s="19">
        <v>-7.2115225697963288</v>
      </c>
      <c r="D6" s="19">
        <v>23.480811266074451</v>
      </c>
      <c r="E6" s="19">
        <v>24.437957993908107</v>
      </c>
      <c r="F6" s="19">
        <v>25.493670424964154</v>
      </c>
      <c r="G6" s="19">
        <v>26.829525878803697</v>
      </c>
    </row>
    <row r="7" spans="1:7" x14ac:dyDescent="0.25">
      <c r="B7" s="18" t="s">
        <v>41</v>
      </c>
      <c r="C7" s="20">
        <v>-1.8130111264716817</v>
      </c>
      <c r="D7" s="20">
        <v>-0.61996570461133227</v>
      </c>
      <c r="E7" s="20">
        <v>-0.61385095715402271</v>
      </c>
      <c r="F7" s="20">
        <v>-0.60610069993336113</v>
      </c>
      <c r="G7" s="20">
        <v>-0.6034254642136786</v>
      </c>
    </row>
    <row r="8" spans="1:7" x14ac:dyDescent="0.25">
      <c r="B8" s="18" t="s">
        <v>42</v>
      </c>
      <c r="C8" s="20">
        <v>-0.32117957723342871</v>
      </c>
      <c r="D8" s="20">
        <v>-2.3594937163847827</v>
      </c>
      <c r="E8" s="20">
        <v>-2.4762276451319911</v>
      </c>
      <c r="F8" s="20">
        <v>-2.5749907372561238</v>
      </c>
      <c r="G8" s="20">
        <v>-2.6568526100613026</v>
      </c>
    </row>
    <row r="9" spans="1:7" x14ac:dyDescent="0.25">
      <c r="B9" s="16" t="s">
        <v>43</v>
      </c>
      <c r="C9" s="19">
        <v>0.22714425232979588</v>
      </c>
      <c r="D9" s="19">
        <v>-2.4693285926076181</v>
      </c>
      <c r="E9" s="19">
        <v>-1.2641082637387582</v>
      </c>
      <c r="F9" s="19">
        <v>1.8457708369314796</v>
      </c>
      <c r="G9" s="19">
        <v>6.026599865959672</v>
      </c>
    </row>
    <row r="10" spans="1:7" x14ac:dyDescent="0.25">
      <c r="B10" s="22" t="s">
        <v>46</v>
      </c>
      <c r="C10" s="23">
        <v>-291.23286987058202</v>
      </c>
      <c r="D10" s="23">
        <v>-308.43362264268046</v>
      </c>
      <c r="E10" s="23">
        <v>-344.14307323488134</v>
      </c>
      <c r="F10" s="23">
        <v>-342.48071178717254</v>
      </c>
      <c r="G10" s="23">
        <v>-333.19567789517504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showGridLines="0" workbookViewId="0"/>
  </sheetViews>
  <sheetFormatPr defaultRowHeight="12.75" x14ac:dyDescent="0.2"/>
  <cols>
    <col min="1" max="1" width="9.140625" style="139"/>
    <col min="2" max="2" width="40.140625" style="139" bestFit="1" customWidth="1"/>
    <col min="3" max="17" width="8.28515625" style="139" customWidth="1"/>
    <col min="18" max="16384" width="9.140625" style="139"/>
  </cols>
  <sheetData>
    <row r="1" spans="1:17" x14ac:dyDescent="0.2">
      <c r="A1" s="211"/>
    </row>
    <row r="2" spans="1:17" x14ac:dyDescent="0.2">
      <c r="B2" s="8" t="s">
        <v>141</v>
      </c>
    </row>
    <row r="3" spans="1:17" x14ac:dyDescent="0.2">
      <c r="B3" s="170"/>
      <c r="C3" s="171">
        <v>2006</v>
      </c>
      <c r="D3" s="171">
        <v>2007</v>
      </c>
      <c r="E3" s="171">
        <v>2008</v>
      </c>
      <c r="F3" s="171">
        <v>2009</v>
      </c>
      <c r="G3" s="171">
        <v>2010</v>
      </c>
      <c r="H3" s="171">
        <v>2011</v>
      </c>
      <c r="I3" s="171">
        <v>2012</v>
      </c>
      <c r="J3" s="171">
        <v>2013</v>
      </c>
      <c r="K3" s="171">
        <v>2014</v>
      </c>
      <c r="L3" s="171">
        <v>2015</v>
      </c>
      <c r="M3" s="171" t="s">
        <v>142</v>
      </c>
      <c r="N3" s="171" t="s">
        <v>100</v>
      </c>
      <c r="O3" s="171" t="s">
        <v>101</v>
      </c>
      <c r="P3" s="171" t="s">
        <v>143</v>
      </c>
      <c r="Q3" s="171" t="s">
        <v>144</v>
      </c>
    </row>
    <row r="4" spans="1:17" x14ac:dyDescent="0.2">
      <c r="B4" s="172" t="s">
        <v>145</v>
      </c>
      <c r="C4" s="173">
        <v>1599.0457678955056</v>
      </c>
      <c r="D4" s="173">
        <v>1848.2812355125143</v>
      </c>
      <c r="E4" s="173">
        <v>2087.3722460461049</v>
      </c>
      <c r="F4" s="173">
        <v>1582.1708174100002</v>
      </c>
      <c r="G4" s="173">
        <v>1659.2300023400003</v>
      </c>
      <c r="H4" s="173">
        <v>1659.72</v>
      </c>
      <c r="I4" s="173">
        <v>1670.7027855800004</v>
      </c>
      <c r="J4" s="173">
        <v>2047.2070796099999</v>
      </c>
      <c r="K4" s="173">
        <v>2363.5892069525039</v>
      </c>
      <c r="L4" s="173">
        <v>2814.0585913620348</v>
      </c>
      <c r="M4" s="173">
        <v>2942.62</v>
      </c>
      <c r="N4" s="173">
        <v>2870.3690000000001</v>
      </c>
      <c r="O4" s="173">
        <v>2982.9839999999999</v>
      </c>
      <c r="P4" s="173">
        <v>3218.4830000000002</v>
      </c>
      <c r="Q4" s="173">
        <v>3452.4650000000001</v>
      </c>
    </row>
    <row r="5" spans="1:17" x14ac:dyDescent="0.2">
      <c r="B5" s="172" t="s">
        <v>146</v>
      </c>
      <c r="C5" s="173">
        <f t="shared" ref="C5:L5" si="0">C4</f>
        <v>1599.0457678955056</v>
      </c>
      <c r="D5" s="173">
        <f t="shared" si="0"/>
        <v>1848.2812355125143</v>
      </c>
      <c r="E5" s="173">
        <f t="shared" si="0"/>
        <v>2087.3722460461049</v>
      </c>
      <c r="F5" s="173">
        <f t="shared" si="0"/>
        <v>1582.1708174100002</v>
      </c>
      <c r="G5" s="173">
        <f t="shared" si="0"/>
        <v>1659.2300023400003</v>
      </c>
      <c r="H5" s="173">
        <f t="shared" si="0"/>
        <v>1659.72</v>
      </c>
      <c r="I5" s="173">
        <f t="shared" si="0"/>
        <v>1670.7027855800004</v>
      </c>
      <c r="J5" s="173">
        <f t="shared" si="0"/>
        <v>2047.2070796099999</v>
      </c>
      <c r="K5" s="173">
        <f t="shared" si="0"/>
        <v>2363.5892069525039</v>
      </c>
      <c r="L5" s="173">
        <f t="shared" si="0"/>
        <v>2814.0585913620348</v>
      </c>
      <c r="M5" s="173">
        <v>2657.2049999999999</v>
      </c>
      <c r="N5" s="173">
        <v>2549.8119999999999</v>
      </c>
      <c r="O5" s="173">
        <v>2630.2950000000001</v>
      </c>
      <c r="P5" s="173">
        <v>2842.5259999999998</v>
      </c>
      <c r="Q5" s="173">
        <v>3029.366</v>
      </c>
    </row>
    <row r="6" spans="1:17" x14ac:dyDescent="0.2">
      <c r="M6" s="173">
        <f>M5-M4</f>
        <v>-285.41499999999996</v>
      </c>
      <c r="N6" s="173">
        <f>N5-N4</f>
        <v>-320.55700000000024</v>
      </c>
      <c r="O6" s="173">
        <f>O5-O4</f>
        <v>-352.68899999999985</v>
      </c>
      <c r="P6" s="173">
        <f>P5-P4</f>
        <v>-375.95700000000033</v>
      </c>
      <c r="Q6" s="173">
        <f>Q5-Q4</f>
        <v>-423.09900000000016</v>
      </c>
    </row>
    <row r="7" spans="1:17" x14ac:dyDescent="0.2">
      <c r="B7" s="139" t="s">
        <v>147</v>
      </c>
      <c r="D7" s="173">
        <f t="shared" ref="D7:L7" si="1">D4-C4</f>
        <v>249.23546761700868</v>
      </c>
      <c r="E7" s="173">
        <f t="shared" si="1"/>
        <v>239.09101053359063</v>
      </c>
      <c r="F7" s="173">
        <f t="shared" si="1"/>
        <v>-505.20142863610477</v>
      </c>
      <c r="G7" s="173">
        <f t="shared" si="1"/>
        <v>77.059184930000129</v>
      </c>
      <c r="H7" s="173">
        <f t="shared" si="1"/>
        <v>0.48999765999974443</v>
      </c>
      <c r="I7" s="173">
        <f t="shared" si="1"/>
        <v>10.982785580000382</v>
      </c>
      <c r="J7" s="173">
        <f t="shared" si="1"/>
        <v>376.50429402999953</v>
      </c>
      <c r="K7" s="173">
        <f t="shared" si="1"/>
        <v>316.38212734250396</v>
      </c>
      <c r="L7" s="173">
        <f t="shared" si="1"/>
        <v>450.4693844095309</v>
      </c>
      <c r="M7" s="173"/>
      <c r="N7" s="173"/>
      <c r="O7" s="173"/>
      <c r="P7" s="173"/>
      <c r="Q7" s="173"/>
    </row>
    <row r="8" spans="1:17" x14ac:dyDescent="0.2">
      <c r="M8" s="173"/>
      <c r="N8" s="173"/>
      <c r="O8" s="173"/>
      <c r="P8" s="173"/>
      <c r="Q8" s="173"/>
    </row>
    <row r="9" spans="1:17" x14ac:dyDescent="0.2">
      <c r="B9" s="139" t="s">
        <v>148</v>
      </c>
      <c r="C9" s="174">
        <v>0.19</v>
      </c>
      <c r="D9" s="174">
        <v>0.19</v>
      </c>
      <c r="E9" s="174">
        <v>0.19</v>
      </c>
      <c r="F9" s="174">
        <v>0.19</v>
      </c>
      <c r="G9" s="174">
        <v>0.19</v>
      </c>
      <c r="H9" s="174">
        <v>0.19</v>
      </c>
      <c r="I9" s="174">
        <v>0.19</v>
      </c>
      <c r="J9" s="174">
        <v>0.23</v>
      </c>
      <c r="K9" s="174">
        <v>0.22</v>
      </c>
      <c r="L9" s="174">
        <v>0.22</v>
      </c>
      <c r="M9" s="174">
        <v>0.22</v>
      </c>
      <c r="N9" s="174">
        <v>0.21</v>
      </c>
      <c r="O9" s="174">
        <v>0.21</v>
      </c>
      <c r="P9" s="174">
        <v>0.21</v>
      </c>
      <c r="Q9" s="174">
        <v>0.21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/>
  <dimension ref="A1:E40"/>
  <sheetViews>
    <sheetView showGridLines="0" workbookViewId="0"/>
  </sheetViews>
  <sheetFormatPr defaultRowHeight="15" x14ac:dyDescent="0.25"/>
  <cols>
    <col min="4" max="4" width="13.7109375" customWidth="1"/>
    <col min="5" max="5" width="12.7109375" customWidth="1"/>
  </cols>
  <sheetData>
    <row r="1" spans="1:5" x14ac:dyDescent="0.25">
      <c r="A1" s="211"/>
    </row>
    <row r="2" spans="1:5" ht="16.5" x14ac:dyDescent="0.3">
      <c r="B2" s="8" t="s">
        <v>149</v>
      </c>
      <c r="C2" s="13"/>
      <c r="D2" s="13"/>
      <c r="E2" s="13"/>
    </row>
    <row r="3" spans="1:5" x14ac:dyDescent="0.25">
      <c r="C3" s="11" t="s">
        <v>80</v>
      </c>
      <c r="D3" s="11" t="s">
        <v>82</v>
      </c>
      <c r="E3" s="11" t="s">
        <v>81</v>
      </c>
    </row>
    <row r="4" spans="1:5" x14ac:dyDescent="0.25">
      <c r="B4" s="9" t="s">
        <v>47</v>
      </c>
      <c r="C4" s="12">
        <v>0.14804783734214458</v>
      </c>
      <c r="D4" s="12">
        <v>0.13918537685474969</v>
      </c>
      <c r="E4" s="12">
        <v>0.15185359087547207</v>
      </c>
    </row>
    <row r="5" spans="1:5" x14ac:dyDescent="0.25">
      <c r="B5" s="9" t="s">
        <v>48</v>
      </c>
      <c r="C5" s="12">
        <v>0.14399897039771631</v>
      </c>
      <c r="D5" s="12">
        <v>0.13787556602764278</v>
      </c>
      <c r="E5" s="12">
        <v>0.15054378004836516</v>
      </c>
    </row>
    <row r="6" spans="1:5" x14ac:dyDescent="0.25">
      <c r="B6" s="9" t="s">
        <v>49</v>
      </c>
      <c r="C6" s="12">
        <v>0.14592151411957813</v>
      </c>
      <c r="D6" s="12">
        <v>0.13656575520053588</v>
      </c>
      <c r="E6" s="12">
        <v>0.14923396922125826</v>
      </c>
    </row>
    <row r="7" spans="1:5" x14ac:dyDescent="0.25">
      <c r="B7" s="9" t="s">
        <v>50</v>
      </c>
      <c r="C7" s="12">
        <v>0.14552610385466191</v>
      </c>
      <c r="D7" s="12">
        <v>0.13525594437342897</v>
      </c>
      <c r="E7" s="12">
        <v>0.14792415839415135</v>
      </c>
    </row>
    <row r="8" spans="1:5" x14ac:dyDescent="0.25">
      <c r="B8" s="9" t="s">
        <v>51</v>
      </c>
      <c r="C8" s="12">
        <v>0.13604181570412949</v>
      </c>
      <c r="D8" s="12">
        <v>0.13394613354632207</v>
      </c>
      <c r="E8" s="12">
        <v>0.14661434756704445</v>
      </c>
    </row>
    <row r="9" spans="1:5" x14ac:dyDescent="0.25">
      <c r="B9" s="9" t="s">
        <v>52</v>
      </c>
      <c r="C9" s="12">
        <v>0.13253653543324709</v>
      </c>
      <c r="D9" s="12">
        <v>0.13263632271921516</v>
      </c>
      <c r="E9" s="12">
        <v>0.14530453673993754</v>
      </c>
    </row>
    <row r="10" spans="1:5" x14ac:dyDescent="0.25">
      <c r="B10" s="9" t="s">
        <v>53</v>
      </c>
      <c r="C10" s="12">
        <v>0.13367128706455117</v>
      </c>
      <c r="D10" s="12">
        <v>0.13132651189210826</v>
      </c>
      <c r="E10" s="12">
        <v>0.14399472591283063</v>
      </c>
    </row>
    <row r="11" spans="1:5" x14ac:dyDescent="0.25">
      <c r="B11" s="9" t="s">
        <v>54</v>
      </c>
      <c r="C11" s="12">
        <v>0.13743132002283287</v>
      </c>
      <c r="D11" s="12">
        <v>0.13001670106500132</v>
      </c>
      <c r="E11" s="12">
        <v>0.1426849150857237</v>
      </c>
    </row>
    <row r="12" spans="1:5" x14ac:dyDescent="0.25">
      <c r="B12" s="9" t="s">
        <v>55</v>
      </c>
      <c r="C12" s="12">
        <v>0.13364267743147792</v>
      </c>
      <c r="D12" s="12">
        <v>0.12870689023789442</v>
      </c>
      <c r="E12" s="12">
        <v>0.1413751042586168</v>
      </c>
    </row>
    <row r="13" spans="1:5" x14ac:dyDescent="0.25">
      <c r="B13" s="9" t="s">
        <v>56</v>
      </c>
      <c r="C13" s="12">
        <v>0.13597624715997392</v>
      </c>
      <c r="D13" s="12">
        <v>0.12739707941078751</v>
      </c>
      <c r="E13" s="12">
        <v>0.14006529343150989</v>
      </c>
    </row>
    <row r="14" spans="1:5" x14ac:dyDescent="0.25">
      <c r="B14" s="9" t="s">
        <v>57</v>
      </c>
      <c r="C14" s="12">
        <v>0.13486523832410124</v>
      </c>
      <c r="D14" s="12">
        <v>0.12608726858368061</v>
      </c>
      <c r="E14" s="12">
        <v>0.13875548260440299</v>
      </c>
    </row>
    <row r="15" spans="1:5" x14ac:dyDescent="0.25">
      <c r="B15" s="9" t="s">
        <v>58</v>
      </c>
      <c r="C15" s="12">
        <v>0.12882566382035771</v>
      </c>
      <c r="D15" s="12">
        <v>0.1247774577565737</v>
      </c>
      <c r="E15" s="12">
        <v>0.13744567177729608</v>
      </c>
    </row>
    <row r="16" spans="1:5" x14ac:dyDescent="0.25">
      <c r="B16" s="9" t="s">
        <v>59</v>
      </c>
      <c r="C16" s="12">
        <v>0.13265231187340948</v>
      </c>
      <c r="D16" s="12">
        <v>0.1234676469294668</v>
      </c>
      <c r="E16" s="12">
        <v>0.13613586095018917</v>
      </c>
    </row>
    <row r="17" spans="2:5" x14ac:dyDescent="0.25">
      <c r="B17" s="9" t="s">
        <v>60</v>
      </c>
      <c r="C17" s="12">
        <v>0.12765421545190725</v>
      </c>
      <c r="D17" s="12">
        <v>0.12215783610235989</v>
      </c>
      <c r="E17" s="12">
        <v>0.13482605012308227</v>
      </c>
    </row>
    <row r="18" spans="2:5" x14ac:dyDescent="0.25">
      <c r="B18" s="9" t="s">
        <v>61</v>
      </c>
      <c r="C18" s="12">
        <v>0.12898664805869056</v>
      </c>
      <c r="D18" s="12">
        <v>0.12084802527525298</v>
      </c>
      <c r="E18" s="12">
        <v>0.13351623929597536</v>
      </c>
    </row>
    <row r="19" spans="2:5" x14ac:dyDescent="0.25">
      <c r="B19" s="9" t="s">
        <v>62</v>
      </c>
      <c r="C19" s="12">
        <v>0.12533898343255714</v>
      </c>
      <c r="D19" s="12">
        <v>0.11953821444814608</v>
      </c>
      <c r="E19" s="12">
        <v>0.13220642846886846</v>
      </c>
    </row>
    <row r="20" spans="2:5" x14ac:dyDescent="0.25">
      <c r="B20" s="9" t="s">
        <v>63</v>
      </c>
      <c r="C20" s="12">
        <v>0.12589002464301641</v>
      </c>
      <c r="D20" s="12">
        <v>0.11822840362103917</v>
      </c>
      <c r="E20" s="12">
        <v>0.13089661764176155</v>
      </c>
    </row>
    <row r="21" spans="2:5" x14ac:dyDescent="0.25">
      <c r="B21" s="9" t="s">
        <v>64</v>
      </c>
      <c r="C21" s="12">
        <v>0.12194225889028532</v>
      </c>
      <c r="D21" s="12">
        <v>0.11691859279393227</v>
      </c>
      <c r="E21" s="12">
        <v>0.12958680681465465</v>
      </c>
    </row>
    <row r="22" spans="2:5" x14ac:dyDescent="0.25">
      <c r="B22" s="9" t="s">
        <v>65</v>
      </c>
      <c r="C22" s="12">
        <v>0.11906440051998365</v>
      </c>
      <c r="D22" s="12">
        <v>0.11627716783483164</v>
      </c>
      <c r="E22" s="12">
        <v>0.12894538185555401</v>
      </c>
    </row>
    <row r="23" spans="2:5" x14ac:dyDescent="0.25">
      <c r="B23" s="10" t="s">
        <v>66</v>
      </c>
      <c r="C23" s="12">
        <v>0.12143134674029274</v>
      </c>
      <c r="D23" s="12">
        <v>0.11800060969035547</v>
      </c>
      <c r="E23" s="12">
        <v>0.13066882371107785</v>
      </c>
    </row>
    <row r="24" spans="2:5" x14ac:dyDescent="0.25">
      <c r="B24" s="10" t="s">
        <v>67</v>
      </c>
      <c r="C24" s="12">
        <v>0.12344183455481986</v>
      </c>
      <c r="D24" s="12">
        <v>0.11972405154587931</v>
      </c>
      <c r="E24" s="12">
        <v>0.13239226556660169</v>
      </c>
    </row>
    <row r="25" spans="2:5" x14ac:dyDescent="0.25">
      <c r="B25" s="10" t="s">
        <v>68</v>
      </c>
      <c r="C25" s="12">
        <v>0.13028912474028453</v>
      </c>
      <c r="D25" s="12">
        <v>0.12144749340140312</v>
      </c>
      <c r="E25" s="12">
        <v>0.1341157074221255</v>
      </c>
    </row>
    <row r="26" spans="2:5" x14ac:dyDescent="0.25">
      <c r="B26" s="10" t="s">
        <v>69</v>
      </c>
      <c r="C26" s="12">
        <v>0.12906519939552538</v>
      </c>
      <c r="D26" s="12">
        <v>0.12317093525692696</v>
      </c>
      <c r="E26" s="12">
        <v>0.13583914927764934</v>
      </c>
    </row>
    <row r="27" spans="2:5" x14ac:dyDescent="0.25">
      <c r="B27" s="10" t="s">
        <v>70</v>
      </c>
      <c r="C27" s="12">
        <v>0.12896228542879729</v>
      </c>
      <c r="D27" s="12">
        <v>0.1248943771124508</v>
      </c>
      <c r="E27" s="12">
        <v>0.13756259113317318</v>
      </c>
    </row>
    <row r="28" spans="2:5" x14ac:dyDescent="0.25">
      <c r="B28" s="10" t="s">
        <v>71</v>
      </c>
      <c r="C28" s="12">
        <v>0.13748518765984033</v>
      </c>
      <c r="D28" s="12">
        <v>0.12661781896797464</v>
      </c>
      <c r="E28" s="12">
        <v>0.13928603298869702</v>
      </c>
    </row>
    <row r="29" spans="2:5" x14ac:dyDescent="0.25">
      <c r="B29" s="10" t="s">
        <v>72</v>
      </c>
      <c r="C29" s="12">
        <v>0.13778165386517771</v>
      </c>
      <c r="D29" s="12">
        <v>0.12834126082349845</v>
      </c>
      <c r="E29" s="12">
        <v>0.14100947484422083</v>
      </c>
    </row>
    <row r="30" spans="2:5" x14ac:dyDescent="0.25">
      <c r="B30" s="10" t="s">
        <v>73</v>
      </c>
      <c r="C30" s="12">
        <v>0.13722442357313372</v>
      </c>
      <c r="D30" s="12">
        <v>0.13006470267902229</v>
      </c>
      <c r="E30" s="12">
        <v>0.14273291669974467</v>
      </c>
    </row>
    <row r="31" spans="2:5" x14ac:dyDescent="0.25">
      <c r="B31" s="10" t="s">
        <v>74</v>
      </c>
      <c r="C31" s="12">
        <v>0.14631433821415565</v>
      </c>
      <c r="D31" s="12">
        <v>0.13178814453454613</v>
      </c>
      <c r="E31" s="12">
        <v>0.1444563585552685</v>
      </c>
    </row>
    <row r="32" spans="2:5" x14ac:dyDescent="0.25">
      <c r="B32" s="10" t="s">
        <v>75</v>
      </c>
      <c r="C32" s="12">
        <v>0.14283107138144813</v>
      </c>
      <c r="D32" s="12">
        <v>0.13351158639006994</v>
      </c>
      <c r="E32" s="12">
        <v>0.14617980041079232</v>
      </c>
    </row>
    <row r="33" spans="2:5" x14ac:dyDescent="0.25">
      <c r="B33" s="10" t="s">
        <v>76</v>
      </c>
      <c r="C33" s="12">
        <v>0.14220720335522818</v>
      </c>
      <c r="D33" s="12">
        <v>0.13523502824559377</v>
      </c>
      <c r="E33" s="12">
        <v>0.14790324226631615</v>
      </c>
    </row>
    <row r="34" spans="2:5" x14ac:dyDescent="0.25">
      <c r="B34" s="10" t="s">
        <v>77</v>
      </c>
      <c r="C34" s="12">
        <v>0.14344647176034078</v>
      </c>
      <c r="D34" s="12">
        <v>0.13695847010111761</v>
      </c>
      <c r="E34" s="12">
        <v>0.14962668412183999</v>
      </c>
    </row>
    <row r="35" spans="2:5" x14ac:dyDescent="0.25">
      <c r="B35" s="10" t="s">
        <v>78</v>
      </c>
      <c r="C35" s="12">
        <v>0.13848011976392932</v>
      </c>
      <c r="D35" s="12">
        <v>0.13868191195664142</v>
      </c>
      <c r="E35" s="12">
        <v>0.1513501259773638</v>
      </c>
    </row>
    <row r="36" spans="2:5" x14ac:dyDescent="0.25">
      <c r="B36" s="10" t="s">
        <v>79</v>
      </c>
      <c r="C36" s="12">
        <v>0.14442422849412759</v>
      </c>
      <c r="D36" s="12">
        <v>0.14040535381216526</v>
      </c>
      <c r="E36" s="12">
        <v>0.15307356783288764</v>
      </c>
    </row>
    <row r="37" spans="2:5" x14ac:dyDescent="0.25">
      <c r="B37" s="48" t="s">
        <v>88</v>
      </c>
      <c r="C37" s="12">
        <v>0.14828172756864608</v>
      </c>
      <c r="D37" s="12">
        <v>0.1421287956676891</v>
      </c>
      <c r="E37" s="12">
        <v>0.15479700968841148</v>
      </c>
    </row>
    <row r="38" spans="2:5" x14ac:dyDescent="0.25">
      <c r="B38" s="48" t="s">
        <v>102</v>
      </c>
      <c r="C38" s="12">
        <v>0.1480491477037876</v>
      </c>
      <c r="D38" s="12">
        <v>0.14385223752321294</v>
      </c>
      <c r="E38" s="12">
        <v>0.15652045154393532</v>
      </c>
    </row>
    <row r="39" spans="2:5" x14ac:dyDescent="0.25">
      <c r="B39" s="48" t="s">
        <v>103</v>
      </c>
      <c r="C39" s="12">
        <v>0.15104890959754874</v>
      </c>
      <c r="D39" s="12">
        <v>0.14557567937873678</v>
      </c>
      <c r="E39" s="12">
        <v>0.15824389339945916</v>
      </c>
    </row>
    <row r="40" spans="2:5" x14ac:dyDescent="0.25">
      <c r="B40" s="138" t="s">
        <v>104</v>
      </c>
      <c r="C40" s="12">
        <v>0.14966405816169953</v>
      </c>
      <c r="D40" s="12">
        <v>0.14729912123426059</v>
      </c>
      <c r="E40" s="12">
        <v>0.15996733525498297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showGridLines="0" workbookViewId="0"/>
  </sheetViews>
  <sheetFormatPr defaultRowHeight="12.75" x14ac:dyDescent="0.2"/>
  <cols>
    <col min="1" max="16384" width="9.140625" style="139"/>
  </cols>
  <sheetData>
    <row r="1" spans="1:5" x14ac:dyDescent="0.2">
      <c r="A1" s="211"/>
    </row>
    <row r="2" spans="1:5" x14ac:dyDescent="0.2">
      <c r="B2" s="8" t="s">
        <v>150</v>
      </c>
    </row>
    <row r="3" spans="1:5" ht="15" customHeight="1" x14ac:dyDescent="0.2">
      <c r="C3" s="139" t="s">
        <v>123</v>
      </c>
      <c r="D3" s="139" t="s">
        <v>124</v>
      </c>
      <c r="E3" s="139" t="s">
        <v>125</v>
      </c>
    </row>
    <row r="4" spans="1:5" ht="15" customHeight="1" x14ac:dyDescent="0.2">
      <c r="B4" s="159">
        <v>2010</v>
      </c>
      <c r="C4" s="140">
        <v>112.41934079999999</v>
      </c>
      <c r="D4" s="140">
        <v>2.564362</v>
      </c>
      <c r="E4" s="140">
        <v>37.082980000000006</v>
      </c>
    </row>
    <row r="5" spans="1:5" ht="15" customHeight="1" x14ac:dyDescent="0.2">
      <c r="B5" s="159">
        <v>2011</v>
      </c>
      <c r="C5" s="140">
        <v>145.86625560000004</v>
      </c>
      <c r="D5" s="140">
        <v>0.51579799999999987</v>
      </c>
      <c r="E5" s="140">
        <v>46.928767999999998</v>
      </c>
    </row>
    <row r="6" spans="1:5" ht="15" customHeight="1" x14ac:dyDescent="0.2">
      <c r="B6" s="159">
        <v>2012</v>
      </c>
      <c r="C6" s="140">
        <v>209.65395359999994</v>
      </c>
      <c r="D6" s="140">
        <v>0.77712399999999993</v>
      </c>
      <c r="E6" s="140">
        <v>51.737601999999988</v>
      </c>
    </row>
    <row r="7" spans="1:5" ht="15" customHeight="1" x14ac:dyDescent="0.2">
      <c r="B7" s="159">
        <v>2013</v>
      </c>
      <c r="C7" s="140">
        <v>267.05747639999998</v>
      </c>
      <c r="D7" s="140">
        <v>0.77338649999999998</v>
      </c>
      <c r="E7" s="140">
        <v>48.443358999999994</v>
      </c>
    </row>
    <row r="8" spans="1:5" ht="15" customHeight="1" x14ac:dyDescent="0.2">
      <c r="B8" s="159">
        <v>2014</v>
      </c>
      <c r="C8" s="140">
        <v>342.83326740000001</v>
      </c>
      <c r="D8" s="140">
        <v>3.2630007999999995</v>
      </c>
      <c r="E8" s="140">
        <v>46.531043000000004</v>
      </c>
    </row>
    <row r="9" spans="1:5" ht="15" customHeight="1" x14ac:dyDescent="0.2">
      <c r="B9" s="159">
        <v>2015</v>
      </c>
      <c r="C9" s="140">
        <v>524.57302560000005</v>
      </c>
      <c r="D9" s="140">
        <v>18.332784799999999</v>
      </c>
      <c r="E9" s="140">
        <v>68.149869999999993</v>
      </c>
    </row>
    <row r="10" spans="1:5" ht="15" customHeight="1" x14ac:dyDescent="0.2">
      <c r="B10" s="159">
        <v>2016</v>
      </c>
      <c r="C10" s="140">
        <v>73.642389800000004</v>
      </c>
      <c r="D10" s="140">
        <v>8.2956090000000007</v>
      </c>
      <c r="E10" s="140">
        <v>102.89926300000002</v>
      </c>
    </row>
    <row r="11" spans="1:5" ht="15" customHeight="1" x14ac:dyDescent="0.2">
      <c r="B11" s="159" t="s">
        <v>126</v>
      </c>
      <c r="C11" s="140">
        <v>56.580630274626103</v>
      </c>
      <c r="D11" s="140">
        <v>9.8400539147658446</v>
      </c>
      <c r="E11" s="140">
        <v>115.86718679257318</v>
      </c>
    </row>
    <row r="12" spans="1:5" ht="15" customHeight="1" x14ac:dyDescent="0.2"/>
    <row r="13" spans="1:5" ht="15" customHeight="1" x14ac:dyDescent="0.2"/>
    <row r="14" spans="1:5" ht="15" customHeight="1" x14ac:dyDescent="0.2"/>
    <row r="15" spans="1:5" ht="15" customHeight="1" x14ac:dyDescent="0.2"/>
    <row r="16" spans="1:5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showGridLines="0" workbookViewId="0">
      <selection activeCell="J8" sqref="J8"/>
    </sheetView>
  </sheetViews>
  <sheetFormatPr defaultRowHeight="12.75" x14ac:dyDescent="0.2"/>
  <cols>
    <col min="1" max="1" width="9.140625" style="139"/>
    <col min="2" max="2" width="13.7109375" style="139" customWidth="1"/>
    <col min="3" max="16384" width="9.140625" style="139"/>
  </cols>
  <sheetData>
    <row r="1" spans="1:14" x14ac:dyDescent="0.2">
      <c r="A1" s="211"/>
    </row>
    <row r="2" spans="1:14" ht="15.75" customHeight="1" x14ac:dyDescent="0.2">
      <c r="B2" s="212" t="s">
        <v>158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176"/>
      <c r="N2" s="176"/>
    </row>
    <row r="3" spans="1:14" ht="15" customHeight="1" x14ac:dyDescent="0.2">
      <c r="B3" s="220" t="s">
        <v>159</v>
      </c>
      <c r="C3" s="221" t="s">
        <v>160</v>
      </c>
      <c r="D3" s="221"/>
      <c r="E3" s="221" t="s">
        <v>161</v>
      </c>
      <c r="F3" s="222"/>
      <c r="G3" s="213" t="s">
        <v>162</v>
      </c>
      <c r="H3" s="214"/>
      <c r="I3" s="213" t="s">
        <v>163</v>
      </c>
      <c r="J3" s="214"/>
      <c r="K3" s="213" t="s">
        <v>177</v>
      </c>
      <c r="L3" s="214"/>
      <c r="M3" s="194"/>
      <c r="N3" s="176"/>
    </row>
    <row r="4" spans="1:14" ht="15" customHeight="1" x14ac:dyDescent="0.2">
      <c r="B4" s="220"/>
      <c r="C4" s="221"/>
      <c r="D4" s="221"/>
      <c r="E4" s="221"/>
      <c r="F4" s="222"/>
      <c r="G4" s="215" t="s">
        <v>164</v>
      </c>
      <c r="H4" s="216"/>
      <c r="I4" s="215" t="s">
        <v>165</v>
      </c>
      <c r="J4" s="216"/>
      <c r="K4" s="215"/>
      <c r="L4" s="216"/>
      <c r="M4" s="194"/>
      <c r="N4" s="176"/>
    </row>
    <row r="5" spans="1:14" ht="15" customHeight="1" x14ac:dyDescent="0.2">
      <c r="B5" s="220"/>
      <c r="C5" s="190" t="s">
        <v>166</v>
      </c>
      <c r="D5" s="190" t="s">
        <v>167</v>
      </c>
      <c r="E5" s="190" t="s">
        <v>166</v>
      </c>
      <c r="F5" s="190" t="s">
        <v>167</v>
      </c>
      <c r="G5" s="193" t="s">
        <v>166</v>
      </c>
      <c r="H5" s="193" t="s">
        <v>167</v>
      </c>
      <c r="I5" s="193" t="s">
        <v>166</v>
      </c>
      <c r="J5" s="193" t="s">
        <v>167</v>
      </c>
      <c r="K5" s="193" t="s">
        <v>166</v>
      </c>
      <c r="L5" s="193" t="s">
        <v>167</v>
      </c>
      <c r="M5" s="194"/>
      <c r="N5" s="176"/>
    </row>
    <row r="6" spans="1:14" ht="15" customHeight="1" x14ac:dyDescent="0.2">
      <c r="B6" s="195">
        <v>2015</v>
      </c>
      <c r="C6" s="191">
        <v>6733</v>
      </c>
      <c r="D6" s="190" t="s">
        <v>168</v>
      </c>
      <c r="E6" s="191">
        <v>-1288</v>
      </c>
      <c r="F6" s="190">
        <v>28</v>
      </c>
      <c r="G6" s="190">
        <v>-572</v>
      </c>
      <c r="H6" s="190">
        <v>26</v>
      </c>
      <c r="I6" s="190">
        <v>605</v>
      </c>
      <c r="J6" s="190">
        <v>82</v>
      </c>
      <c r="K6" s="190">
        <v>5478</v>
      </c>
      <c r="L6" s="190">
        <v>1496</v>
      </c>
      <c r="M6" s="194"/>
      <c r="N6" s="176"/>
    </row>
    <row r="7" spans="1:14" ht="15" customHeight="1" x14ac:dyDescent="0.2">
      <c r="B7" s="195">
        <v>2016</v>
      </c>
      <c r="C7" s="191">
        <v>6588</v>
      </c>
      <c r="D7" s="191">
        <v>1218</v>
      </c>
      <c r="E7" s="191">
        <v>-1372</v>
      </c>
      <c r="F7" s="190">
        <v>26</v>
      </c>
      <c r="G7" s="190">
        <v>598</v>
      </c>
      <c r="H7" s="190">
        <v>55</v>
      </c>
      <c r="I7" s="190">
        <v>-579</v>
      </c>
      <c r="J7" s="190">
        <v>22</v>
      </c>
      <c r="K7" s="190">
        <v>5235</v>
      </c>
      <c r="L7" s="190">
        <v>1321</v>
      </c>
      <c r="M7" s="194"/>
      <c r="N7" s="176"/>
    </row>
    <row r="8" spans="1:14" ht="15" customHeight="1" x14ac:dyDescent="0.2">
      <c r="B8" s="195" t="s">
        <v>169</v>
      </c>
      <c r="C8" s="190" t="s">
        <v>170</v>
      </c>
      <c r="D8" s="190" t="s">
        <v>171</v>
      </c>
      <c r="E8" s="190" t="s">
        <v>172</v>
      </c>
      <c r="F8" s="190" t="s">
        <v>173</v>
      </c>
      <c r="G8" s="192">
        <v>2.04</v>
      </c>
      <c r="H8" s="192">
        <v>1.29</v>
      </c>
      <c r="I8" s="192">
        <v>-1.96</v>
      </c>
      <c r="J8" s="192" t="s">
        <v>176</v>
      </c>
      <c r="K8" s="192" t="s">
        <v>178</v>
      </c>
      <c r="L8" s="192" t="s">
        <v>179</v>
      </c>
      <c r="M8" s="194"/>
      <c r="N8" s="176"/>
    </row>
    <row r="9" spans="1:14" ht="15" customHeight="1" x14ac:dyDescent="0.2">
      <c r="B9" s="196" t="s">
        <v>174</v>
      </c>
      <c r="C9" s="217">
        <v>69532</v>
      </c>
      <c r="D9" s="217"/>
      <c r="E9" s="217">
        <v>33882</v>
      </c>
      <c r="F9" s="217"/>
      <c r="G9" s="218" t="s">
        <v>175</v>
      </c>
      <c r="H9" s="218"/>
      <c r="I9" s="217">
        <v>16560</v>
      </c>
      <c r="J9" s="218"/>
      <c r="K9" s="217">
        <v>138140</v>
      </c>
      <c r="L9" s="218"/>
      <c r="M9" s="176"/>
      <c r="N9" s="176"/>
    </row>
    <row r="10" spans="1:14" ht="15" customHeight="1" x14ac:dyDescent="0.2">
      <c r="B10" s="219" t="s">
        <v>180</v>
      </c>
      <c r="C10" s="219"/>
      <c r="D10" s="219"/>
      <c r="E10" s="219"/>
      <c r="F10" s="219"/>
      <c r="G10" s="219"/>
      <c r="H10" s="219"/>
      <c r="I10" s="219"/>
      <c r="J10" s="219"/>
      <c r="K10" s="219"/>
      <c r="L10" s="219"/>
      <c r="M10" s="176"/>
      <c r="N10" s="176"/>
    </row>
    <row r="11" spans="1:14" ht="15" customHeight="1" x14ac:dyDescent="0.2">
      <c r="B11" s="176"/>
      <c r="C11" s="138"/>
      <c r="D11" s="182"/>
      <c r="E11" s="183"/>
      <c r="F11" s="183"/>
      <c r="G11" s="183"/>
      <c r="H11" s="182"/>
      <c r="I11" s="184"/>
      <c r="J11" s="176"/>
      <c r="K11" s="176"/>
      <c r="L11" s="176"/>
      <c r="M11" s="176"/>
      <c r="N11" s="176"/>
    </row>
    <row r="12" spans="1:14" ht="15" customHeight="1" x14ac:dyDescent="0.2">
      <c r="B12" s="176"/>
      <c r="C12" s="138"/>
      <c r="D12" s="181"/>
      <c r="E12" s="181"/>
      <c r="F12" s="181"/>
      <c r="G12" s="181"/>
      <c r="H12" s="181"/>
      <c r="I12" s="185"/>
      <c r="J12" s="176"/>
      <c r="K12" s="176"/>
      <c r="L12" s="176"/>
      <c r="M12" s="176"/>
      <c r="N12" s="176"/>
    </row>
    <row r="13" spans="1:14" ht="13.5" x14ac:dyDescent="0.25">
      <c r="B13" s="186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</row>
    <row r="14" spans="1:14" ht="13.5" x14ac:dyDescent="0.25">
      <c r="B14" s="18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</row>
    <row r="15" spans="1:14" x14ac:dyDescent="0.2"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</row>
    <row r="16" spans="1:14" x14ac:dyDescent="0.2"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</row>
    <row r="17" spans="2:14" x14ac:dyDescent="0.2"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</row>
    <row r="18" spans="2:14" x14ac:dyDescent="0.2"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</row>
    <row r="19" spans="2:14" x14ac:dyDescent="0.2"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</row>
    <row r="20" spans="2:14" x14ac:dyDescent="0.2"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</row>
    <row r="21" spans="2:14" x14ac:dyDescent="0.2"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</row>
    <row r="22" spans="2:14" x14ac:dyDescent="0.2"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</row>
  </sheetData>
  <mergeCells count="15">
    <mergeCell ref="B2:L2"/>
    <mergeCell ref="K3:L4"/>
    <mergeCell ref="K9:L9"/>
    <mergeCell ref="B10:L10"/>
    <mergeCell ref="C9:D9"/>
    <mergeCell ref="E9:F9"/>
    <mergeCell ref="G9:H9"/>
    <mergeCell ref="I3:J3"/>
    <mergeCell ref="I4:J4"/>
    <mergeCell ref="I9:J9"/>
    <mergeCell ref="B3:B5"/>
    <mergeCell ref="C3:D4"/>
    <mergeCell ref="E3:F4"/>
    <mergeCell ref="G3:H3"/>
    <mergeCell ref="G4:H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showGridLines="0" workbookViewId="0">
      <selection activeCell="E6" sqref="E6"/>
    </sheetView>
  </sheetViews>
  <sheetFormatPr defaultRowHeight="12.75" x14ac:dyDescent="0.2"/>
  <cols>
    <col min="1" max="1" width="9.140625" style="139"/>
    <col min="2" max="2" width="18.140625" style="139" customWidth="1"/>
    <col min="3" max="3" width="25.7109375" style="139" customWidth="1"/>
    <col min="4" max="4" width="24.140625" style="139" customWidth="1"/>
    <col min="5" max="5" width="23.5703125" style="139" customWidth="1"/>
    <col min="6" max="16384" width="9.140625" style="139"/>
  </cols>
  <sheetData>
    <row r="1" spans="1:14" x14ac:dyDescent="0.2">
      <c r="A1" s="211"/>
    </row>
    <row r="2" spans="1:14" x14ac:dyDescent="0.2">
      <c r="B2" s="8" t="s">
        <v>185</v>
      </c>
      <c r="C2" s="197"/>
      <c r="D2" s="197"/>
      <c r="E2" s="197"/>
    </row>
    <row r="3" spans="1:14" ht="23.25" customHeight="1" x14ac:dyDescent="0.2">
      <c r="B3" s="200" t="s">
        <v>159</v>
      </c>
      <c r="C3" s="201" t="s">
        <v>181</v>
      </c>
      <c r="D3" s="201" t="s">
        <v>182</v>
      </c>
      <c r="E3" s="201" t="s">
        <v>183</v>
      </c>
      <c r="F3" s="175"/>
      <c r="G3" s="175"/>
      <c r="H3" s="175"/>
      <c r="I3" s="175"/>
      <c r="J3" s="176"/>
      <c r="K3" s="176"/>
      <c r="L3" s="176"/>
      <c r="M3" s="176"/>
      <c r="N3" s="176"/>
    </row>
    <row r="4" spans="1:14" ht="15" customHeight="1" x14ac:dyDescent="0.2">
      <c r="B4" s="202">
        <v>2015</v>
      </c>
      <c r="C4" s="203">
        <v>11373</v>
      </c>
      <c r="D4" s="203">
        <v>10591</v>
      </c>
      <c r="E4" s="199">
        <v>782</v>
      </c>
      <c r="F4" s="177"/>
      <c r="G4" s="178"/>
      <c r="H4" s="178"/>
      <c r="I4" s="178"/>
      <c r="J4" s="176"/>
      <c r="K4" s="176"/>
      <c r="L4" s="176"/>
      <c r="M4" s="176"/>
      <c r="N4" s="176"/>
    </row>
    <row r="5" spans="1:14" ht="15" customHeight="1" x14ac:dyDescent="0.2">
      <c r="B5" s="202">
        <v>2016</v>
      </c>
      <c r="C5" s="203">
        <v>11632</v>
      </c>
      <c r="D5" s="203">
        <v>11645</v>
      </c>
      <c r="E5" s="199">
        <v>-12</v>
      </c>
      <c r="F5" s="179"/>
      <c r="G5" s="179"/>
      <c r="H5" s="179"/>
      <c r="I5" s="179"/>
      <c r="J5" s="176"/>
      <c r="K5" s="176"/>
      <c r="L5" s="176"/>
      <c r="M5" s="176"/>
      <c r="N5" s="176"/>
    </row>
    <row r="6" spans="1:14" ht="15" customHeight="1" x14ac:dyDescent="0.2">
      <c r="B6" s="202" t="s">
        <v>169</v>
      </c>
      <c r="C6" s="199" t="s">
        <v>184</v>
      </c>
      <c r="D6" s="204">
        <v>0.1</v>
      </c>
      <c r="E6" s="204">
        <v>-1.02</v>
      </c>
      <c r="F6" s="179"/>
      <c r="G6" s="179"/>
      <c r="H6" s="179"/>
      <c r="I6" s="179"/>
      <c r="J6" s="176"/>
      <c r="K6" s="176"/>
      <c r="L6" s="176"/>
      <c r="M6" s="176"/>
      <c r="N6" s="176"/>
    </row>
    <row r="7" spans="1:14" ht="24" customHeight="1" x14ac:dyDescent="0.2">
      <c r="B7" s="223" t="s">
        <v>186</v>
      </c>
      <c r="C7" s="223"/>
      <c r="D7" s="223"/>
      <c r="E7" s="223"/>
      <c r="F7" s="179"/>
      <c r="G7" s="179"/>
      <c r="H7" s="179"/>
      <c r="I7" s="179"/>
      <c r="J7" s="176"/>
      <c r="K7" s="176"/>
      <c r="L7" s="176"/>
      <c r="M7" s="176"/>
      <c r="N7" s="176"/>
    </row>
    <row r="8" spans="1:14" ht="15" customHeight="1" x14ac:dyDescent="0.2">
      <c r="B8" s="224" t="s">
        <v>180</v>
      </c>
      <c r="C8" s="224"/>
      <c r="D8" s="224"/>
      <c r="E8" s="224"/>
      <c r="F8" s="179"/>
      <c r="G8" s="179"/>
      <c r="H8" s="179"/>
      <c r="I8" s="179"/>
      <c r="J8" s="176"/>
      <c r="K8" s="176"/>
      <c r="L8" s="176"/>
      <c r="M8" s="176"/>
      <c r="N8" s="176"/>
    </row>
    <row r="9" spans="1:14" ht="15" customHeight="1" x14ac:dyDescent="0.2">
      <c r="B9" s="176"/>
      <c r="C9" s="138"/>
      <c r="D9" s="179"/>
      <c r="E9" s="179"/>
      <c r="F9" s="179"/>
      <c r="G9" s="179"/>
      <c r="H9" s="179"/>
      <c r="I9" s="179"/>
      <c r="J9" s="179"/>
      <c r="K9" s="176"/>
      <c r="L9" s="176"/>
      <c r="M9" s="176"/>
      <c r="N9" s="176"/>
    </row>
    <row r="10" spans="1:14" ht="15" customHeight="1" x14ac:dyDescent="0.2">
      <c r="B10" s="176"/>
      <c r="C10" s="138"/>
      <c r="D10" s="180"/>
      <c r="E10" s="180"/>
      <c r="F10" s="180"/>
      <c r="G10" s="180"/>
      <c r="H10" s="180"/>
      <c r="I10" s="180"/>
      <c r="J10" s="176"/>
      <c r="K10" s="176"/>
      <c r="L10" s="176"/>
      <c r="M10" s="176"/>
      <c r="N10" s="176"/>
    </row>
    <row r="11" spans="1:14" ht="15" customHeight="1" x14ac:dyDescent="0.2">
      <c r="B11" s="176"/>
      <c r="C11" s="138"/>
      <c r="D11" s="181"/>
      <c r="E11" s="181"/>
      <c r="F11" s="181"/>
      <c r="G11" s="181"/>
      <c r="H11" s="181"/>
      <c r="I11" s="180"/>
      <c r="J11" s="176"/>
      <c r="K11" s="176"/>
      <c r="L11" s="176"/>
      <c r="M11" s="176"/>
      <c r="N11" s="176"/>
    </row>
    <row r="12" spans="1:14" ht="15" customHeight="1" x14ac:dyDescent="0.2">
      <c r="B12" s="176"/>
      <c r="C12" s="138"/>
      <c r="D12" s="182"/>
      <c r="E12" s="183"/>
      <c r="F12" s="183"/>
      <c r="G12" s="183"/>
      <c r="H12" s="182"/>
      <c r="I12" s="184"/>
      <c r="J12" s="176"/>
      <c r="K12" s="176"/>
      <c r="L12" s="176"/>
      <c r="M12" s="176"/>
      <c r="N12" s="176"/>
    </row>
    <row r="13" spans="1:14" ht="15" customHeight="1" x14ac:dyDescent="0.2">
      <c r="B13" s="176"/>
      <c r="C13" s="138"/>
      <c r="D13" s="181"/>
      <c r="E13" s="181"/>
      <c r="F13" s="181"/>
      <c r="G13" s="181"/>
      <c r="H13" s="181"/>
      <c r="I13" s="185"/>
      <c r="J13" s="176"/>
      <c r="K13" s="176"/>
      <c r="L13" s="176"/>
      <c r="M13" s="176"/>
      <c r="N13" s="176"/>
    </row>
    <row r="14" spans="1:14" ht="13.5" x14ac:dyDescent="0.25">
      <c r="B14" s="18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</row>
    <row r="15" spans="1:14" ht="13.5" x14ac:dyDescent="0.25">
      <c r="B15" s="18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</row>
    <row r="16" spans="1:14" x14ac:dyDescent="0.2"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</row>
    <row r="17" spans="2:14" x14ac:dyDescent="0.2"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</row>
    <row r="18" spans="2:14" x14ac:dyDescent="0.2"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</row>
    <row r="19" spans="2:14" x14ac:dyDescent="0.2"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</row>
    <row r="20" spans="2:14" x14ac:dyDescent="0.2"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</row>
    <row r="21" spans="2:14" x14ac:dyDescent="0.2"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</row>
    <row r="22" spans="2:14" x14ac:dyDescent="0.2"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</row>
    <row r="23" spans="2:14" x14ac:dyDescent="0.2"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</row>
  </sheetData>
  <mergeCells count="2">
    <mergeCell ref="B7:E7"/>
    <mergeCell ref="B8:E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2</vt:i4>
      </vt:variant>
    </vt:vector>
  </HeadingPairs>
  <TitlesOfParts>
    <vt:vector size="17" baseType="lpstr">
      <vt:lpstr>Obsah</vt:lpstr>
      <vt:lpstr>Graf_1</vt:lpstr>
      <vt:lpstr>Graf_2</vt:lpstr>
      <vt:lpstr>Graf_3</vt:lpstr>
      <vt:lpstr>Graf_4</vt:lpstr>
      <vt:lpstr>Graf_5</vt:lpstr>
      <vt:lpstr>Graf_6</vt:lpstr>
      <vt:lpstr>Tab_1</vt:lpstr>
      <vt:lpstr>Tab_2</vt:lpstr>
      <vt:lpstr>Tab_3</vt:lpstr>
      <vt:lpstr>Tab_4</vt:lpstr>
      <vt:lpstr>DANE_ESA2010</vt:lpstr>
      <vt:lpstr>DANE_CASH</vt:lpstr>
      <vt:lpstr>DANE_FAKTORY</vt:lpstr>
      <vt:lpstr>DANE_LEGISLATIVA</vt:lpstr>
      <vt:lpstr>Graf_2!_ftn1</vt:lpstr>
      <vt:lpstr>Graf_2!_ftnref1</vt:lpstr>
    </vt:vector>
  </TitlesOfParts>
  <Company>Ministerstvo financií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Paur Dusan</dc:creator>
  <cp:lastModifiedBy>Antalicova Jana</cp:lastModifiedBy>
  <dcterms:created xsi:type="dcterms:W3CDTF">2015-11-02T12:32:05Z</dcterms:created>
  <dcterms:modified xsi:type="dcterms:W3CDTF">2017-07-14T05:48:33Z</dcterms:modified>
</cp:coreProperties>
</file>