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/>
  <mc:AlternateContent xmlns:mc="http://schemas.openxmlformats.org/markup-compatibility/2006">
    <mc:Choice Requires="x15">
      <x15ac:absPath xmlns:x15ac="http://schemas.microsoft.com/office/spreadsheetml/2010/11/ac" url="U:\IFP_NEW\1_DANE\1_5_Vybor\EDV\2018_zasadnutia\februar\komentar\"/>
    </mc:Choice>
  </mc:AlternateContent>
  <bookViews>
    <workbookView xWindow="0" yWindow="0" windowWidth="24000" windowHeight="8610" tabRatio="836"/>
  </bookViews>
  <sheets>
    <sheet name="Obsah" sheetId="26" r:id="rId1"/>
    <sheet name="Graf_1" sheetId="6" r:id="rId2"/>
    <sheet name="Graf_2" sheetId="4" r:id="rId3"/>
    <sheet name="Graf_3" sheetId="3" r:id="rId4"/>
    <sheet name="Graf_4" sheetId="10" r:id="rId5"/>
    <sheet name="Graf_5" sheetId="19" state="hidden" r:id="rId6"/>
    <sheet name="DANE_ESA2010" sheetId="27" r:id="rId7"/>
    <sheet name="DANE_CASH" sheetId="28" r:id="rId8"/>
    <sheet name="DANE_FAKTORY" sheetId="2" r:id="rId9"/>
    <sheet name="Tab_1" sheetId="5" r:id="rId10"/>
  </sheets>
  <definedNames>
    <definedName name="_ftn1" localSheetId="2">Graf_2!$B$5</definedName>
    <definedName name="_ftnref1" localSheetId="2">Graf_2!$B$2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5" l="1"/>
  <c r="D31" i="5" l="1"/>
  <c r="E31" i="5"/>
  <c r="C31" i="5"/>
  <c r="C6" i="5" l="1"/>
  <c r="D6" i="5"/>
  <c r="E6" i="5"/>
  <c r="F6" i="5"/>
  <c r="C11" i="5"/>
  <c r="D11" i="5"/>
  <c r="E11" i="5"/>
  <c r="F11" i="5"/>
  <c r="C14" i="5"/>
  <c r="D14" i="5"/>
  <c r="E14" i="5"/>
  <c r="F14" i="5"/>
  <c r="C19" i="5"/>
  <c r="D19" i="5"/>
  <c r="D18" i="5" s="1"/>
  <c r="E19" i="5"/>
  <c r="E18" i="5" s="1"/>
  <c r="F19" i="5"/>
  <c r="F18" i="5" s="1"/>
  <c r="C25" i="5"/>
  <c r="C24" i="5" s="1"/>
  <c r="D25" i="5"/>
  <c r="D24" i="5" s="1"/>
  <c r="E25" i="5"/>
  <c r="E24" i="5" s="1"/>
  <c r="C5" i="5" l="1"/>
  <c r="C34" i="5" s="1"/>
  <c r="C35" i="5" s="1"/>
  <c r="F5" i="5"/>
  <c r="F34" i="5" s="1"/>
  <c r="F35" i="5" s="1"/>
  <c r="E5" i="5"/>
  <c r="E34" i="5" s="1"/>
  <c r="E35" i="5" s="1"/>
  <c r="D5" i="5"/>
  <c r="D34" i="5" s="1"/>
  <c r="D35" i="5" s="1"/>
  <c r="AJ40" i="28"/>
  <c r="AI40" i="28"/>
  <c r="AH40" i="28"/>
  <c r="AG40" i="28"/>
  <c r="AF40" i="28"/>
  <c r="AE40" i="28"/>
  <c r="AD40" i="28"/>
  <c r="AC40" i="28"/>
  <c r="AB40" i="28"/>
  <c r="AA40" i="28"/>
  <c r="Z40" i="28"/>
  <c r="Y40" i="28"/>
  <c r="X40" i="28"/>
  <c r="W40" i="28"/>
  <c r="AJ39" i="28"/>
  <c r="AI39" i="28"/>
  <c r="AH39" i="28"/>
  <c r="AG39" i="28"/>
  <c r="AF39" i="28"/>
  <c r="AE39" i="28"/>
  <c r="AD39" i="28"/>
  <c r="AC39" i="28"/>
  <c r="AB39" i="28"/>
  <c r="AA39" i="28"/>
  <c r="Z39" i="28"/>
  <c r="Y39" i="28"/>
  <c r="X39" i="28"/>
  <c r="W39" i="28"/>
  <c r="AJ38" i="28"/>
  <c r="AI38" i="28"/>
  <c r="AH38" i="28"/>
  <c r="AG38" i="28"/>
  <c r="AF38" i="28"/>
  <c r="AE38" i="28"/>
  <c r="AD38" i="28"/>
  <c r="AC38" i="28"/>
  <c r="AB38" i="28"/>
  <c r="AA38" i="28"/>
  <c r="Z38" i="28"/>
  <c r="Y38" i="28"/>
  <c r="X38" i="28"/>
  <c r="W38" i="28"/>
  <c r="AJ37" i="28"/>
  <c r="AI37" i="28"/>
  <c r="AH37" i="28"/>
  <c r="AG37" i="28"/>
  <c r="AF37" i="28"/>
  <c r="AE37" i="28"/>
  <c r="AD37" i="28"/>
  <c r="AC37" i="28"/>
  <c r="AB37" i="28"/>
  <c r="AA37" i="28"/>
  <c r="Z37" i="28"/>
  <c r="Y37" i="28"/>
  <c r="X37" i="28"/>
  <c r="W37" i="28"/>
  <c r="AJ36" i="28"/>
  <c r="AI36" i="28"/>
  <c r="AH36" i="28"/>
  <c r="AG36" i="28"/>
  <c r="AF36" i="28"/>
  <c r="AE36" i="28"/>
  <c r="AD36" i="28"/>
  <c r="AC36" i="28"/>
  <c r="AB36" i="28"/>
  <c r="AA36" i="28"/>
  <c r="Z36" i="28"/>
  <c r="Y36" i="28"/>
  <c r="X36" i="28"/>
  <c r="W36" i="28"/>
  <c r="AJ35" i="28"/>
  <c r="AI35" i="28"/>
  <c r="AH35" i="28"/>
  <c r="AG35" i="28"/>
  <c r="AF35" i="28"/>
  <c r="AE35" i="28"/>
  <c r="AD35" i="28"/>
  <c r="AC35" i="28"/>
  <c r="AB35" i="28"/>
  <c r="AA35" i="28"/>
  <c r="AJ34" i="28"/>
  <c r="AI34" i="28"/>
  <c r="AH34" i="28"/>
  <c r="AG34" i="28"/>
  <c r="AF34" i="28"/>
  <c r="AE34" i="28"/>
  <c r="AD34" i="28"/>
  <c r="AC34" i="28"/>
  <c r="AB34" i="28"/>
  <c r="AA34" i="28"/>
  <c r="Z34" i="28"/>
  <c r="Y34" i="28"/>
  <c r="X34" i="28"/>
  <c r="W34" i="28"/>
  <c r="AJ31" i="28"/>
  <c r="AJ32" i="28" s="1"/>
  <c r="AI31" i="28"/>
  <c r="AI32" i="28" s="1"/>
  <c r="AH31" i="28"/>
  <c r="AH32" i="28" s="1"/>
  <c r="AG31" i="28"/>
  <c r="AG32" i="28" s="1"/>
  <c r="AF31" i="28"/>
  <c r="AF32" i="28" s="1"/>
  <c r="AE31" i="28"/>
  <c r="AE32" i="28" s="1"/>
  <c r="AD31" i="28"/>
  <c r="AD32" i="28" s="1"/>
  <c r="AC31" i="28"/>
  <c r="AC32" i="28" s="1"/>
  <c r="AB31" i="28"/>
  <c r="AB32" i="28" s="1"/>
  <c r="AA31" i="28"/>
  <c r="AA32" i="28" s="1"/>
  <c r="AJ30" i="28"/>
  <c r="AI30" i="28"/>
  <c r="AH30" i="28"/>
  <c r="AG30" i="28"/>
  <c r="AF30" i="28"/>
  <c r="AE30" i="28"/>
  <c r="AD30" i="28"/>
  <c r="AC30" i="28"/>
  <c r="AB30" i="28"/>
  <c r="AA30" i="28"/>
  <c r="Z30" i="28"/>
  <c r="Y30" i="28"/>
  <c r="X30" i="28"/>
  <c r="W30" i="28"/>
  <c r="AJ28" i="28"/>
  <c r="AI28" i="28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AJ27" i="28"/>
  <c r="AI27" i="28"/>
  <c r="AH27" i="28"/>
  <c r="AG27" i="28"/>
  <c r="AF27" i="28"/>
  <c r="AE27" i="28"/>
  <c r="AD27" i="28"/>
  <c r="AC27" i="28"/>
  <c r="AB27" i="28"/>
  <c r="AA27" i="28"/>
  <c r="Z27" i="28"/>
  <c r="Y27" i="28"/>
  <c r="X27" i="28"/>
  <c r="X26" i="28" s="1"/>
  <c r="W27" i="28"/>
  <c r="AE26" i="28"/>
  <c r="AJ25" i="28"/>
  <c r="AI25" i="28"/>
  <c r="AH25" i="28"/>
  <c r="AG25" i="28"/>
  <c r="AF25" i="28"/>
  <c r="AE25" i="28"/>
  <c r="AD25" i="28"/>
  <c r="AC25" i="28"/>
  <c r="AB25" i="28"/>
  <c r="AA25" i="28"/>
  <c r="Z25" i="28"/>
  <c r="Y25" i="28"/>
  <c r="X25" i="28"/>
  <c r="W25" i="28"/>
  <c r="AJ24" i="28"/>
  <c r="AI24" i="28"/>
  <c r="AH24" i="28"/>
  <c r="AG24" i="28"/>
  <c r="AF24" i="28"/>
  <c r="AE24" i="28"/>
  <c r="AD24" i="28"/>
  <c r="AC24" i="28"/>
  <c r="AB24" i="28"/>
  <c r="AA24" i="28"/>
  <c r="Z24" i="28"/>
  <c r="Y24" i="28"/>
  <c r="X24" i="28"/>
  <c r="W24" i="28"/>
  <c r="AJ23" i="28"/>
  <c r="AI23" i="28"/>
  <c r="AH23" i="28"/>
  <c r="AG23" i="28"/>
  <c r="AF23" i="28"/>
  <c r="AE23" i="28"/>
  <c r="AD23" i="28"/>
  <c r="AC23" i="28"/>
  <c r="AB23" i="28"/>
  <c r="AA23" i="28"/>
  <c r="Z23" i="28"/>
  <c r="Y23" i="28"/>
  <c r="X23" i="28"/>
  <c r="W23" i="28"/>
  <c r="AJ22" i="28"/>
  <c r="AI22" i="28"/>
  <c r="AH22" i="28"/>
  <c r="AG22" i="28"/>
  <c r="AF22" i="28"/>
  <c r="AE22" i="28"/>
  <c r="AD22" i="28"/>
  <c r="AC22" i="28"/>
  <c r="AB22" i="28"/>
  <c r="AA22" i="28"/>
  <c r="Z22" i="28"/>
  <c r="Y22" i="28"/>
  <c r="X22" i="28"/>
  <c r="W22" i="28"/>
  <c r="AJ21" i="28"/>
  <c r="AI21" i="28"/>
  <c r="AH21" i="28"/>
  <c r="AG21" i="28"/>
  <c r="AF21" i="28"/>
  <c r="AE21" i="28"/>
  <c r="AD21" i="28"/>
  <c r="AC21" i="28"/>
  <c r="AB21" i="28"/>
  <c r="AA21" i="28"/>
  <c r="Z21" i="28"/>
  <c r="Y21" i="28"/>
  <c r="X21" i="28"/>
  <c r="W21" i="28"/>
  <c r="AJ20" i="28"/>
  <c r="AI20" i="28"/>
  <c r="AH20" i="28"/>
  <c r="AG20" i="28"/>
  <c r="AF20" i="28"/>
  <c r="AE20" i="28"/>
  <c r="AD20" i="28"/>
  <c r="AC20" i="28"/>
  <c r="AB20" i="28"/>
  <c r="AA20" i="28"/>
  <c r="Z20" i="28"/>
  <c r="Y20" i="28"/>
  <c r="X20" i="28"/>
  <c r="W20" i="28"/>
  <c r="AJ19" i="28"/>
  <c r="AI19" i="28"/>
  <c r="AH19" i="28"/>
  <c r="AG19" i="28"/>
  <c r="AF19" i="28"/>
  <c r="AE19" i="28"/>
  <c r="AD19" i="28"/>
  <c r="AC19" i="28"/>
  <c r="AB19" i="28"/>
  <c r="AA19" i="28"/>
  <c r="Z19" i="28"/>
  <c r="Y19" i="28"/>
  <c r="X19" i="28"/>
  <c r="W19" i="28"/>
  <c r="AJ18" i="28"/>
  <c r="AI18" i="28"/>
  <c r="AH18" i="28"/>
  <c r="AG18" i="28"/>
  <c r="AF18" i="28"/>
  <c r="AE18" i="28"/>
  <c r="AD18" i="28"/>
  <c r="AC18" i="28"/>
  <c r="AB18" i="28"/>
  <c r="AA18" i="28"/>
  <c r="Z18" i="28"/>
  <c r="Y18" i="28"/>
  <c r="X18" i="28"/>
  <c r="W18" i="28"/>
  <c r="AJ17" i="28"/>
  <c r="AI17" i="28"/>
  <c r="AH17" i="28"/>
  <c r="AG17" i="28"/>
  <c r="AF17" i="28"/>
  <c r="AE17" i="28"/>
  <c r="AD17" i="28"/>
  <c r="AC17" i="28"/>
  <c r="AB17" i="28"/>
  <c r="AA17" i="28"/>
  <c r="Z17" i="28"/>
  <c r="Y17" i="28"/>
  <c r="X17" i="28"/>
  <c r="W17" i="28"/>
  <c r="AJ16" i="28"/>
  <c r="AI16" i="28"/>
  <c r="AH16" i="28"/>
  <c r="AG16" i="28"/>
  <c r="AG14" i="28" s="1"/>
  <c r="AG12" i="28" s="1"/>
  <c r="AF16" i="28"/>
  <c r="AF14" i="28" s="1"/>
  <c r="AE16" i="28"/>
  <c r="AD16" i="28"/>
  <c r="AC16" i="28"/>
  <c r="AB16" i="28"/>
  <c r="AB14" i="28" s="1"/>
  <c r="AA16" i="28"/>
  <c r="Z16" i="28"/>
  <c r="Y16" i="28"/>
  <c r="Y14" i="28" s="1"/>
  <c r="X16" i="28"/>
  <c r="X14" i="28" s="1"/>
  <c r="W16" i="28"/>
  <c r="AJ15" i="28"/>
  <c r="AI15" i="28"/>
  <c r="AH15" i="28"/>
  <c r="AH14" i="28" s="1"/>
  <c r="AG15" i="28"/>
  <c r="AF15" i="28"/>
  <c r="AE15" i="28"/>
  <c r="AD15" i="28"/>
  <c r="AD14" i="28" s="1"/>
  <c r="AC15" i="28"/>
  <c r="AB15" i="28"/>
  <c r="AA15" i="28"/>
  <c r="Z15" i="28"/>
  <c r="Z14" i="28" s="1"/>
  <c r="Y15" i="28"/>
  <c r="X15" i="28"/>
  <c r="W15" i="28"/>
  <c r="AJ14" i="28"/>
  <c r="AJ13" i="28"/>
  <c r="AI13" i="28"/>
  <c r="AH13" i="28"/>
  <c r="AG13" i="28"/>
  <c r="AF13" i="28"/>
  <c r="AE13" i="28"/>
  <c r="AD13" i="28"/>
  <c r="AC13" i="28"/>
  <c r="AB13" i="28"/>
  <c r="AA13" i="28"/>
  <c r="Z13" i="28"/>
  <c r="Y13" i="28"/>
  <c r="X13" i="28"/>
  <c r="W13" i="28"/>
  <c r="AJ11" i="28"/>
  <c r="AI11" i="28"/>
  <c r="AH11" i="28"/>
  <c r="AG11" i="28"/>
  <c r="AF11" i="28"/>
  <c r="AE11" i="28"/>
  <c r="AD11" i="28"/>
  <c r="AC11" i="28"/>
  <c r="AB11" i="28"/>
  <c r="AA11" i="28"/>
  <c r="Z11" i="28"/>
  <c r="Y11" i="28"/>
  <c r="X11" i="28"/>
  <c r="W11" i="28"/>
  <c r="AJ10" i="28"/>
  <c r="AI10" i="28"/>
  <c r="AH10" i="28"/>
  <c r="AG10" i="28"/>
  <c r="AF10" i="28"/>
  <c r="AE10" i="28"/>
  <c r="AD10" i="28"/>
  <c r="AC10" i="28"/>
  <c r="AB10" i="28"/>
  <c r="AA10" i="28"/>
  <c r="Z10" i="28"/>
  <c r="Y10" i="28"/>
  <c r="X10" i="28"/>
  <c r="W10" i="28"/>
  <c r="AJ9" i="28"/>
  <c r="AJ6" i="28" s="1"/>
  <c r="AI9" i="28"/>
  <c r="AH9" i="28"/>
  <c r="AG9" i="28"/>
  <c r="AF9" i="28"/>
  <c r="AF6" i="28" s="1"/>
  <c r="AE9" i="28"/>
  <c r="AD9" i="28"/>
  <c r="AC9" i="28"/>
  <c r="AB9" i="28"/>
  <c r="AB6" i="28" s="1"/>
  <c r="AA9" i="28"/>
  <c r="Z9" i="28"/>
  <c r="Y9" i="28"/>
  <c r="X9" i="28"/>
  <c r="W9" i="28"/>
  <c r="AJ8" i="28"/>
  <c r="AI8" i="28"/>
  <c r="AH8" i="28"/>
  <c r="AG8" i="28"/>
  <c r="AF8" i="28"/>
  <c r="AE8" i="28"/>
  <c r="AD8" i="28"/>
  <c r="AC8" i="28"/>
  <c r="AB8" i="28"/>
  <c r="AA8" i="28"/>
  <c r="Z8" i="28"/>
  <c r="Y8" i="28"/>
  <c r="X8" i="28"/>
  <c r="X6" i="28" s="1"/>
  <c r="W8" i="28"/>
  <c r="AJ7" i="28"/>
  <c r="AI7" i="28"/>
  <c r="AH7" i="28"/>
  <c r="AG7" i="28"/>
  <c r="AF7" i="28"/>
  <c r="AE7" i="28"/>
  <c r="AD7" i="28"/>
  <c r="AC7" i="28"/>
  <c r="AB7" i="28"/>
  <c r="AA7" i="28"/>
  <c r="Z7" i="28"/>
  <c r="Y7" i="28"/>
  <c r="X7" i="28"/>
  <c r="W7" i="28"/>
  <c r="AC6" i="28"/>
  <c r="H32" i="27"/>
  <c r="I32" i="27"/>
  <c r="J32" i="27"/>
  <c r="K32" i="27"/>
  <c r="L32" i="27"/>
  <c r="M32" i="27"/>
  <c r="N32" i="27"/>
  <c r="O32" i="27"/>
  <c r="P32" i="27"/>
  <c r="Q32" i="27"/>
  <c r="R32" i="27"/>
  <c r="S32" i="27"/>
  <c r="T32" i="27"/>
  <c r="U32" i="27"/>
  <c r="V32" i="27"/>
  <c r="W32" i="27"/>
  <c r="AG35" i="27"/>
  <c r="AH35" i="27"/>
  <c r="AI35" i="27"/>
  <c r="AJ35" i="27"/>
  <c r="AK35" i="27"/>
  <c r="AG36" i="27"/>
  <c r="AH36" i="27"/>
  <c r="AI36" i="27"/>
  <c r="AJ36" i="27"/>
  <c r="AK36" i="27"/>
  <c r="AG37" i="27"/>
  <c r="AH37" i="27"/>
  <c r="AI37" i="27"/>
  <c r="AJ37" i="27"/>
  <c r="AK37" i="27"/>
  <c r="AG38" i="27"/>
  <c r="AH38" i="27"/>
  <c r="AI38" i="27"/>
  <c r="AJ38" i="27"/>
  <c r="AK38" i="27"/>
  <c r="AG39" i="27"/>
  <c r="AH39" i="27"/>
  <c r="AI39" i="27"/>
  <c r="AJ39" i="27"/>
  <c r="AK39" i="27"/>
  <c r="AG40" i="27"/>
  <c r="AH40" i="27"/>
  <c r="AI40" i="27"/>
  <c r="AJ40" i="27"/>
  <c r="AK40" i="27"/>
  <c r="AG41" i="27"/>
  <c r="AH41" i="27"/>
  <c r="AI41" i="27"/>
  <c r="AJ41" i="27"/>
  <c r="AK41" i="27"/>
  <c r="AG42" i="27"/>
  <c r="AH42" i="27"/>
  <c r="AI42" i="27"/>
  <c r="AJ42" i="27"/>
  <c r="AK42" i="27"/>
  <c r="AG43" i="27"/>
  <c r="AH43" i="27"/>
  <c r="AI43" i="27"/>
  <c r="AJ43" i="27"/>
  <c r="AK43" i="27"/>
  <c r="AH34" i="27"/>
  <c r="AI34" i="27"/>
  <c r="AJ34" i="27"/>
  <c r="AK34" i="27"/>
  <c r="AG34" i="27"/>
  <c r="AH32" i="27"/>
  <c r="AI32" i="27"/>
  <c r="AJ32" i="27"/>
  <c r="AK32" i="27"/>
  <c r="AG32" i="27"/>
  <c r="AG31" i="27"/>
  <c r="AH31" i="27"/>
  <c r="AI31" i="27"/>
  <c r="AJ31" i="27"/>
  <c r="AK31" i="27"/>
  <c r="AH30" i="27"/>
  <c r="AI30" i="27"/>
  <c r="AJ30" i="27"/>
  <c r="AK30" i="27"/>
  <c r="AG30" i="27"/>
  <c r="AG29" i="27"/>
  <c r="AH29" i="27"/>
  <c r="AI29" i="27"/>
  <c r="AJ29" i="27"/>
  <c r="AK29" i="27"/>
  <c r="AG28" i="27"/>
  <c r="AH28" i="27"/>
  <c r="AI28" i="27"/>
  <c r="AJ28" i="27"/>
  <c r="AJ26" i="27" s="1"/>
  <c r="AK28" i="27"/>
  <c r="AH27" i="27"/>
  <c r="AI27" i="27"/>
  <c r="AJ27" i="27"/>
  <c r="AK27" i="27"/>
  <c r="AK26" i="27" s="1"/>
  <c r="AG27" i="27"/>
  <c r="AG26" i="27" s="1"/>
  <c r="AH26" i="27"/>
  <c r="AI26" i="27"/>
  <c r="AG23" i="27"/>
  <c r="AH23" i="27"/>
  <c r="AI23" i="27"/>
  <c r="AJ23" i="27"/>
  <c r="AK23" i="27"/>
  <c r="AG24" i="27"/>
  <c r="AH24" i="27"/>
  <c r="AI24" i="27"/>
  <c r="AJ24" i="27"/>
  <c r="AK24" i="27"/>
  <c r="AG25" i="27"/>
  <c r="AH25" i="27"/>
  <c r="AI25" i="27"/>
  <c r="AJ25" i="27"/>
  <c r="AK25" i="27"/>
  <c r="AG16" i="27"/>
  <c r="AH16" i="27"/>
  <c r="AI16" i="27"/>
  <c r="AJ16" i="27"/>
  <c r="AK16" i="27"/>
  <c r="AG17" i="27"/>
  <c r="AG14" i="27" s="1"/>
  <c r="AH17" i="27"/>
  <c r="AH14" i="27" s="1"/>
  <c r="AH12" i="27" s="1"/>
  <c r="AI17" i="27"/>
  <c r="AI14" i="27" s="1"/>
  <c r="AI12" i="27" s="1"/>
  <c r="AJ17" i="27"/>
  <c r="AK17" i="27"/>
  <c r="AG18" i="27"/>
  <c r="AH18" i="27"/>
  <c r="AI18" i="27"/>
  <c r="AJ18" i="27"/>
  <c r="AK18" i="27"/>
  <c r="AG19" i="27"/>
  <c r="AH19" i="27"/>
  <c r="AI19" i="27"/>
  <c r="AJ19" i="27"/>
  <c r="AK19" i="27"/>
  <c r="AG20" i="27"/>
  <c r="AH20" i="27"/>
  <c r="AI20" i="27"/>
  <c r="AJ20" i="27"/>
  <c r="AK20" i="27"/>
  <c r="AG21" i="27"/>
  <c r="AH21" i="27"/>
  <c r="AI21" i="27"/>
  <c r="AJ21" i="27"/>
  <c r="AK21" i="27"/>
  <c r="AG22" i="27"/>
  <c r="AH22" i="27"/>
  <c r="AI22" i="27"/>
  <c r="AJ22" i="27"/>
  <c r="AK22" i="27"/>
  <c r="AH15" i="27"/>
  <c r="AI15" i="27"/>
  <c r="AJ15" i="27"/>
  <c r="AK15" i="27"/>
  <c r="AG15" i="27"/>
  <c r="AH13" i="27"/>
  <c r="AI13" i="27"/>
  <c r="AJ13" i="27"/>
  <c r="AK13" i="27"/>
  <c r="AG13" i="27"/>
  <c r="AG8" i="27"/>
  <c r="AG6" i="27" s="1"/>
  <c r="AH8" i="27"/>
  <c r="AI8" i="27"/>
  <c r="AJ8" i="27"/>
  <c r="AK8" i="27"/>
  <c r="AK6" i="27" s="1"/>
  <c r="AG9" i="27"/>
  <c r="AH9" i="27"/>
  <c r="AI9" i="27"/>
  <c r="AJ9" i="27"/>
  <c r="AK9" i="27"/>
  <c r="AG10" i="27"/>
  <c r="AH10" i="27"/>
  <c r="AH6" i="27" s="1"/>
  <c r="AI10" i="27"/>
  <c r="AI6" i="27" s="1"/>
  <c r="AJ10" i="27"/>
  <c r="AK10" i="27"/>
  <c r="AG11" i="27"/>
  <c r="AH11" i="27"/>
  <c r="AI11" i="27"/>
  <c r="AJ11" i="27"/>
  <c r="AK11" i="27"/>
  <c r="AH7" i="27"/>
  <c r="AI7" i="27"/>
  <c r="AJ7" i="27"/>
  <c r="AK7" i="27"/>
  <c r="AG7" i="27"/>
  <c r="AJ6" i="27"/>
  <c r="AD43" i="27"/>
  <c r="AB35" i="27"/>
  <c r="AC35" i="27"/>
  <c r="AD35" i="27"/>
  <c r="AE35" i="27"/>
  <c r="AF35" i="27"/>
  <c r="AB36" i="27"/>
  <c r="AC36" i="27"/>
  <c r="AD36" i="27"/>
  <c r="AE36" i="27"/>
  <c r="AF36" i="27"/>
  <c r="AB37" i="27"/>
  <c r="AC37" i="27"/>
  <c r="AD37" i="27"/>
  <c r="AE37" i="27"/>
  <c r="AF37" i="27"/>
  <c r="AB38" i="27"/>
  <c r="AC38" i="27"/>
  <c r="AD38" i="27"/>
  <c r="AE38" i="27"/>
  <c r="AF38" i="27"/>
  <c r="AB39" i="27"/>
  <c r="AC39" i="27"/>
  <c r="AD39" i="27"/>
  <c r="AE39" i="27"/>
  <c r="AF39" i="27"/>
  <c r="AB40" i="27"/>
  <c r="AC40" i="27"/>
  <c r="AD40" i="27"/>
  <c r="AE40" i="27"/>
  <c r="AF40" i="27"/>
  <c r="AB41" i="27"/>
  <c r="AC41" i="27"/>
  <c r="AD41" i="27"/>
  <c r="AE41" i="27"/>
  <c r="AF41" i="27"/>
  <c r="AB42" i="27"/>
  <c r="AC42" i="27"/>
  <c r="AD42" i="27"/>
  <c r="AE42" i="27"/>
  <c r="AF42" i="27"/>
  <c r="AB43" i="27"/>
  <c r="AC43" i="27"/>
  <c r="AE43" i="27"/>
  <c r="AF43" i="27"/>
  <c r="AC34" i="27"/>
  <c r="AD34" i="27"/>
  <c r="AE34" i="27"/>
  <c r="AF34" i="27"/>
  <c r="AB34" i="27"/>
  <c r="AF32" i="27"/>
  <c r="AC32" i="27"/>
  <c r="AD32" i="27"/>
  <c r="AE32" i="27"/>
  <c r="AB32" i="27"/>
  <c r="AC31" i="27"/>
  <c r="AD31" i="27"/>
  <c r="AE31" i="27"/>
  <c r="AF31" i="27"/>
  <c r="AB31" i="27"/>
  <c r="AC30" i="27"/>
  <c r="AD30" i="27"/>
  <c r="AE30" i="27"/>
  <c r="AF30" i="27"/>
  <c r="AB30" i="27"/>
  <c r="AB28" i="27"/>
  <c r="AB26" i="27" s="1"/>
  <c r="AC28" i="27"/>
  <c r="AD28" i="27"/>
  <c r="AE28" i="27"/>
  <c r="AF28" i="27"/>
  <c r="AC27" i="27"/>
  <c r="AD27" i="27"/>
  <c r="AE27" i="27"/>
  <c r="AF27" i="27"/>
  <c r="AB27" i="27"/>
  <c r="AB24" i="27"/>
  <c r="AC24" i="27"/>
  <c r="AD24" i="27"/>
  <c r="AE24" i="27"/>
  <c r="AF24" i="27"/>
  <c r="AB25" i="27"/>
  <c r="AC25" i="27"/>
  <c r="AD25" i="27"/>
  <c r="AE25" i="27"/>
  <c r="AF25" i="27"/>
  <c r="AC23" i="27"/>
  <c r="AD23" i="27"/>
  <c r="AE23" i="27"/>
  <c r="AF23" i="27"/>
  <c r="AB23" i="27"/>
  <c r="AB16" i="27"/>
  <c r="AC16" i="27"/>
  <c r="AD16" i="27"/>
  <c r="AE16" i="27"/>
  <c r="AF16" i="27"/>
  <c r="AB17" i="27"/>
  <c r="AC17" i="27"/>
  <c r="AD17" i="27"/>
  <c r="AE17" i="27"/>
  <c r="AF17" i="27"/>
  <c r="AB18" i="27"/>
  <c r="AC18" i="27"/>
  <c r="AD18" i="27"/>
  <c r="AE18" i="27"/>
  <c r="AF18" i="27"/>
  <c r="AB19" i="27"/>
  <c r="AC19" i="27"/>
  <c r="AD19" i="27"/>
  <c r="AE19" i="27"/>
  <c r="AF19" i="27"/>
  <c r="AB20" i="27"/>
  <c r="AC20" i="27"/>
  <c r="AD20" i="27"/>
  <c r="AE20" i="27"/>
  <c r="AF20" i="27"/>
  <c r="AB21" i="27"/>
  <c r="AC21" i="27"/>
  <c r="AD21" i="27"/>
  <c r="AE21" i="27"/>
  <c r="AF21" i="27"/>
  <c r="AB22" i="27"/>
  <c r="AC22" i="27"/>
  <c r="AD22" i="27"/>
  <c r="AE22" i="27"/>
  <c r="AF22" i="27"/>
  <c r="AC15" i="27"/>
  <c r="AD15" i="27"/>
  <c r="AE15" i="27"/>
  <c r="AF15" i="27"/>
  <c r="AB15" i="27"/>
  <c r="AB14" i="27" s="1"/>
  <c r="AB12" i="27" s="1"/>
  <c r="AC13" i="27"/>
  <c r="AD13" i="27"/>
  <c r="AE13" i="27"/>
  <c r="AF13" i="27"/>
  <c r="AB13" i="27"/>
  <c r="AB8" i="27"/>
  <c r="AC8" i="27"/>
  <c r="AD8" i="27"/>
  <c r="AE8" i="27"/>
  <c r="AF8" i="27"/>
  <c r="AB9" i="27"/>
  <c r="AC9" i="27"/>
  <c r="AD9" i="27"/>
  <c r="AE9" i="27"/>
  <c r="AF9" i="27"/>
  <c r="AB10" i="27"/>
  <c r="AC10" i="27"/>
  <c r="AD10" i="27"/>
  <c r="AE10" i="27"/>
  <c r="AF10" i="27"/>
  <c r="AB11" i="27"/>
  <c r="AC11" i="27"/>
  <c r="AD11" i="27"/>
  <c r="AE11" i="27"/>
  <c r="AF11" i="27"/>
  <c r="AC7" i="27"/>
  <c r="AD7" i="27"/>
  <c r="AE7" i="27"/>
  <c r="AF7" i="27"/>
  <c r="AB7" i="27"/>
  <c r="AB12" i="28" l="1"/>
  <c r="AJ12" i="28"/>
  <c r="AJ5" i="28" s="1"/>
  <c r="AJ29" i="28" s="1"/>
  <c r="AB26" i="28"/>
  <c r="AF26" i="28"/>
  <c r="AJ26" i="28"/>
  <c r="W26" i="28"/>
  <c r="AB5" i="28"/>
  <c r="AB29" i="28" s="1"/>
  <c r="X12" i="28"/>
  <c r="Y12" i="28"/>
  <c r="Z12" i="28"/>
  <c r="AD12" i="28"/>
  <c r="AH12" i="28"/>
  <c r="AF12" i="28"/>
  <c r="AF5" i="28" s="1"/>
  <c r="AF29" i="28" s="1"/>
  <c r="Y6" i="28"/>
  <c r="Y5" i="28" s="1"/>
  <c r="AG6" i="28"/>
  <c r="AG5" i="28" s="1"/>
  <c r="W6" i="28"/>
  <c r="AA6" i="28"/>
  <c r="AE6" i="28"/>
  <c r="AI6" i="28"/>
  <c r="AC14" i="28"/>
  <c r="AC12" i="28" s="1"/>
  <c r="AC5" i="28" s="1"/>
  <c r="AA26" i="28"/>
  <c r="AI26" i="28"/>
  <c r="X5" i="28"/>
  <c r="X29" i="28" s="1"/>
  <c r="X31" i="28" s="1"/>
  <c r="X32" i="28" s="1"/>
  <c r="W14" i="28"/>
  <c r="AA14" i="28"/>
  <c r="AA12" i="28" s="1"/>
  <c r="AA5" i="28" s="1"/>
  <c r="AA29" i="28" s="1"/>
  <c r="AE14" i="28"/>
  <c r="AE12" i="28" s="1"/>
  <c r="AE5" i="28" s="1"/>
  <c r="AE29" i="28" s="1"/>
  <c r="AI14" i="28"/>
  <c r="AI12" i="28" s="1"/>
  <c r="AI5" i="28" s="1"/>
  <c r="AI29" i="28" s="1"/>
  <c r="Y26" i="28"/>
  <c r="AC26" i="28"/>
  <c r="AC29" i="28" s="1"/>
  <c r="AG26" i="28"/>
  <c r="Z6" i="28"/>
  <c r="AD6" i="28"/>
  <c r="AH6" i="28"/>
  <c r="AH5" i="28" s="1"/>
  <c r="AH29" i="28" s="1"/>
  <c r="Z26" i="28"/>
  <c r="AD26" i="28"/>
  <c r="AH26" i="28"/>
  <c r="W12" i="28"/>
  <c r="AD5" i="28"/>
  <c r="AG12" i="27"/>
  <c r="AK14" i="27"/>
  <c r="AK12" i="27" s="1"/>
  <c r="AK5" i="27" s="1"/>
  <c r="AJ14" i="27"/>
  <c r="AJ12" i="27" s="1"/>
  <c r="AJ5" i="27" s="1"/>
  <c r="AH5" i="27"/>
  <c r="AI5" i="27"/>
  <c r="AG5" i="27"/>
  <c r="AG29" i="28" l="1"/>
  <c r="Y29" i="28"/>
  <c r="Y31" i="28" s="1"/>
  <c r="Y32" i="28" s="1"/>
  <c r="AD29" i="28"/>
  <c r="W5" i="28"/>
  <c r="W29" i="28" s="1"/>
  <c r="W31" i="28" s="1"/>
  <c r="W32" i="28" s="1"/>
  <c r="Z5" i="28"/>
  <c r="Z29" i="28" s="1"/>
  <c r="Z31" i="28" s="1"/>
  <c r="Z32" i="28" s="1"/>
  <c r="Y30" i="27" l="1"/>
  <c r="X42" i="27"/>
  <c r="Y42" i="27"/>
  <c r="Z42" i="27"/>
  <c r="AA42" i="27"/>
  <c r="X43" i="27"/>
  <c r="Y43" i="27"/>
  <c r="Z43" i="27"/>
  <c r="AA43" i="27"/>
  <c r="Y41" i="27"/>
  <c r="Z41" i="27"/>
  <c r="AA41" i="27"/>
  <c r="X41" i="27"/>
  <c r="X37" i="27"/>
  <c r="Y37" i="27"/>
  <c r="Z37" i="27"/>
  <c r="AA37" i="27"/>
  <c r="X38" i="27"/>
  <c r="Y38" i="27"/>
  <c r="Z38" i="27"/>
  <c r="AA38" i="27"/>
  <c r="X39" i="27"/>
  <c r="Y39" i="27"/>
  <c r="Z39" i="27"/>
  <c r="AA39" i="27"/>
  <c r="X40" i="27"/>
  <c r="Y40" i="27"/>
  <c r="Z40" i="27"/>
  <c r="AA40" i="27"/>
  <c r="Y36" i="27"/>
  <c r="Z36" i="27"/>
  <c r="AA36" i="27"/>
  <c r="X36" i="27"/>
  <c r="Y34" i="27"/>
  <c r="Z34" i="27"/>
  <c r="AA34" i="27"/>
  <c r="X34" i="27"/>
  <c r="Z30" i="27"/>
  <c r="AA30" i="27"/>
  <c r="X30" i="27"/>
  <c r="Y28" i="27"/>
  <c r="Z28" i="27"/>
  <c r="AA28" i="27"/>
  <c r="X28" i="27"/>
  <c r="Y27" i="27"/>
  <c r="Z27" i="27"/>
  <c r="AA27" i="27"/>
  <c r="X27" i="27"/>
  <c r="X24" i="27"/>
  <c r="Y24" i="27"/>
  <c r="Z24" i="27"/>
  <c r="AA24" i="27"/>
  <c r="X25" i="27"/>
  <c r="Y25" i="27"/>
  <c r="Z25" i="27"/>
  <c r="AA25" i="27"/>
  <c r="Y23" i="27"/>
  <c r="Z23" i="27"/>
  <c r="AA23" i="27"/>
  <c r="X23" i="27"/>
  <c r="X16" i="27"/>
  <c r="Y16" i="27"/>
  <c r="Z16" i="27"/>
  <c r="AA16" i="27"/>
  <c r="X17" i="27"/>
  <c r="Y17" i="27"/>
  <c r="Z17" i="27"/>
  <c r="AA17" i="27"/>
  <c r="X18" i="27"/>
  <c r="Y18" i="27"/>
  <c r="Z18" i="27"/>
  <c r="AA18" i="27"/>
  <c r="X19" i="27"/>
  <c r="Y19" i="27"/>
  <c r="Z19" i="27"/>
  <c r="AA19" i="27"/>
  <c r="X20" i="27"/>
  <c r="Y20" i="27"/>
  <c r="Z20" i="27"/>
  <c r="AA20" i="27"/>
  <c r="X21" i="27"/>
  <c r="Y21" i="27"/>
  <c r="Z21" i="27"/>
  <c r="AA21" i="27"/>
  <c r="X22" i="27"/>
  <c r="Y22" i="27"/>
  <c r="Z22" i="27"/>
  <c r="AA22" i="27"/>
  <c r="Y15" i="27"/>
  <c r="Z15" i="27"/>
  <c r="AA15" i="27"/>
  <c r="X15" i="27"/>
  <c r="Y13" i="27"/>
  <c r="Z13" i="27"/>
  <c r="AA13" i="27"/>
  <c r="X13" i="27"/>
  <c r="Y11" i="27"/>
  <c r="X8" i="27"/>
  <c r="Y8" i="27"/>
  <c r="Z8" i="27"/>
  <c r="AA8" i="27"/>
  <c r="X9" i="27"/>
  <c r="Y9" i="27"/>
  <c r="Z9" i="27"/>
  <c r="AA9" i="27"/>
  <c r="X10" i="27"/>
  <c r="Y10" i="27"/>
  <c r="Z10" i="27"/>
  <c r="AA10" i="27"/>
  <c r="X11" i="27"/>
  <c r="Z11" i="27"/>
  <c r="AA11" i="27"/>
  <c r="Y7" i="27"/>
  <c r="Z7" i="27"/>
  <c r="AA7" i="27"/>
  <c r="X7" i="27"/>
  <c r="D26" i="27" l="1"/>
  <c r="F26" i="27"/>
  <c r="E26" i="27"/>
  <c r="D29" i="27" l="1"/>
  <c r="D31" i="27" s="1"/>
  <c r="D32" i="27" s="1"/>
  <c r="E29" i="27"/>
  <c r="E31" i="27" s="1"/>
  <c r="E32" i="27" s="1"/>
  <c r="X26" i="27"/>
  <c r="C26" i="27"/>
  <c r="C29" i="27" s="1"/>
  <c r="C31" i="27" s="1"/>
  <c r="C32" i="27" s="1"/>
  <c r="G26" i="27"/>
  <c r="G29" i="27" s="1"/>
  <c r="G31" i="27" s="1"/>
  <c r="G32" i="27" s="1"/>
  <c r="Y6" i="27"/>
  <c r="F29" i="27"/>
  <c r="F31" i="27" s="1"/>
  <c r="F32" i="27" s="1"/>
  <c r="AF26" i="27"/>
  <c r="AC26" i="27"/>
  <c r="Z26" i="27"/>
  <c r="AC6" i="27" l="1"/>
  <c r="AD6" i="27"/>
  <c r="AE26" i="27"/>
  <c r="Y26" i="27"/>
  <c r="AC14" i="27"/>
  <c r="AC12" i="27" s="1"/>
  <c r="Z6" i="27"/>
  <c r="AF6" i="27"/>
  <c r="X6" i="27"/>
  <c r="AA6" i="27"/>
  <c r="AE6" i="27"/>
  <c r="AD26" i="27"/>
  <c r="AD14" i="27"/>
  <c r="AD12" i="27" s="1"/>
  <c r="AF14" i="27"/>
  <c r="AF12" i="27" s="1"/>
  <c r="AA14" i="27"/>
  <c r="AA12" i="27" s="1"/>
  <c r="Z14" i="27"/>
  <c r="Z12" i="27" s="1"/>
  <c r="AA26" i="27"/>
  <c r="Y14" i="27"/>
  <c r="Y12" i="27" s="1"/>
  <c r="Y5" i="27" s="1"/>
  <c r="AB6" i="27"/>
  <c r="AE14" i="27"/>
  <c r="AE12" i="27" s="1"/>
  <c r="X14" i="27"/>
  <c r="X12" i="27" s="1"/>
  <c r="AB5" i="27" l="1"/>
  <c r="AB29" i="27" s="1"/>
  <c r="Z5" i="27"/>
  <c r="Z29" i="27" s="1"/>
  <c r="Z31" i="27" s="1"/>
  <c r="Z32" i="27" s="1"/>
  <c r="AC5" i="27"/>
  <c r="AC29" i="27" s="1"/>
  <c r="AD5" i="27"/>
  <c r="AD29" i="27" s="1"/>
  <c r="Y29" i="27"/>
  <c r="Y31" i="27" s="1"/>
  <c r="Y32" i="27" s="1"/>
  <c r="X5" i="27"/>
  <c r="X29" i="27" s="1"/>
  <c r="X31" i="27" s="1"/>
  <c r="X32" i="27" s="1"/>
  <c r="AE5" i="27"/>
  <c r="AE29" i="27" s="1"/>
  <c r="AA5" i="27"/>
  <c r="AA29" i="27" s="1"/>
  <c r="AA31" i="27" s="1"/>
  <c r="AA32" i="27" s="1"/>
  <c r="AF5" i="27"/>
  <c r="AF29" i="27" s="1"/>
</calcChain>
</file>

<file path=xl/sharedStrings.xml><?xml version="1.0" encoding="utf-8"?>
<sst xmlns="http://schemas.openxmlformats.org/spreadsheetml/2006/main" count="222" uniqueCount="157">
  <si>
    <t>Ukazovateľ</t>
  </si>
  <si>
    <t>Daňové príjmy VS spolu</t>
  </si>
  <si>
    <t>Dane z príjmov, ziskov a kapitálového majetku</t>
  </si>
  <si>
    <t>Daň z príjmov fyzických osôb</t>
  </si>
  <si>
    <t>DPFO zo závislej činnosti</t>
  </si>
  <si>
    <t xml:space="preserve">DPFO z  podnikania 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</si>
  <si>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</si>
  <si>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</si>
  <si>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</si>
  <si>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</si>
  <si>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</si>
  <si>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</si>
  <si>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</si>
  <si>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</si>
  <si>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</si>
  <si>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</si>
  <si>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</si>
  <si>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</si>
  <si>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</si>
  <si>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</si>
  <si>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Ostatné dane</t>
  </si>
  <si>
    <t>Daňové príjmy a príjmy FSZP spolu</t>
  </si>
  <si>
    <t>SANKCIE</t>
  </si>
  <si>
    <t>Daňové príjmy a príjmy FSZP vrátane sankcií</t>
  </si>
  <si>
    <t>% HDP</t>
  </si>
  <si>
    <t>Štátne finančné aktíva</t>
  </si>
  <si>
    <t xml:space="preserve">Daňové príjmy obcí </t>
  </si>
  <si>
    <t>Daňové príjmy VÚC</t>
  </si>
  <si>
    <t>Daňové príjmy Rozhlasu a televízie Slovenska (RTS)</t>
  </si>
  <si>
    <t>Environmentálny fond</t>
  </si>
  <si>
    <t>Výdavky na verejnoprospešný účel</t>
  </si>
  <si>
    <t>Miestne dane (vrátane dane z motorových vozidiel do r. 2015)</t>
  </si>
  <si>
    <t>Sociálna poisťovňa (EAO + dlžné)</t>
  </si>
  <si>
    <t>Zdravotné poisťovne (EAO + dlžné)</t>
  </si>
  <si>
    <t>z toho vplyv LEVEL/EDS</t>
  </si>
  <si>
    <t>z toho vplyv MAKRA</t>
  </si>
  <si>
    <t>z toho vplyv AKTUALIZÁCIE LEGISLATÍVY</t>
  </si>
  <si>
    <t>Daňové príjmy VS</t>
  </si>
  <si>
    <t>DPFOzč, SO, ZO (mzdová báza)</t>
  </si>
  <si>
    <t>DPPO, DPFOpod, SD MO, ZD licencie (nominálne a reálne HDP)</t>
  </si>
  <si>
    <t>DPH (nominálna spotreba domácností, medzispotreba a investície vlády)</t>
  </si>
  <si>
    <t>Ostatné SD (konečná spotreba domácností, s.c.)</t>
  </si>
  <si>
    <t>Dane z medzinárodného obchodu a transakcií (Import, b.c.)</t>
  </si>
  <si>
    <t>Zrážková daň a OO vybr.fin.inštitúcií (objem vkladov, PÚM)</t>
  </si>
  <si>
    <t>Vplyv zmeny makroekonomických údajov</t>
  </si>
  <si>
    <t>DPH</t>
  </si>
  <si>
    <t>Vplyv zmeny odhadu úspešnosti výberu daní (EDS/level)</t>
  </si>
  <si>
    <t>1 Q 2008</t>
  </si>
  <si>
    <t>2 Q 2008</t>
  </si>
  <si>
    <t>3 Q 2008</t>
  </si>
  <si>
    <t>4 Q 2008</t>
  </si>
  <si>
    <t>1 Q 2009</t>
  </si>
  <si>
    <t>2 Q 2009</t>
  </si>
  <si>
    <t>3 Q 2009</t>
  </si>
  <si>
    <t>4 Q 2009</t>
  </si>
  <si>
    <t>1 Q 2010</t>
  </si>
  <si>
    <t>2 Q 2010</t>
  </si>
  <si>
    <t>3 Q 2010</t>
  </si>
  <si>
    <t>4 Q 2010</t>
  </si>
  <si>
    <t>1 Q 2011</t>
  </si>
  <si>
    <t>2 Q 2011</t>
  </si>
  <si>
    <t>3 Q 2011</t>
  </si>
  <si>
    <t>4 Q 2011</t>
  </si>
  <si>
    <t>1 Q 2012</t>
  </si>
  <si>
    <t>2 Q 2012</t>
  </si>
  <si>
    <t>3 Q 2012</t>
  </si>
  <si>
    <t>4 Q 2012</t>
  </si>
  <si>
    <t>1 Q 2013</t>
  </si>
  <si>
    <t>2 Q 2013</t>
  </si>
  <si>
    <t>3 Q 2013</t>
  </si>
  <si>
    <t>4 Q 2013</t>
  </si>
  <si>
    <t>1 Q 2014</t>
  </si>
  <si>
    <t>2 Q 2014</t>
  </si>
  <si>
    <t>3 Q 2014</t>
  </si>
  <si>
    <t>4 Q 2014</t>
  </si>
  <si>
    <t>1 Q 2015</t>
  </si>
  <si>
    <t>2 Q 2015</t>
  </si>
  <si>
    <t>3 Q 2015</t>
  </si>
  <si>
    <t>4 Q 2015</t>
  </si>
  <si>
    <t>1 Q 2016</t>
  </si>
  <si>
    <t>EDS</t>
  </si>
  <si>
    <t>Horny interval</t>
  </si>
  <si>
    <t>Dolny interval</t>
  </si>
  <si>
    <t>FSZP* spolu</t>
  </si>
  <si>
    <t>z toho JEDNORAZOVÉ VPLYVY</t>
  </si>
  <si>
    <t>z toho INÉ VPLYVY</t>
  </si>
  <si>
    <t>CELKOVÁ ZMENA</t>
  </si>
  <si>
    <t>* Fondy sociálneho a zdravotného poistenia</t>
  </si>
  <si>
    <t>2 Q 2016</t>
  </si>
  <si>
    <t>Graf 3: Vplyv zmeny odhadu úspešnosti výberu (EDS) na prognózu daní (v mil. eur)</t>
  </si>
  <si>
    <t>Graf 2: Vplyv makroekonomickej prognózy na odhad daní (mil. eur)</t>
  </si>
  <si>
    <r>
      <t>Sociálna poisťovňa</t>
    </r>
    <r>
      <rPr>
        <sz val="8"/>
        <rFont val="Arial Narrow"/>
        <family val="2"/>
        <charset val="238"/>
      </rPr>
      <t xml:space="preserve"> (EAO + dlžné)</t>
    </r>
  </si>
  <si>
    <r>
      <t>Zdravotné poisťovne</t>
    </r>
    <r>
      <rPr>
        <sz val="8"/>
        <rFont val="Arial Narrow"/>
        <family val="2"/>
        <charset val="238"/>
      </rPr>
      <t xml:space="preserve"> (EAO + dlžné)</t>
    </r>
  </si>
  <si>
    <t>Daňové príjmy ŠR</t>
  </si>
  <si>
    <t>z toho FO</t>
  </si>
  <si>
    <t xml:space="preserve">                         PO</t>
  </si>
  <si>
    <t>HDP, b.c.</t>
  </si>
  <si>
    <t>3 Q 2016</t>
  </si>
  <si>
    <t>4 Q 2016</t>
  </si>
  <si>
    <t>1 Q 2017</t>
  </si>
  <si>
    <t>Mimorozpočtový účet ŠR</t>
  </si>
  <si>
    <t xml:space="preserve">Obsah </t>
  </si>
  <si>
    <t>Vplyv makroekonomickej prognózy na odhad daní</t>
  </si>
  <si>
    <t>Vplyv zmeny odhadu úspešnosti výberu (EDS) na prognózu daní</t>
  </si>
  <si>
    <t>Efektívna daňová sadzba DPH</t>
  </si>
  <si>
    <t>Legislatíva zapracovaná v prognóze</t>
  </si>
  <si>
    <t>2 Q 2017</t>
  </si>
  <si>
    <t>September 2017</t>
  </si>
  <si>
    <t>Tabuľka : Legislatíva zapracovaná v prognóze (ESA2010, v mil. eur)</t>
  </si>
  <si>
    <t>Schválený RVS na roky 2017 - 2019</t>
  </si>
  <si>
    <t>Rozdiel oproti RVS 2017 - 2019</t>
  </si>
  <si>
    <r>
      <t xml:space="preserve">Miestne dane </t>
    </r>
    <r>
      <rPr>
        <sz val="8"/>
        <rFont val="Arial Narrow"/>
        <family val="2"/>
        <charset val="238"/>
      </rPr>
      <t>(vrátane dane z motorových vozidiel do r. 2015)</t>
    </r>
  </si>
  <si>
    <t>FSZP spolu</t>
  </si>
  <si>
    <t>Opatrenie (v mil. eur)</t>
  </si>
  <si>
    <t>ESA 2010</t>
  </si>
  <si>
    <t>FSZP spolu *</t>
  </si>
  <si>
    <t>HDP</t>
  </si>
  <si>
    <t>Graf 5: Spotrebná daň z minerálnych olejov, vývoj EDS (v %)</t>
  </si>
  <si>
    <t>Graf 4: Efektívna daňová sadzba DPH (%)</t>
  </si>
  <si>
    <t>3 Q 2017</t>
  </si>
  <si>
    <t>Graf 1: Zmena prognózy daní oproti septembru 2017 (v mil. eur)</t>
  </si>
  <si>
    <t>Február 2018</t>
  </si>
  <si>
    <t>VpDP (september 2017)</t>
  </si>
  <si>
    <t>Schválený RVS na roky 2018 - 2020</t>
  </si>
  <si>
    <t>Aktuálna prognóza (február 2018)</t>
  </si>
  <si>
    <t>Rozdiel oproti VpDP (september 2017)</t>
  </si>
  <si>
    <t>Rozdiel oproti RVS 2018-2020</t>
  </si>
  <si>
    <t>Tabuľka: Aktuálna prognóza IFP a porovnanie s rozpočtom VS na roky 2017 - 2019, s prognózou VpDP zo septembra 2017 a s rozpočtom VS na roky 2018 - 2020 (mil. eur, ESA2010)</t>
  </si>
  <si>
    <t>Tabuľka: Aktuálna prognóza IFP a porovnanie s rozpočtom VS na roky 2017 - 2019, s prognózou VpDP zo septembra 2017 a s rozpočtom VS na roky 2018 - 2020 (mil. eur, cash)</t>
  </si>
  <si>
    <t>Tabuľka: Rozdiel aktuálnej prognózy daňových príjmov oproti prognóze zo septembra 2017 (ESA2010, mil. Eur)</t>
  </si>
  <si>
    <t>1. Nová legislatíva</t>
  </si>
  <si>
    <t>vplyv na DPFO zč</t>
  </si>
  <si>
    <t>vplyv na DPPO</t>
  </si>
  <si>
    <t>vplyv na ZO</t>
  </si>
  <si>
    <t>vplyv na SO</t>
  </si>
  <si>
    <t>Zavedenie 13. a 14. platu (1.5.2018)</t>
  </si>
  <si>
    <t>Zrušenie OOP na ZO pre zamestnávateľov</t>
  </si>
  <si>
    <t>Zavedenie OOP na SO pre dôchodcov (1.7.2018)</t>
  </si>
  <si>
    <t>Oslobodenie príjmov z predaja akcií a obchodných podielov</t>
  </si>
  <si>
    <t>vplyv na DPFO podn.</t>
  </si>
  <si>
    <r>
      <t>Skrátenie doby odpisovania zo 40 na 20 rokov</t>
    </r>
    <r>
      <rPr>
        <sz val="9"/>
        <color rgb="FF000000"/>
        <rFont val="Arial Narrow"/>
        <family val="2"/>
        <charset val="238"/>
      </rPr>
      <t xml:space="preserve"> - vplyv na DPPO</t>
    </r>
  </si>
  <si>
    <r>
      <t>Oslobodenie príjmov z reklám neziskových organizácií</t>
    </r>
    <r>
      <rPr>
        <sz val="9"/>
        <color rgb="FF000000"/>
        <rFont val="Arial Narrow"/>
        <family val="2"/>
        <charset val="238"/>
      </rPr>
      <t xml:space="preserve"> - vplyv na DPPO</t>
    </r>
  </si>
  <si>
    <t>2. Aktualizácia platnej legislatívy</t>
  </si>
  <si>
    <t>DPPO: licencia, vymeriavacie základy SO a ZO, investičná pomoc, sadzba dane</t>
  </si>
  <si>
    <t>DP vyberaná zrážkou: vplyv dane z dividend</t>
  </si>
  <si>
    <t>Aktualizácia OOP</t>
  </si>
  <si>
    <t>vplyv na DP vyberaná zrážkou</t>
  </si>
  <si>
    <t>SD z minerálneho oleja: zmena sadzieb</t>
  </si>
  <si>
    <t>HDP (v mil. eur) - február 2018</t>
  </si>
  <si>
    <t>VPLYV LEGISLATÍVY SPOLU</t>
  </si>
  <si>
    <t>VPLYV LEGISLATÍVY SPOLU (% HDP)</t>
  </si>
  <si>
    <t>Zmena prognózy daní oproti septembru 2017</t>
  </si>
  <si>
    <t>Aktuálna prognóza IFP a porovnanie s rozpočtom VS na roky 2017 - 2019, s prognózou VpDP zo septembra 2017 a s rozpočtom VS na roky 2018 - 2020 (mil. eur, ESA2010)</t>
  </si>
  <si>
    <t>Aktuálna prognóza IFP a porovnanie s rozpočtom VS na roky 2017 - 2019, s prognózou VpDP zo septembra 2017 a s rozpočtom VS na roky 2018 - 2020 (mil. eur, cash)</t>
  </si>
  <si>
    <t>Rozdiel aktuálnej prognózy daňových príjmov oproti prognóze zo septembra 2017</t>
  </si>
  <si>
    <t>ostatné</t>
  </si>
  <si>
    <t>Ostatné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</si>
</sst>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"/>
    <numFmt numFmtId="166" formatCode="_-* #,##0.00\ _S_k_-;\-* #,##0.00\ _S_k_-;_-* &quot;-&quot;??\ _S_k_-;_-@_-"/>
    <numFmt numFmtId="167" formatCode="0.000"/>
  </numFmts>
  <fonts count="36" x14ac:knownFonts="1">
    <font>
      <sz val="11"/>
      <color theme="1"/>
      <name val="Garamond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0"/>
      <name val="Garamond"/>
      <family val="1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10"/>
      <color rgb="FF2C9ADC"/>
      <name val="Arial Narrow"/>
      <family val="2"/>
      <charset val="238"/>
    </font>
    <font>
      <sz val="11"/>
      <color theme="1"/>
      <name val="Garamond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sz val="8"/>
      <color rgb="FFFF0000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sz val="10"/>
      <color rgb="FFFFFFFF"/>
      <name val="Arial Narrow"/>
      <family val="2"/>
      <charset val="238"/>
    </font>
    <font>
      <u/>
      <sz val="11"/>
      <color theme="10"/>
      <name val="Calibri"/>
      <family val="2"/>
      <scheme val="minor"/>
    </font>
    <font>
      <u/>
      <sz val="11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sz val="8"/>
      <name val="Calibri"/>
      <family val="2"/>
      <charset val="238"/>
    </font>
    <font>
      <sz val="9"/>
      <color rgb="FF00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i/>
      <sz val="9"/>
      <color rgb="FF000000"/>
      <name val="Arial Narrow"/>
      <family val="2"/>
      <charset val="238"/>
    </font>
    <font>
      <b/>
      <sz val="9"/>
      <color rgb="FF2C9ADC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i/>
      <sz val="9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C9ADC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</borders>
  <cellStyleXfs count="9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8" fillId="0" borderId="0"/>
    <xf numFmtId="0" fontId="10" fillId="0" borderId="0"/>
    <xf numFmtId="9" fontId="16" fillId="0" borderId="0" applyFont="0" applyFill="0" applyBorder="0" applyAlignment="0" applyProtection="0"/>
    <xf numFmtId="0" fontId="22" fillId="0" borderId="0"/>
    <xf numFmtId="166" fontId="8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1">
    <xf numFmtId="0" fontId="0" fillId="0" borderId="0" xfId="0"/>
    <xf numFmtId="0" fontId="7" fillId="2" borderId="0" xfId="0" applyFont="1" applyFill="1" applyBorder="1"/>
    <xf numFmtId="0" fontId="7" fillId="2" borderId="0" xfId="0" applyFont="1" applyFill="1"/>
    <xf numFmtId="0" fontId="11" fillId="0" borderId="21" xfId="0" applyFont="1" applyBorder="1"/>
    <xf numFmtId="0" fontId="11" fillId="0" borderId="25" xfId="0" applyFont="1" applyBorder="1"/>
    <xf numFmtId="0" fontId="11" fillId="4" borderId="25" xfId="0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1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10" fontId="5" fillId="0" borderId="0" xfId="5" applyNumberFormat="1" applyFont="1"/>
    <xf numFmtId="0" fontId="8" fillId="0" borderId="0" xfId="0" applyFont="1"/>
    <xf numFmtId="0" fontId="12" fillId="5" borderId="19" xfId="4" applyFont="1" applyFill="1" applyBorder="1" applyAlignment="1">
      <alignment horizontal="left" vertical="center"/>
    </xf>
    <xf numFmtId="0" fontId="17" fillId="0" borderId="0" xfId="4" applyFont="1" applyAlignment="1">
      <alignment horizontal="left"/>
    </xf>
    <xf numFmtId="0" fontId="12" fillId="0" borderId="0" xfId="4" applyFont="1" applyAlignment="1">
      <alignment horizontal="left" vertical="center"/>
    </xf>
    <xf numFmtId="0" fontId="17" fillId="6" borderId="19" xfId="4" applyFont="1" applyFill="1" applyBorder="1"/>
    <xf numFmtId="0" fontId="17" fillId="0" borderId="0" xfId="4" applyFont="1" applyFill="1"/>
    <xf numFmtId="3" fontId="17" fillId="0" borderId="0" xfId="4" applyNumberFormat="1" applyFont="1"/>
    <xf numFmtId="3" fontId="17" fillId="0" borderId="0" xfId="4" applyNumberFormat="1" applyFont="1" applyAlignment="1">
      <alignment horizontal="right" vertical="center"/>
    </xf>
    <xf numFmtId="0" fontId="17" fillId="0" borderId="0" xfId="4" applyFont="1"/>
    <xf numFmtId="0" fontId="11" fillId="0" borderId="19" xfId="4" applyFont="1" applyBorder="1" applyAlignment="1">
      <alignment vertical="center"/>
    </xf>
    <xf numFmtId="3" fontId="18" fillId="0" borderId="19" xfId="4" applyNumberFormat="1" applyFont="1" applyBorder="1"/>
    <xf numFmtId="0" fontId="12" fillId="0" borderId="29" xfId="0" applyFont="1" applyBorder="1" applyAlignment="1">
      <alignment vertical="center"/>
    </xf>
    <xf numFmtId="0" fontId="12" fillId="0" borderId="29" xfId="0" applyFont="1" applyBorder="1" applyAlignment="1">
      <alignment horizontal="left" vertical="center"/>
    </xf>
    <xf numFmtId="0" fontId="11" fillId="4" borderId="32" xfId="0" applyFont="1" applyFill="1" applyBorder="1" applyAlignment="1">
      <alignment vertical="center"/>
    </xf>
    <xf numFmtId="0" fontId="12" fillId="0" borderId="29" xfId="0" applyFont="1" applyBorder="1" applyAlignment="1">
      <alignment horizontal="left" vertical="center" indent="2"/>
    </xf>
    <xf numFmtId="0" fontId="12" fillId="2" borderId="0" xfId="0" applyFont="1" applyFill="1"/>
    <xf numFmtId="3" fontId="12" fillId="0" borderId="30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3" fontId="12" fillId="0" borderId="24" xfId="0" applyNumberFormat="1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3" fontId="13" fillId="0" borderId="31" xfId="0" applyNumberFormat="1" applyFont="1" applyBorder="1" applyAlignment="1">
      <alignment vertical="center"/>
    </xf>
    <xf numFmtId="3" fontId="12" fillId="0" borderId="31" xfId="0" applyNumberFormat="1" applyFont="1" applyBorder="1" applyAlignment="1">
      <alignment vertical="center"/>
    </xf>
    <xf numFmtId="3" fontId="11" fillId="4" borderId="18" xfId="0" applyNumberFormat="1" applyFont="1" applyFill="1" applyBorder="1" applyAlignment="1">
      <alignment vertical="center"/>
    </xf>
    <xf numFmtId="3" fontId="11" fillId="4" borderId="19" xfId="0" applyNumberFormat="1" applyFont="1" applyFill="1" applyBorder="1" applyAlignment="1">
      <alignment vertical="center"/>
    </xf>
    <xf numFmtId="3" fontId="11" fillId="4" borderId="20" xfId="0" applyNumberFormat="1" applyFont="1" applyFill="1" applyBorder="1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5" borderId="19" xfId="4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  <xf numFmtId="3" fontId="18" fillId="0" borderId="19" xfId="4" applyNumberFormat="1" applyFont="1" applyBorder="1" applyAlignment="1">
      <alignment horizontal="right" vertical="center"/>
    </xf>
    <xf numFmtId="0" fontId="17" fillId="0" borderId="0" xfId="4" applyFont="1" applyAlignment="1">
      <alignment horizontal="left" vertical="center"/>
    </xf>
    <xf numFmtId="0" fontId="18" fillId="0" borderId="19" xfId="4" applyFont="1" applyBorder="1" applyAlignment="1">
      <alignment horizontal="left" vertical="center"/>
    </xf>
    <xf numFmtId="0" fontId="14" fillId="0" borderId="0" xfId="3" applyFont="1" applyAlignment="1">
      <alignment vertical="center"/>
    </xf>
    <xf numFmtId="0" fontId="20" fillId="0" borderId="0" xfId="3" applyFont="1"/>
    <xf numFmtId="3" fontId="19" fillId="2" borderId="0" xfId="3" applyNumberFormat="1" applyFont="1" applyFill="1" applyBorder="1" applyAlignment="1">
      <alignment horizontal="right" vertical="center"/>
    </xf>
    <xf numFmtId="0" fontId="19" fillId="2" borderId="12" xfId="3" applyFont="1" applyFill="1" applyBorder="1"/>
    <xf numFmtId="3" fontId="19" fillId="2" borderId="5" xfId="3" applyNumberFormat="1" applyFont="1" applyFill="1" applyBorder="1" applyAlignment="1">
      <alignment horizontal="right" vertical="center"/>
    </xf>
    <xf numFmtId="3" fontId="19" fillId="2" borderId="6" xfId="3" applyNumberFormat="1" applyFont="1" applyFill="1" applyBorder="1" applyAlignment="1">
      <alignment horizontal="right" vertical="center"/>
    </xf>
    <xf numFmtId="3" fontId="19" fillId="0" borderId="0" xfId="3" applyNumberFormat="1" applyFont="1" applyFill="1" applyBorder="1" applyAlignment="1">
      <alignment horizontal="right" vertical="center"/>
    </xf>
    <xf numFmtId="0" fontId="19" fillId="2" borderId="3" xfId="3" applyFont="1" applyFill="1" applyBorder="1"/>
    <xf numFmtId="3" fontId="19" fillId="2" borderId="9" xfId="3" applyNumberFormat="1" applyFont="1" applyFill="1" applyBorder="1" applyAlignment="1">
      <alignment horizontal="right" vertical="center"/>
    </xf>
    <xf numFmtId="0" fontId="21" fillId="2" borderId="13" xfId="3" applyFont="1" applyFill="1" applyBorder="1" applyAlignment="1">
      <alignment horizontal="left" indent="2"/>
    </xf>
    <xf numFmtId="3" fontId="21" fillId="2" borderId="0" xfId="3" applyNumberFormat="1" applyFont="1" applyFill="1" applyBorder="1" applyAlignment="1">
      <alignment horizontal="right" vertical="center"/>
    </xf>
    <xf numFmtId="3" fontId="21" fillId="2" borderId="9" xfId="3" applyNumberFormat="1" applyFont="1" applyFill="1" applyBorder="1" applyAlignment="1">
      <alignment horizontal="right" vertical="center"/>
    </xf>
    <xf numFmtId="3" fontId="21" fillId="0" borderId="0" xfId="3" applyNumberFormat="1" applyFont="1" applyFill="1" applyBorder="1" applyAlignment="1">
      <alignment horizontal="right" vertical="center"/>
    </xf>
    <xf numFmtId="0" fontId="21" fillId="2" borderId="13" xfId="3" applyFont="1" applyFill="1" applyBorder="1" applyAlignment="1">
      <alignment horizontal="left" indent="4"/>
    </xf>
    <xf numFmtId="0" fontId="19" fillId="2" borderId="13" xfId="3" applyFont="1" applyFill="1" applyBorder="1"/>
    <xf numFmtId="3" fontId="21" fillId="0" borderId="8" xfId="3" applyNumberFormat="1" applyFont="1" applyFill="1" applyBorder="1" applyAlignment="1">
      <alignment horizontal="right" vertical="center"/>
    </xf>
    <xf numFmtId="3" fontId="21" fillId="0" borderId="9" xfId="3" applyNumberFormat="1" applyFont="1" applyFill="1" applyBorder="1" applyAlignment="1">
      <alignment horizontal="right" vertical="center"/>
    </xf>
    <xf numFmtId="3" fontId="19" fillId="0" borderId="9" xfId="3" applyNumberFormat="1" applyFont="1" applyFill="1" applyBorder="1" applyAlignment="1">
      <alignment horizontal="right" vertical="center"/>
    </xf>
    <xf numFmtId="3" fontId="19" fillId="2" borderId="2" xfId="3" applyNumberFormat="1" applyFont="1" applyFill="1" applyBorder="1" applyAlignment="1">
      <alignment horizontal="right" vertical="center"/>
    </xf>
    <xf numFmtId="3" fontId="19" fillId="2" borderId="15" xfId="3" applyNumberFormat="1" applyFont="1" applyFill="1" applyBorder="1" applyAlignment="1">
      <alignment horizontal="right" vertical="center"/>
    </xf>
    <xf numFmtId="3" fontId="19" fillId="0" borderId="1" xfId="3" applyNumberFormat="1" applyFont="1" applyFill="1" applyBorder="1" applyAlignment="1">
      <alignment horizontal="right" vertical="center"/>
    </xf>
    <xf numFmtId="3" fontId="19" fillId="0" borderId="2" xfId="3" applyNumberFormat="1" applyFont="1" applyFill="1" applyBorder="1" applyAlignment="1">
      <alignment horizontal="right" vertical="center"/>
    </xf>
    <xf numFmtId="3" fontId="19" fillId="0" borderId="15" xfId="3" applyNumberFormat="1" applyFont="1" applyFill="1" applyBorder="1" applyAlignment="1">
      <alignment horizontal="right" vertical="center"/>
    </xf>
    <xf numFmtId="0" fontId="20" fillId="2" borderId="0" xfId="3" applyFont="1" applyFill="1"/>
    <xf numFmtId="0" fontId="21" fillId="2" borderId="0" xfId="3" applyFont="1" applyFill="1"/>
    <xf numFmtId="0" fontId="21" fillId="0" borderId="0" xfId="3" applyFont="1" applyFill="1" applyBorder="1" applyAlignment="1">
      <alignment horizontal="right" vertical="center"/>
    </xf>
    <xf numFmtId="0" fontId="21" fillId="2" borderId="3" xfId="3" applyFont="1" applyFill="1" applyBorder="1" applyAlignment="1">
      <alignment horizontal="left" indent="2"/>
    </xf>
    <xf numFmtId="3" fontId="21" fillId="2" borderId="10" xfId="3" applyNumberFormat="1" applyFont="1" applyFill="1" applyBorder="1" applyAlignment="1">
      <alignment horizontal="right" vertical="center"/>
    </xf>
    <xf numFmtId="3" fontId="21" fillId="2" borderId="11" xfId="3" applyNumberFormat="1" applyFont="1" applyFill="1" applyBorder="1" applyAlignment="1">
      <alignment horizontal="right" vertical="center"/>
    </xf>
    <xf numFmtId="0" fontId="21" fillId="2" borderId="14" xfId="3" applyFont="1" applyFill="1" applyBorder="1" applyAlignment="1">
      <alignment horizontal="left" indent="2"/>
    </xf>
    <xf numFmtId="3" fontId="21" fillId="2" borderId="2" xfId="3" applyNumberFormat="1" applyFont="1" applyFill="1" applyBorder="1" applyAlignment="1">
      <alignment horizontal="right" vertical="center"/>
    </xf>
    <xf numFmtId="3" fontId="21" fillId="2" borderId="15" xfId="3" applyNumberFormat="1" applyFont="1" applyFill="1" applyBorder="1" applyAlignment="1">
      <alignment horizontal="right" vertical="center"/>
    </xf>
    <xf numFmtId="0" fontId="21" fillId="2" borderId="14" xfId="3" applyFont="1" applyFill="1" applyBorder="1" applyAlignment="1">
      <alignment horizontal="left"/>
    </xf>
    <xf numFmtId="165" fontId="20" fillId="0" borderId="0" xfId="3" applyNumberFormat="1" applyFont="1"/>
    <xf numFmtId="3" fontId="21" fillId="2" borderId="4" xfId="3" applyNumberFormat="1" applyFont="1" applyFill="1" applyBorder="1" applyAlignment="1">
      <alignment horizontal="right" vertical="center"/>
    </xf>
    <xf numFmtId="0" fontId="21" fillId="2" borderId="16" xfId="3" applyFont="1" applyFill="1" applyBorder="1" applyAlignment="1">
      <alignment horizontal="left" indent="2"/>
    </xf>
    <xf numFmtId="0" fontId="3" fillId="0" borderId="0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15" fillId="2" borderId="2" xfId="4" applyFont="1" applyFill="1" applyBorder="1"/>
    <xf numFmtId="0" fontId="24" fillId="0" borderId="27" xfId="0" applyFont="1" applyBorder="1"/>
    <xf numFmtId="0" fontId="8" fillId="0" borderId="27" xfId="0" applyFont="1" applyBorder="1"/>
    <xf numFmtId="0" fontId="25" fillId="7" borderId="33" xfId="0" applyFont="1" applyFill="1" applyBorder="1" applyAlignment="1">
      <alignment horizontal="center" vertical="center"/>
    </xf>
    <xf numFmtId="0" fontId="17" fillId="0" borderId="0" xfId="0" applyFont="1"/>
    <xf numFmtId="0" fontId="0" fillId="0" borderId="0" xfId="0" applyFill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27" fillId="0" borderId="0" xfId="8" applyFont="1" applyFill="1"/>
    <xf numFmtId="0" fontId="17" fillId="0" borderId="0" xfId="0" applyFont="1" applyFill="1"/>
    <xf numFmtId="20" fontId="7" fillId="2" borderId="0" xfId="0" applyNumberFormat="1" applyFont="1" applyFill="1"/>
    <xf numFmtId="49" fontId="1" fillId="0" borderId="0" xfId="0" applyNumberFormat="1" applyFont="1" applyAlignment="1">
      <alignment horizontal="right"/>
    </xf>
    <xf numFmtId="2" fontId="3" fillId="0" borderId="0" xfId="0" applyNumberFormat="1" applyFont="1"/>
    <xf numFmtId="0" fontId="12" fillId="2" borderId="0" xfId="6" applyFont="1" applyFill="1" applyAlignment="1">
      <alignment horizontal="left" vertical="top" wrapText="1"/>
    </xf>
    <xf numFmtId="3" fontId="20" fillId="0" borderId="0" xfId="3" applyNumberFormat="1" applyFont="1"/>
    <xf numFmtId="3" fontId="19" fillId="2" borderId="11" xfId="3" applyNumberFormat="1" applyFont="1" applyFill="1" applyBorder="1" applyAlignment="1">
      <alignment horizontal="right" vertical="center"/>
    </xf>
    <xf numFmtId="3" fontId="21" fillId="0" borderId="10" xfId="3" applyNumberFormat="1" applyFont="1" applyFill="1" applyBorder="1" applyAlignment="1">
      <alignment horizontal="right" vertical="center"/>
    </xf>
    <xf numFmtId="3" fontId="21" fillId="0" borderId="11" xfId="3" applyNumberFormat="1" applyFont="1" applyFill="1" applyBorder="1" applyAlignment="1">
      <alignment horizontal="right" vertical="center"/>
    </xf>
    <xf numFmtId="0" fontId="12" fillId="2" borderId="0" xfId="6" applyFont="1" applyFill="1"/>
    <xf numFmtId="0" fontId="20" fillId="0" borderId="0" xfId="3" quotePrefix="1" applyFont="1"/>
    <xf numFmtId="0" fontId="29" fillId="2" borderId="0" xfId="3" applyFont="1" applyFill="1"/>
    <xf numFmtId="3" fontId="19" fillId="0" borderId="5" xfId="3" applyNumberFormat="1" applyFont="1" applyFill="1" applyBorder="1" applyAlignment="1">
      <alignment horizontal="right" vertical="center"/>
    </xf>
    <xf numFmtId="3" fontId="19" fillId="0" borderId="6" xfId="3" applyNumberFormat="1" applyFont="1" applyFill="1" applyBorder="1" applyAlignment="1">
      <alignment horizontal="right" vertical="center"/>
    </xf>
    <xf numFmtId="3" fontId="19" fillId="0" borderId="4" xfId="3" applyNumberFormat="1" applyFont="1" applyFill="1" applyBorder="1" applyAlignment="1">
      <alignment horizontal="right" vertical="center"/>
    </xf>
    <xf numFmtId="3" fontId="19" fillId="0" borderId="8" xfId="3" applyNumberFormat="1" applyFont="1" applyFill="1" applyBorder="1" applyAlignment="1">
      <alignment horizontal="right" vertical="center"/>
    </xf>
    <xf numFmtId="3" fontId="19" fillId="0" borderId="11" xfId="3" applyNumberFormat="1" applyFont="1" applyFill="1" applyBorder="1" applyAlignment="1">
      <alignment horizontal="right" vertical="center"/>
    </xf>
    <xf numFmtId="3" fontId="19" fillId="0" borderId="10" xfId="3" applyNumberFormat="1" applyFont="1" applyFill="1" applyBorder="1" applyAlignment="1">
      <alignment horizontal="right" vertical="center"/>
    </xf>
    <xf numFmtId="164" fontId="19" fillId="0" borderId="2" xfId="3" applyNumberFormat="1" applyFont="1" applyFill="1" applyBorder="1" applyAlignment="1">
      <alignment horizontal="right" vertical="center"/>
    </xf>
    <xf numFmtId="164" fontId="19" fillId="0" borderId="15" xfId="3" applyNumberFormat="1" applyFont="1" applyFill="1" applyBorder="1" applyAlignment="1">
      <alignment horizontal="right" vertical="center"/>
    </xf>
    <xf numFmtId="164" fontId="19" fillId="0" borderId="1" xfId="3" applyNumberFormat="1" applyFont="1" applyFill="1" applyBorder="1" applyAlignment="1">
      <alignment horizontal="right" vertical="center"/>
    </xf>
    <xf numFmtId="0" fontId="23" fillId="0" borderId="0" xfId="3" applyFont="1" applyFill="1" applyBorder="1" applyAlignment="1">
      <alignment horizontal="right" vertical="center"/>
    </xf>
    <xf numFmtId="0" fontId="23" fillId="0" borderId="9" xfId="3" applyFont="1" applyFill="1" applyBorder="1" applyAlignment="1">
      <alignment horizontal="right" vertical="center"/>
    </xf>
    <xf numFmtId="0" fontId="21" fillId="0" borderId="8" xfId="3" applyFont="1" applyFill="1" applyBorder="1" applyAlignment="1">
      <alignment horizontal="right" vertical="center"/>
    </xf>
    <xf numFmtId="0" fontId="21" fillId="0" borderId="6" xfId="3" applyFont="1" applyFill="1" applyBorder="1" applyAlignment="1">
      <alignment horizontal="right" vertical="center"/>
    </xf>
    <xf numFmtId="165" fontId="23" fillId="0" borderId="0" xfId="3" applyNumberFormat="1" applyFont="1" applyFill="1" applyAlignment="1">
      <alignment horizontal="right" vertical="center"/>
    </xf>
    <xf numFmtId="3" fontId="21" fillId="0" borderId="17" xfId="3" applyNumberFormat="1" applyFont="1" applyFill="1" applyBorder="1" applyAlignment="1">
      <alignment horizontal="right" vertical="center"/>
    </xf>
    <xf numFmtId="3" fontId="21" fillId="0" borderId="2" xfId="3" applyNumberFormat="1" applyFont="1" applyFill="1" applyBorder="1" applyAlignment="1">
      <alignment horizontal="right" vertical="center"/>
    </xf>
    <xf numFmtId="3" fontId="21" fillId="0" borderId="15" xfId="3" applyNumberFormat="1" applyFont="1" applyFill="1" applyBorder="1" applyAlignment="1">
      <alignment horizontal="right" vertical="center"/>
    </xf>
    <xf numFmtId="3" fontId="21" fillId="0" borderId="1" xfId="3" applyNumberFormat="1" applyFont="1" applyFill="1" applyBorder="1" applyAlignment="1">
      <alignment horizontal="right" vertical="center"/>
    </xf>
    <xf numFmtId="0" fontId="15" fillId="0" borderId="2" xfId="4" applyFont="1" applyFill="1" applyBorder="1"/>
    <xf numFmtId="0" fontId="9" fillId="0" borderId="2" xfId="3" applyFont="1" applyFill="1" applyBorder="1" applyAlignment="1">
      <alignment vertical="center"/>
    </xf>
    <xf numFmtId="165" fontId="9" fillId="0" borderId="0" xfId="3" applyNumberFormat="1" applyFont="1" applyFill="1" applyBorder="1" applyAlignment="1">
      <alignment vertical="center"/>
    </xf>
    <xf numFmtId="0" fontId="12" fillId="2" borderId="0" xfId="6" applyFont="1" applyFill="1" applyAlignment="1">
      <alignment horizontal="left" vertical="top" wrapText="1"/>
    </xf>
    <xf numFmtId="0" fontId="8" fillId="0" borderId="0" xfId="0" applyFont="1" applyFill="1"/>
    <xf numFmtId="0" fontId="28" fillId="0" borderId="2" xfId="3" applyFont="1" applyFill="1" applyBorder="1" applyAlignment="1">
      <alignment vertical="center"/>
    </xf>
    <xf numFmtId="0" fontId="14" fillId="0" borderId="0" xfId="3" applyFont="1" applyBorder="1" applyAlignment="1">
      <alignment vertical="center"/>
    </xf>
    <xf numFmtId="0" fontId="15" fillId="0" borderId="27" xfId="4" applyFont="1" applyBorder="1" applyAlignment="1">
      <alignment vertical="center"/>
    </xf>
    <xf numFmtId="1" fontId="30" fillId="0" borderId="36" xfId="0" applyNumberFormat="1" applyFont="1" applyBorder="1" applyAlignment="1">
      <alignment horizontal="right" vertical="center" wrapText="1"/>
    </xf>
    <xf numFmtId="0" fontId="30" fillId="0" borderId="36" xfId="0" applyFont="1" applyBorder="1" applyAlignment="1">
      <alignment horizontal="left" vertical="center" wrapText="1" indent="2"/>
    </xf>
    <xf numFmtId="1" fontId="30" fillId="0" borderId="37" xfId="0" applyNumberFormat="1" applyFont="1" applyBorder="1" applyAlignment="1">
      <alignment horizontal="right" vertical="center" wrapText="1"/>
    </xf>
    <xf numFmtId="1" fontId="31" fillId="0" borderId="36" xfId="0" applyNumberFormat="1" applyFont="1" applyBorder="1" applyAlignment="1">
      <alignment horizontal="right" vertical="center" wrapText="1"/>
    </xf>
    <xf numFmtId="0" fontId="31" fillId="0" borderId="34" xfId="0" applyFont="1" applyBorder="1" applyAlignment="1">
      <alignment horizontal="right" vertical="center" wrapText="1"/>
    </xf>
    <xf numFmtId="0" fontId="31" fillId="0" borderId="35" xfId="0" applyFont="1" applyBorder="1" applyAlignment="1">
      <alignment horizontal="right" vertical="center" wrapText="1"/>
    </xf>
    <xf numFmtId="0" fontId="19" fillId="2" borderId="13" xfId="3" applyFont="1" applyFill="1" applyBorder="1" applyAlignment="1">
      <alignment vertical="center"/>
    </xf>
    <xf numFmtId="0" fontId="19" fillId="2" borderId="14" xfId="3" applyFont="1" applyFill="1" applyBorder="1" applyAlignment="1">
      <alignment vertical="center"/>
    </xf>
    <xf numFmtId="0" fontId="19" fillId="2" borderId="16" xfId="3" applyFont="1" applyFill="1" applyBorder="1" applyAlignment="1">
      <alignment vertical="center"/>
    </xf>
    <xf numFmtId="0" fontId="19" fillId="3" borderId="16" xfId="3" applyFont="1" applyFill="1" applyBorder="1" applyAlignment="1">
      <alignment vertical="center"/>
    </xf>
    <xf numFmtId="0" fontId="21" fillId="2" borderId="3" xfId="3" applyFont="1" applyFill="1" applyBorder="1" applyAlignment="1">
      <alignment vertical="center"/>
    </xf>
    <xf numFmtId="0" fontId="21" fillId="2" borderId="0" xfId="3" applyFont="1" applyFill="1" applyBorder="1" applyAlignment="1">
      <alignment horizontal="right" vertical="center"/>
    </xf>
    <xf numFmtId="0" fontId="21" fillId="2" borderId="9" xfId="3" applyFont="1" applyFill="1" applyBorder="1" applyAlignment="1">
      <alignment horizontal="right" vertical="center"/>
    </xf>
    <xf numFmtId="3" fontId="19" fillId="0" borderId="17" xfId="3" applyNumberFormat="1" applyFont="1" applyFill="1" applyBorder="1" applyAlignment="1">
      <alignment horizontal="right" vertical="center"/>
    </xf>
    <xf numFmtId="167" fontId="20" fillId="0" borderId="0" xfId="3" applyNumberFormat="1" applyFont="1"/>
    <xf numFmtId="2" fontId="20" fillId="0" borderId="0" xfId="3" applyNumberFormat="1" applyFont="1"/>
    <xf numFmtId="1" fontId="20" fillId="0" borderId="0" xfId="3" applyNumberFormat="1" applyFont="1"/>
    <xf numFmtId="3" fontId="23" fillId="0" borderId="0" xfId="3" applyNumberFormat="1" applyFont="1" applyFill="1" applyBorder="1" applyAlignment="1">
      <alignment horizontal="right" vertical="center"/>
    </xf>
    <xf numFmtId="3" fontId="23" fillId="0" borderId="9" xfId="3" applyNumberFormat="1" applyFont="1" applyFill="1" applyBorder="1" applyAlignment="1">
      <alignment horizontal="right" vertical="center"/>
    </xf>
    <xf numFmtId="3" fontId="19" fillId="4" borderId="2" xfId="3" applyNumberFormat="1" applyFont="1" applyFill="1" applyBorder="1" applyAlignment="1">
      <alignment horizontal="right" vertical="center"/>
    </xf>
    <xf numFmtId="3" fontId="19" fillId="4" borderId="15" xfId="3" applyNumberFormat="1" applyFont="1" applyFill="1" applyBorder="1" applyAlignment="1">
      <alignment horizontal="right" vertical="center"/>
    </xf>
    <xf numFmtId="3" fontId="19" fillId="4" borderId="4" xfId="3" applyNumberFormat="1" applyFont="1" applyFill="1" applyBorder="1" applyAlignment="1">
      <alignment horizontal="right" vertical="center"/>
    </xf>
    <xf numFmtId="3" fontId="19" fillId="4" borderId="1" xfId="3" applyNumberFormat="1" applyFont="1" applyFill="1" applyBorder="1" applyAlignment="1">
      <alignment horizontal="right" vertical="center"/>
    </xf>
    <xf numFmtId="1" fontId="19" fillId="0" borderId="0" xfId="3" applyNumberFormat="1" applyFont="1" applyFill="1" applyBorder="1" applyAlignment="1">
      <alignment horizontal="right" vertical="center"/>
    </xf>
    <xf numFmtId="1" fontId="19" fillId="0" borderId="9" xfId="3" applyNumberFormat="1" applyFont="1" applyFill="1" applyBorder="1" applyAlignment="1">
      <alignment horizontal="right" vertical="center"/>
    </xf>
    <xf numFmtId="1" fontId="19" fillId="2" borderId="0" xfId="3" applyNumberFormat="1" applyFont="1" applyFill="1" applyBorder="1" applyAlignment="1">
      <alignment horizontal="right" vertical="center"/>
    </xf>
    <xf numFmtId="1" fontId="19" fillId="2" borderId="10" xfId="3" applyNumberFormat="1" applyFont="1" applyFill="1" applyBorder="1" applyAlignment="1">
      <alignment horizontal="right" vertical="center"/>
    </xf>
    <xf numFmtId="1" fontId="19" fillId="2" borderId="11" xfId="3" applyNumberFormat="1" applyFont="1" applyFill="1" applyBorder="1" applyAlignment="1">
      <alignment horizontal="right" vertical="center"/>
    </xf>
    <xf numFmtId="1" fontId="19" fillId="0" borderId="10" xfId="3" applyNumberFormat="1" applyFont="1" applyFill="1" applyBorder="1" applyAlignment="1">
      <alignment horizontal="right" vertical="center"/>
    </xf>
    <xf numFmtId="1" fontId="19" fillId="0" borderId="11" xfId="3" applyNumberFormat="1" applyFont="1" applyFill="1" applyBorder="1" applyAlignment="1">
      <alignment horizontal="right" vertical="center"/>
    </xf>
    <xf numFmtId="1" fontId="19" fillId="0" borderId="17" xfId="3" applyNumberFormat="1" applyFont="1" applyFill="1" applyBorder="1" applyAlignment="1">
      <alignment horizontal="right" vertical="center"/>
    </xf>
    <xf numFmtId="1" fontId="19" fillId="0" borderId="8" xfId="3" applyNumberFormat="1" applyFont="1" applyFill="1" applyBorder="1" applyAlignment="1">
      <alignment horizontal="right" vertical="center"/>
    </xf>
    <xf numFmtId="3" fontId="23" fillId="0" borderId="8" xfId="3" applyNumberFormat="1" applyFont="1" applyFill="1" applyBorder="1" applyAlignment="1">
      <alignment horizontal="right" vertical="center"/>
    </xf>
    <xf numFmtId="3" fontId="21" fillId="0" borderId="5" xfId="3" applyNumberFormat="1" applyFont="1" applyFill="1" applyBorder="1" applyAlignment="1">
      <alignment horizontal="right" vertical="center"/>
    </xf>
    <xf numFmtId="3" fontId="21" fillId="0" borderId="6" xfId="3" applyNumberFormat="1" applyFont="1" applyFill="1" applyBorder="1" applyAlignment="1">
      <alignment horizontal="right" vertical="center"/>
    </xf>
    <xf numFmtId="3" fontId="21" fillId="0" borderId="4" xfId="3" applyNumberFormat="1" applyFont="1" applyFill="1" applyBorder="1" applyAlignment="1">
      <alignment horizontal="right" vertical="center"/>
    </xf>
    <xf numFmtId="0" fontId="19" fillId="2" borderId="38" xfId="3" applyFont="1" applyFill="1" applyBorder="1"/>
    <xf numFmtId="3" fontId="12" fillId="0" borderId="30" xfId="0" applyNumberFormat="1" applyFont="1" applyFill="1" applyBorder="1" applyAlignment="1">
      <alignment vertical="center"/>
    </xf>
    <xf numFmtId="0" fontId="33" fillId="0" borderId="36" xfId="0" applyFont="1" applyBorder="1" applyAlignment="1">
      <alignment vertical="center" wrapText="1"/>
    </xf>
    <xf numFmtId="1" fontId="33" fillId="0" borderId="36" xfId="0" applyNumberFormat="1" applyFont="1" applyBorder="1" applyAlignment="1">
      <alignment horizontal="right" vertical="center" wrapText="1"/>
    </xf>
    <xf numFmtId="0" fontId="31" fillId="0" borderId="36" xfId="0" applyFont="1" applyBorder="1" applyAlignment="1">
      <alignment horizontal="left" vertical="center" wrapText="1" indent="1"/>
    </xf>
    <xf numFmtId="1" fontId="31" fillId="0" borderId="0" xfId="0" applyNumberFormat="1" applyFont="1" applyBorder="1" applyAlignment="1">
      <alignment horizontal="right" vertical="center" wrapText="1"/>
    </xf>
    <xf numFmtId="1" fontId="30" fillId="0" borderId="0" xfId="0" applyNumberFormat="1" applyFont="1" applyBorder="1" applyAlignment="1">
      <alignment horizontal="right" vertical="center" wrapText="1"/>
    </xf>
    <xf numFmtId="0" fontId="13" fillId="0" borderId="0" xfId="0" applyFont="1"/>
    <xf numFmtId="1" fontId="13" fillId="0" borderId="0" xfId="0" applyNumberFormat="1" applyFont="1"/>
    <xf numFmtId="167" fontId="0" fillId="0" borderId="0" xfId="0" applyNumberFormat="1"/>
    <xf numFmtId="3" fontId="13" fillId="0" borderId="0" xfId="0" applyNumberFormat="1" applyFont="1"/>
    <xf numFmtId="165" fontId="0" fillId="0" borderId="0" xfId="0" applyNumberFormat="1"/>
    <xf numFmtId="0" fontId="31" fillId="0" borderId="0" xfId="0" applyFont="1" applyBorder="1" applyAlignment="1">
      <alignment horizontal="left" vertical="center" wrapText="1" indent="1"/>
    </xf>
    <xf numFmtId="0" fontId="31" fillId="0" borderId="5" xfId="0" applyFont="1" applyFill="1" applyBorder="1" applyAlignment="1">
      <alignment horizontal="left" vertical="center" wrapText="1"/>
    </xf>
    <xf numFmtId="1" fontId="34" fillId="0" borderId="5" xfId="0" applyNumberFormat="1" applyFont="1" applyBorder="1"/>
    <xf numFmtId="0" fontId="32" fillId="0" borderId="5" xfId="0" applyFont="1" applyFill="1" applyBorder="1" applyAlignment="1">
      <alignment horizontal="left" vertical="center" wrapText="1"/>
    </xf>
    <xf numFmtId="2" fontId="35" fillId="0" borderId="5" xfId="0" applyNumberFormat="1" applyFont="1" applyBorder="1"/>
    <xf numFmtId="0" fontId="15" fillId="0" borderId="0" xfId="0" applyFont="1" applyBorder="1" applyAlignment="1">
      <alignment vertical="center" wrapText="1"/>
    </xf>
    <xf numFmtId="0" fontId="19" fillId="0" borderId="4" xfId="3" applyFont="1" applyFill="1" applyBorder="1" applyAlignment="1">
      <alignment horizontal="center" vertical="center"/>
    </xf>
    <xf numFmtId="0" fontId="19" fillId="0" borderId="5" xfId="3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9" fillId="2" borderId="3" xfId="3" applyFont="1" applyFill="1" applyBorder="1" applyAlignment="1">
      <alignment horizontal="center" vertical="center"/>
    </xf>
    <xf numFmtId="0" fontId="19" fillId="2" borderId="7" xfId="3" applyFont="1" applyFill="1" applyBorder="1" applyAlignment="1">
      <alignment horizontal="center" vertical="center"/>
    </xf>
    <xf numFmtId="0" fontId="19" fillId="2" borderId="4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19" fillId="2" borderId="6" xfId="3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31" fillId="0" borderId="10" xfId="0" applyFont="1" applyBorder="1" applyAlignment="1">
      <alignment vertical="center" wrapText="1"/>
    </xf>
    <xf numFmtId="0" fontId="31" fillId="0" borderId="34" xfId="0" applyFont="1" applyBorder="1" applyAlignment="1">
      <alignment vertical="center" wrapText="1"/>
    </xf>
    <xf numFmtId="0" fontId="31" fillId="0" borderId="1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</cellXfs>
  <cellStyles count="9">
    <cellStyle name="čárky 2" xfId="7"/>
    <cellStyle name="Hypertextové prepojenie" xfId="8" builtinId="8"/>
    <cellStyle name="Normálna 2 4" xfId="4"/>
    <cellStyle name="Normálne" xfId="0" builtinId="0"/>
    <cellStyle name="Normálne 2" xfId="1"/>
    <cellStyle name="Normálne 3" xfId="6"/>
    <cellStyle name="normální 2" xfId="3"/>
    <cellStyle name="Percentá" xfId="5" builtinId="5"/>
    <cellStyle name="Percentá 2" xfId="2"/>
  </cellStyles>
  <dxfs count="0"/>
  <tableStyles count="0" defaultTableStyle="TableStyleMedium2" defaultPivotStyle="PivotStyleLight16"/>
  <colors>
    <mruColors>
      <color rgb="FF2C9ADC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95267121231876E-2"/>
          <c:y val="4.0910924710078893E-2"/>
          <c:w val="0.56340467747714662"/>
          <c:h val="0.8574813731962651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DANE_FAKTORY!$C$4</c:f>
              <c:strCache>
                <c:ptCount val="1"/>
                <c:pt idx="0">
                  <c:v>z toho vplyv LEVEL/EDS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DANE_FAKTORY!$K$3:$N$3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DANE_FAKTORY!$C$17:$F$17</c:f>
              <c:numCache>
                <c:formatCode>#,##0</c:formatCode>
                <c:ptCount val="4"/>
                <c:pt idx="0">
                  <c:v>-54.322905564255031</c:v>
                </c:pt>
                <c:pt idx="1">
                  <c:v>-66.096104242275018</c:v>
                </c:pt>
                <c:pt idx="2">
                  <c:v>-98.734610948192241</c:v>
                </c:pt>
                <c:pt idx="3">
                  <c:v>-124.85290569095316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880-4E96-971A-A6DEF052FD06}"/>
            </c:ext>
          </c:extLst>
        </c:ser>
        <c:ser>
          <c:idx val="5"/>
          <c:order val="1"/>
          <c:tx>
            <c:strRef>
              <c:f>DANE_FAKTORY!$K$4</c:f>
              <c:strCache>
                <c:ptCount val="1"/>
                <c:pt idx="0">
                  <c:v>z toho JEDNORAZOVÉ VPLYVY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DANE_FAKTORY!$K$3:$N$3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DANE_FAKTORY!$K$17:$N$17</c:f>
              <c:numCache>
                <c:formatCode>#,##0</c:formatCode>
                <c:ptCount val="4"/>
                <c:pt idx="0">
                  <c:v>44.921511288914061</c:v>
                </c:pt>
                <c:pt idx="1">
                  <c:v>-45.618301741086235</c:v>
                </c:pt>
                <c:pt idx="2">
                  <c:v>0.82169825891376236</c:v>
                </c:pt>
                <c:pt idx="3">
                  <c:v>-9.3383017410862372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80-4E96-971A-A6DEF052FD06}"/>
            </c:ext>
          </c:extLst>
        </c:ser>
        <c:ser>
          <c:idx val="0"/>
          <c:order val="2"/>
          <c:tx>
            <c:strRef>
              <c:f>DANE_FAKTORY!$G$4</c:f>
              <c:strCache>
                <c:ptCount val="1"/>
                <c:pt idx="0">
                  <c:v>z toho vplyv MAKRA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dLbl>
              <c:idx val="0"/>
              <c:layout>
                <c:manualLayout>
                  <c:x val="1.6742576755752319E-17"/>
                  <c:y val="2.4657536906216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753425278117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DANE_FAKTORY!$K$3:$N$3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DANE_FAKTORY!$G$17:$J$17</c:f>
              <c:numCache>
                <c:formatCode>#,##0</c:formatCode>
                <c:ptCount val="4"/>
                <c:pt idx="0">
                  <c:v>114.8901266799019</c:v>
                </c:pt>
                <c:pt idx="1">
                  <c:v>283.1792211283946</c:v>
                </c:pt>
                <c:pt idx="2">
                  <c:v>413.52129186519255</c:v>
                </c:pt>
                <c:pt idx="3">
                  <c:v>449.3654649917238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80-4E96-971A-A6DEF052FD06}"/>
            </c:ext>
          </c:extLst>
        </c:ser>
        <c:ser>
          <c:idx val="8"/>
          <c:order val="3"/>
          <c:tx>
            <c:strRef>
              <c:f>DANE_FAKTORY!$O$4</c:f>
              <c:strCache>
                <c:ptCount val="1"/>
                <c:pt idx="0">
                  <c:v>z toho vplyv AKTUALIZÁCIE LEGISLATÍVY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DANE_FAKTORY!$K$3:$N$3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DANE_FAKTORY!$O$17:$R$17</c:f>
              <c:numCache>
                <c:formatCode>#,##0</c:formatCode>
                <c:ptCount val="4"/>
                <c:pt idx="0">
                  <c:v>8.5146034214763198</c:v>
                </c:pt>
                <c:pt idx="1">
                  <c:v>-24.745255740438733</c:v>
                </c:pt>
                <c:pt idx="2">
                  <c:v>-23.577908352892205</c:v>
                </c:pt>
                <c:pt idx="3">
                  <c:v>-64.855736824790938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880-4E96-971A-A6DEF052FD06}"/>
            </c:ext>
          </c:extLst>
        </c:ser>
        <c:ser>
          <c:idx val="3"/>
          <c:order val="4"/>
          <c:tx>
            <c:strRef>
              <c:f>DANE_FAKTORY!$S$4</c:f>
              <c:strCache>
                <c:ptCount val="1"/>
                <c:pt idx="0">
                  <c:v>z toho INÉ VPLYVY</c:v>
                </c:pt>
              </c:strCache>
            </c:strRef>
          </c:tx>
          <c:invertIfNegative val="0"/>
          <c:cat>
            <c:numRef>
              <c:f>DANE_FAKTORY!$K$3:$N$3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DANE_FAKTORY!$S$17:$V$17</c:f>
              <c:numCache>
                <c:formatCode>#,##0</c:formatCode>
                <c:ptCount val="4"/>
                <c:pt idx="0">
                  <c:v>1.8419987362463581</c:v>
                </c:pt>
                <c:pt idx="1">
                  <c:v>3.5844405954063552</c:v>
                </c:pt>
                <c:pt idx="2">
                  <c:v>4.6645291769794497</c:v>
                </c:pt>
                <c:pt idx="3">
                  <c:v>5.1714792651035353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880-4E96-971A-A6DEF052F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5647072"/>
        <c:axId val="407414688"/>
      </c:barChart>
      <c:lineChart>
        <c:grouping val="standard"/>
        <c:varyColors val="0"/>
        <c:ser>
          <c:idx val="2"/>
          <c:order val="5"/>
          <c:tx>
            <c:strRef>
              <c:f>DANE_FAKTORY!$W$4</c:f>
              <c:strCache>
                <c:ptCount val="1"/>
                <c:pt idx="0">
                  <c:v>CELKOVÁ ZMENA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7397260273972587E-2"/>
                  <c:y val="-0.135616452984192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80-4E96-971A-A6DEF052FD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5570776255707764E-2"/>
                  <c:y val="-0.19726029524973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80-4E96-971A-A6DEF052FD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8138640204221049E-2"/>
                  <c:y val="-0.179331159457573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80-4E96-971A-A6DEF052FD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3744292237442854E-2"/>
                  <c:y val="-0.25392150295777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10-6880-4E96-971A-A6DEF052FD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DANE_FAKTORY!$C$3:$F$3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DANE_FAKTORY!$W$17:$Z$17</c:f>
              <c:numCache>
                <c:formatCode>#,##0</c:formatCode>
                <c:ptCount val="4"/>
                <c:pt idx="0">
                  <c:v>115.8453345622836</c:v>
                </c:pt>
                <c:pt idx="1">
                  <c:v>150.30400000000097</c:v>
                </c:pt>
                <c:pt idx="2">
                  <c:v>296.69500000000124</c:v>
                </c:pt>
                <c:pt idx="3">
                  <c:v>255.48999999999697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6880-4E96-971A-A6DEF052F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647072"/>
        <c:axId val="407414688"/>
      </c:lineChart>
      <c:catAx>
        <c:axId val="40564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07414688"/>
        <c:crosses val="autoZero"/>
        <c:auto val="1"/>
        <c:lblAlgn val="ctr"/>
        <c:lblOffset val="100"/>
        <c:noMultiLvlLbl val="0"/>
      </c:catAx>
      <c:valAx>
        <c:axId val="40741468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405647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50459317585298"/>
          <c:y val="6.143663792767743E-2"/>
          <c:w val="0.28776255707762555"/>
          <c:h val="0.8913951991581490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209318310490975E-2"/>
          <c:y val="4.091095516177929E-2"/>
          <c:w val="0.56340467747714662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Graf_2!$B$4</c:f>
              <c:strCache>
                <c:ptCount val="1"/>
                <c:pt idx="0">
                  <c:v>DPFOzč, SO, ZO (mzdová báza)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Graf_2!$C$3:$G$3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Graf_2!$C$4:$F$4</c:f>
              <c:numCache>
                <c:formatCode>#,##0</c:formatCode>
                <c:ptCount val="4"/>
                <c:pt idx="0">
                  <c:v>78.017797890598956</c:v>
                </c:pt>
                <c:pt idx="1">
                  <c:v>198.49049855513246</c:v>
                </c:pt>
                <c:pt idx="2">
                  <c:v>295.04342698683206</c:v>
                </c:pt>
                <c:pt idx="3">
                  <c:v>317.33200482567122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28-4617-BF7E-8510EDA69EAA}"/>
            </c:ext>
          </c:extLst>
        </c:ser>
        <c:ser>
          <c:idx val="5"/>
          <c:order val="1"/>
          <c:tx>
            <c:strRef>
              <c:f>Graf_2!$B$5</c:f>
              <c:strCache>
                <c:ptCount val="1"/>
                <c:pt idx="0">
                  <c:v>DPPO, DPFOpod, SD MO, ZD licencie (nominálne a reálne HDP)</c:v>
                </c:pt>
              </c:strCache>
            </c:strRef>
          </c:tx>
          <c:spPr>
            <a:solidFill>
              <a:srgbClr val="2C9ADC">
                <a:lumMod val="20000"/>
                <a:lumOff val="80000"/>
              </a:srgbClr>
            </a:solidFill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E28-4617-BF7E-8510EDA69EA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Graf_2!$C$3:$G$3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Graf_2!$C$5:$F$5</c:f>
              <c:numCache>
                <c:formatCode>#,##0</c:formatCode>
                <c:ptCount val="4"/>
                <c:pt idx="0">
                  <c:v>1.8088700140112923</c:v>
                </c:pt>
                <c:pt idx="1">
                  <c:v>-3.6484443211673541</c:v>
                </c:pt>
                <c:pt idx="2">
                  <c:v>-5.8818946802119534</c:v>
                </c:pt>
                <c:pt idx="3">
                  <c:v>-0.22561933569345216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E28-4617-BF7E-8510EDA69EAA}"/>
            </c:ext>
          </c:extLst>
        </c:ser>
        <c:ser>
          <c:idx val="1"/>
          <c:order val="2"/>
          <c:tx>
            <c:strRef>
              <c:f>Graf_2!$B$6</c:f>
              <c:strCache>
                <c:ptCount val="1"/>
                <c:pt idx="0">
                  <c:v>DPH (nominálna spotreba domácností, medzispotreba a investície vlády)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0"/>
                  <c:y val="3.204271914010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E28-4617-BF7E-8510EDA69EA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0680906380033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E28-4617-BF7E-8510EDA69EA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Graf_2!$C$3:$G$3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Graf_2!$C$6:$F$6</c:f>
              <c:numCache>
                <c:formatCode>#,##0</c:formatCode>
                <c:ptCount val="4"/>
                <c:pt idx="0">
                  <c:v>34.761111985694228</c:v>
                </c:pt>
                <c:pt idx="1">
                  <c:v>84.8831636172538</c:v>
                </c:pt>
                <c:pt idx="2">
                  <c:v>116.67117945440535</c:v>
                </c:pt>
                <c:pt idx="3">
                  <c:v>128.96832219820357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E28-4617-BF7E-8510EDA69EAA}"/>
            </c:ext>
          </c:extLst>
        </c:ser>
        <c:ser>
          <c:idx val="8"/>
          <c:order val="3"/>
          <c:tx>
            <c:strRef>
              <c:f>Graf_2!$B$7</c:f>
              <c:strCache>
                <c:ptCount val="1"/>
                <c:pt idx="0">
                  <c:v>Ostatné SD (konečná spotreba domácností, s.c.)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Graf_2!$C$3:$G$3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Graf_2!$C$7:$F$7</c:f>
              <c:numCache>
                <c:formatCode>#,##0</c:formatCode>
                <c:ptCount val="4"/>
                <c:pt idx="0">
                  <c:v>3.4579152099378274</c:v>
                </c:pt>
                <c:pt idx="1">
                  <c:v>9.3369739498576045</c:v>
                </c:pt>
                <c:pt idx="2">
                  <c:v>12.920794978844235</c:v>
                </c:pt>
                <c:pt idx="3">
                  <c:v>12.090778862652071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E28-4617-BF7E-8510EDA69EAA}"/>
            </c:ext>
          </c:extLst>
        </c:ser>
        <c:ser>
          <c:idx val="3"/>
          <c:order val="4"/>
          <c:tx>
            <c:strRef>
              <c:f>Graf_2!$B$8</c:f>
              <c:strCache>
                <c:ptCount val="1"/>
                <c:pt idx="0">
                  <c:v>Dane z medzinárodného obchodu a transakcií (Import, b.c.)</c:v>
                </c:pt>
              </c:strCache>
            </c:strRef>
          </c:tx>
          <c:invertIfNegative val="0"/>
          <c:cat>
            <c:numRef>
              <c:f>Graf_2!$C$3:$G$3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Graf_2!$C$8:$F$8</c:f>
              <c:numCache>
                <c:formatCode>#,##0</c:formatCode>
                <c:ptCount val="4"/>
                <c:pt idx="0">
                  <c:v>-4.2086147403971319E-2</c:v>
                </c:pt>
                <c:pt idx="1">
                  <c:v>0.17130949065455039</c:v>
                </c:pt>
                <c:pt idx="2">
                  <c:v>0.39284484079504456</c:v>
                </c:pt>
                <c:pt idx="3">
                  <c:v>0.6096753488306591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E28-4617-BF7E-8510EDA69EAA}"/>
            </c:ext>
          </c:extLst>
        </c:ser>
        <c:ser>
          <c:idx val="2"/>
          <c:order val="5"/>
          <c:tx>
            <c:strRef>
              <c:f>Graf_2!$B$9</c:f>
              <c:strCache>
                <c:ptCount val="1"/>
                <c:pt idx="0">
                  <c:v>Zrážková daň a OO vybr.fin.inštitúcií (objem vkladov, PÚM)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8E28-4617-BF7E-8510EDA69EA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Graf_2!$C$3:$G$3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Graf_2!$C$9:$F$9</c:f>
              <c:numCache>
                <c:formatCode>#,##0</c:formatCode>
                <c:ptCount val="4"/>
                <c:pt idx="0">
                  <c:v>-3.113482272936444</c:v>
                </c:pt>
                <c:pt idx="1">
                  <c:v>-6.0542801633364638</c:v>
                </c:pt>
                <c:pt idx="2">
                  <c:v>-5.6250597154722204</c:v>
                </c:pt>
                <c:pt idx="3">
                  <c:v>-9.4096969079402975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E28-4617-BF7E-8510EDA69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7415472"/>
        <c:axId val="407415864"/>
      </c:barChart>
      <c:lineChart>
        <c:grouping val="standard"/>
        <c:varyColors val="0"/>
        <c:ser>
          <c:idx val="4"/>
          <c:order val="6"/>
          <c:tx>
            <c:strRef>
              <c:f>Graf_2!$B$10</c:f>
              <c:strCache>
                <c:ptCount val="1"/>
                <c:pt idx="0">
                  <c:v>Vplyv zmeny makroekonomických údajov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7249751257090461E-2"/>
                  <c:y val="-0.129167761155870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8E28-4617-BF7E-8510EDA69EA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321117099147022E-2"/>
                  <c:y val="-0.129167761155870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8E28-4617-BF7E-8510EDA69EA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44297082006374E-2"/>
                  <c:y val="-0.118424339234557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8E28-4617-BF7E-8510EDA69EA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683401027909785E-2"/>
                  <c:y val="-0.121984641361235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8E28-4617-BF7E-8510EDA69EAA}"/>
                </c:ext>
                <c:ext xmlns:c15="http://schemas.microsoft.com/office/drawing/2012/chart" uri="{CE6537A1-D6FC-4f65-9D91-7224C49458BB}">
                  <c15:layout>
                    <c:manualLayout>
                      <c:w val="3.4824146670049648E-2"/>
                      <c:h val="5.1535513453036114E-2"/>
                    </c:manualLayout>
                  </c15:layout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Graf_2!$C$3:$F$3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Graf_2!$C$10:$F$10</c:f>
              <c:numCache>
                <c:formatCode>#,##0</c:formatCode>
                <c:ptCount val="4"/>
                <c:pt idx="0">
                  <c:v>114.89012667990188</c:v>
                </c:pt>
                <c:pt idx="1">
                  <c:v>283.17922112839466</c:v>
                </c:pt>
                <c:pt idx="2">
                  <c:v>413.52129186519255</c:v>
                </c:pt>
                <c:pt idx="3">
                  <c:v>449.36546499172374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8E28-4617-BF7E-8510EDA69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415472"/>
        <c:axId val="407415864"/>
      </c:lineChart>
      <c:catAx>
        <c:axId val="40741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07415864"/>
        <c:crosses val="autoZero"/>
        <c:auto val="1"/>
        <c:lblAlgn val="ctr"/>
        <c:lblOffset val="100"/>
        <c:noMultiLvlLbl val="0"/>
      </c:catAx>
      <c:valAx>
        <c:axId val="4074158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407415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50459317585298"/>
          <c:y val="6.143663792767743E-2"/>
          <c:w val="0.31005812872015298"/>
          <c:h val="0.859379580519794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95267121231876E-2"/>
          <c:y val="4.0910924710078893E-2"/>
          <c:w val="0.56340467747714662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Graf_3!$B$4</c:f>
              <c:strCache>
                <c:ptCount val="1"/>
                <c:pt idx="0">
                  <c:v>DPFOzč, SO, ZO (mzdová báza)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Graf_3!$C$3:$G$3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Graf_3!$C$4:$G$4</c:f>
              <c:numCache>
                <c:formatCode>#,##0</c:formatCode>
                <c:ptCount val="5"/>
                <c:pt idx="0">
                  <c:v>-24.218400048321413</c:v>
                </c:pt>
                <c:pt idx="1">
                  <c:v>-47.652483410100196</c:v>
                </c:pt>
                <c:pt idx="2">
                  <c:v>-72.927575810917688</c:v>
                </c:pt>
                <c:pt idx="3">
                  <c:v>-99.447914265985318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D4-4290-8E67-7BD3ADA128E1}"/>
            </c:ext>
          </c:extLst>
        </c:ser>
        <c:ser>
          <c:idx val="5"/>
          <c:order val="1"/>
          <c:tx>
            <c:strRef>
              <c:f>Graf_3!$B$5</c:f>
              <c:strCache>
                <c:ptCount val="1"/>
                <c:pt idx="0">
                  <c:v>DPPO, DPFOpod, SD MO, ZD licencie (nominálne a reálne HDP)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Graf_3!$C$3:$G$3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Graf_3!$C$5:$G$5</c:f>
              <c:numCache>
                <c:formatCode>#,##0</c:formatCode>
                <c:ptCount val="5"/>
                <c:pt idx="0">
                  <c:v>-26.161479313082364</c:v>
                </c:pt>
                <c:pt idx="1">
                  <c:v>-22.982782914077365</c:v>
                </c:pt>
                <c:pt idx="2">
                  <c:v>-32.827128107624176</c:v>
                </c:pt>
                <c:pt idx="3">
                  <c:v>-34.253321126215567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7D4-4290-8E67-7BD3ADA128E1}"/>
            </c:ext>
          </c:extLst>
        </c:ser>
        <c:ser>
          <c:idx val="1"/>
          <c:order val="2"/>
          <c:tx>
            <c:strRef>
              <c:f>Graf_3!$B$6</c:f>
              <c:strCache>
                <c:ptCount val="1"/>
                <c:pt idx="0">
                  <c:v>DPH</c:v>
                </c:pt>
              </c:strCache>
            </c:strRef>
          </c:tx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7D4-4290-8E67-7BD3ADA128E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Graf_3!$C$3:$G$3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Graf_3!$C$6:$G$6</c:f>
              <c:numCache>
                <c:formatCode>#,##0</c:formatCode>
                <c:ptCount val="5"/>
                <c:pt idx="0">
                  <c:v>3.9342569776754948</c:v>
                </c:pt>
                <c:pt idx="1">
                  <c:v>10.383138123833605</c:v>
                </c:pt>
                <c:pt idx="2">
                  <c:v>10.560122286681048</c:v>
                </c:pt>
                <c:pt idx="3">
                  <c:v>11.478979542881421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7D4-4290-8E67-7BD3ADA128E1}"/>
            </c:ext>
          </c:extLst>
        </c:ser>
        <c:ser>
          <c:idx val="8"/>
          <c:order val="3"/>
          <c:tx>
            <c:strRef>
              <c:f>Graf_3!$B$7</c:f>
              <c:strCache>
                <c:ptCount val="1"/>
                <c:pt idx="0">
                  <c:v>Ostatné SD (konečná spotreba domácností, s.c.)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Graf_3!$C$3:$G$3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Graf_3!$C$7:$G$7</c:f>
              <c:numCache>
                <c:formatCode>#,##0</c:formatCode>
                <c:ptCount val="5"/>
                <c:pt idx="0">
                  <c:v>-12.558915209937824</c:v>
                </c:pt>
                <c:pt idx="1">
                  <c:v>-11.421973949857479</c:v>
                </c:pt>
                <c:pt idx="2">
                  <c:v>-9.1057949788442567</c:v>
                </c:pt>
                <c:pt idx="3">
                  <c:v>-9.2947788626520715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7D4-4290-8E67-7BD3ADA128E1}"/>
            </c:ext>
          </c:extLst>
        </c:ser>
        <c:ser>
          <c:idx val="3"/>
          <c:order val="4"/>
          <c:tx>
            <c:strRef>
              <c:f>Graf_3!$B$8</c:f>
              <c:strCache>
                <c:ptCount val="1"/>
                <c:pt idx="0">
                  <c:v>Dane z medzinárodného obchodu a transakcií (Import, b.c.)</c:v>
                </c:pt>
              </c:strCache>
            </c:strRef>
          </c:tx>
          <c:invertIfNegative val="0"/>
          <c:cat>
            <c:numRef>
              <c:f>Graf_3!$C$3:$G$3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Graf_3!$C$8:$G$8</c:f>
              <c:numCache>
                <c:formatCode>#,##0</c:formatCode>
                <c:ptCount val="5"/>
                <c:pt idx="0">
                  <c:v>7.2869177403975902E-2</c:v>
                </c:pt>
                <c:pt idx="1">
                  <c:v>-0.13730949065454898</c:v>
                </c:pt>
                <c:pt idx="2">
                  <c:v>-0.35884484079504642</c:v>
                </c:pt>
                <c:pt idx="3">
                  <c:v>-0.5746753488306614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7D4-4290-8E67-7BD3ADA128E1}"/>
            </c:ext>
          </c:extLst>
        </c:ser>
        <c:ser>
          <c:idx val="2"/>
          <c:order val="5"/>
          <c:tx>
            <c:strRef>
              <c:f>Graf_3!$B$9</c:f>
              <c:strCache>
                <c:ptCount val="1"/>
                <c:pt idx="0">
                  <c:v>Zrážková daň a OO vybr.fin.inštitúcií (objem vkladov, PÚM)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Graf_3!$C$3:$G$3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Graf_3!$C$9:$G$9</c:f>
              <c:numCache>
                <c:formatCode>#,##0</c:formatCode>
                <c:ptCount val="5"/>
                <c:pt idx="0">
                  <c:v>4.608762852007092</c:v>
                </c:pt>
                <c:pt idx="1">
                  <c:v>5.7153073985809586</c:v>
                </c:pt>
                <c:pt idx="2">
                  <c:v>5.9246105033078509</c:v>
                </c:pt>
                <c:pt idx="3">
                  <c:v>7.2388043698490305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7D4-4290-8E67-7BD3ADA12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7416648"/>
        <c:axId val="407417040"/>
      </c:barChart>
      <c:lineChart>
        <c:grouping val="standard"/>
        <c:varyColors val="0"/>
        <c:ser>
          <c:idx val="4"/>
          <c:order val="6"/>
          <c:tx>
            <c:strRef>
              <c:f>Graf_3!$B$10</c:f>
              <c:strCache>
                <c:ptCount val="1"/>
                <c:pt idx="0">
                  <c:v>Vplyv zmeny odhadu úspešnosti výberu daní (EDS/level)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7204223234471928E-2"/>
                  <c:y val="9.4132558693052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204223234471928E-2"/>
                  <c:y val="0.126504824455334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204223234471928E-2"/>
                  <c:y val="0.118411758014764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389984667758117E-2"/>
                  <c:y val="0.118411758014764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Graf_3!$C$3:$G$3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Graf_3!$C$10:$G$10</c:f>
              <c:numCache>
                <c:formatCode>#,##0</c:formatCode>
                <c:ptCount val="5"/>
                <c:pt idx="0">
                  <c:v>-54.322905564255045</c:v>
                </c:pt>
                <c:pt idx="1">
                  <c:v>-66.096104242275018</c:v>
                </c:pt>
                <c:pt idx="2">
                  <c:v>-98.73461094819227</c:v>
                </c:pt>
                <c:pt idx="3">
                  <c:v>-124.85290569095316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D7D4-4290-8E67-7BD3ADA12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416648"/>
        <c:axId val="407417040"/>
      </c:lineChart>
      <c:catAx>
        <c:axId val="407416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07417040"/>
        <c:crosses val="autoZero"/>
        <c:auto val="1"/>
        <c:lblAlgn val="ctr"/>
        <c:lblOffset val="100"/>
        <c:noMultiLvlLbl val="0"/>
      </c:catAx>
      <c:valAx>
        <c:axId val="4074170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407416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50459317585298"/>
          <c:y val="6.143663792767743E-2"/>
          <c:w val="0.31005812872015298"/>
          <c:h val="0.859379580519794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3422863808690586"/>
        </c:manualLayout>
      </c:layout>
      <c:lineChart>
        <c:grouping val="standard"/>
        <c:varyColors val="0"/>
        <c:ser>
          <c:idx val="3"/>
          <c:order val="0"/>
          <c:tx>
            <c:strRef>
              <c:f>Graf_4!$C$3</c:f>
              <c:strCache>
                <c:ptCount val="1"/>
                <c:pt idx="0">
                  <c:v>EDS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dLbls>
            <c:dLbl>
              <c:idx val="37"/>
              <c:layout>
                <c:manualLayout>
                  <c:x val="-1.1111111111111112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8"/>
              <c:layout>
                <c:manualLayout>
                  <c:x val="0"/>
                  <c:y val="-0.166666666666666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Graf_4!$B$4:$B$42</c:f>
              <c:strCache>
                <c:ptCount val="39"/>
                <c:pt idx="0">
                  <c:v>1 Q 2008</c:v>
                </c:pt>
                <c:pt idx="1">
                  <c:v>2 Q 2008</c:v>
                </c:pt>
                <c:pt idx="2">
                  <c:v>3 Q 2008</c:v>
                </c:pt>
                <c:pt idx="3">
                  <c:v>4 Q 2008</c:v>
                </c:pt>
                <c:pt idx="4">
                  <c:v>1 Q 2009</c:v>
                </c:pt>
                <c:pt idx="5">
                  <c:v>2 Q 2009</c:v>
                </c:pt>
                <c:pt idx="6">
                  <c:v>3 Q 2009</c:v>
                </c:pt>
                <c:pt idx="7">
                  <c:v>4 Q 2009</c:v>
                </c:pt>
                <c:pt idx="8">
                  <c:v>1 Q 2010</c:v>
                </c:pt>
                <c:pt idx="9">
                  <c:v>2 Q 2010</c:v>
                </c:pt>
                <c:pt idx="10">
                  <c:v>3 Q 2010</c:v>
                </c:pt>
                <c:pt idx="11">
                  <c:v>4 Q 2010</c:v>
                </c:pt>
                <c:pt idx="12">
                  <c:v>1 Q 2011</c:v>
                </c:pt>
                <c:pt idx="13">
                  <c:v>2 Q 2011</c:v>
                </c:pt>
                <c:pt idx="14">
                  <c:v>3 Q 2011</c:v>
                </c:pt>
                <c:pt idx="15">
                  <c:v>4 Q 2011</c:v>
                </c:pt>
                <c:pt idx="16">
                  <c:v>1 Q 2012</c:v>
                </c:pt>
                <c:pt idx="17">
                  <c:v>2 Q 2012</c:v>
                </c:pt>
                <c:pt idx="18">
                  <c:v>3 Q 2012</c:v>
                </c:pt>
                <c:pt idx="19">
                  <c:v>4 Q 2012</c:v>
                </c:pt>
                <c:pt idx="20">
                  <c:v>1 Q 2013</c:v>
                </c:pt>
                <c:pt idx="21">
                  <c:v>2 Q 2013</c:v>
                </c:pt>
                <c:pt idx="22">
                  <c:v>3 Q 2013</c:v>
                </c:pt>
                <c:pt idx="23">
                  <c:v>4 Q 2013</c:v>
                </c:pt>
                <c:pt idx="24">
                  <c:v>1 Q 2014</c:v>
                </c:pt>
                <c:pt idx="25">
                  <c:v>2 Q 2014</c:v>
                </c:pt>
                <c:pt idx="26">
                  <c:v>3 Q 2014</c:v>
                </c:pt>
                <c:pt idx="27">
                  <c:v>4 Q 2014</c:v>
                </c:pt>
                <c:pt idx="28">
                  <c:v>1 Q 2015</c:v>
                </c:pt>
                <c:pt idx="29">
                  <c:v>2 Q 2015</c:v>
                </c:pt>
                <c:pt idx="30">
                  <c:v>3 Q 2015</c:v>
                </c:pt>
                <c:pt idx="31">
                  <c:v>4 Q 2015</c:v>
                </c:pt>
                <c:pt idx="32">
                  <c:v>1 Q 2016</c:v>
                </c:pt>
                <c:pt idx="33">
                  <c:v>2 Q 2016</c:v>
                </c:pt>
                <c:pt idx="34">
                  <c:v>3 Q 2016</c:v>
                </c:pt>
                <c:pt idx="35">
                  <c:v>4 Q 2016</c:v>
                </c:pt>
                <c:pt idx="36">
                  <c:v>1 Q 2017</c:v>
                </c:pt>
                <c:pt idx="37">
                  <c:v>2 Q 2017</c:v>
                </c:pt>
                <c:pt idx="38">
                  <c:v>3 Q 2017</c:v>
                </c:pt>
              </c:strCache>
            </c:strRef>
          </c:cat>
          <c:val>
            <c:numRef>
              <c:f>Graf_4!$C$4:$C$42</c:f>
              <c:numCache>
                <c:formatCode>0.00%</c:formatCode>
                <c:ptCount val="39"/>
                <c:pt idx="0">
                  <c:v>0.14833989693659433</c:v>
                </c:pt>
                <c:pt idx="1">
                  <c:v>0.14421192546254863</c:v>
                </c:pt>
                <c:pt idx="2">
                  <c:v>0.14565028575684624</c:v>
                </c:pt>
                <c:pt idx="3">
                  <c:v>0.14531473763941405</c:v>
                </c:pt>
                <c:pt idx="4">
                  <c:v>0.13621742704891937</c:v>
                </c:pt>
                <c:pt idx="5">
                  <c:v>0.13267851918978571</c:v>
                </c:pt>
                <c:pt idx="6">
                  <c:v>0.13354559766772528</c:v>
                </c:pt>
                <c:pt idx="7">
                  <c:v>0.13723271463695991</c:v>
                </c:pt>
                <c:pt idx="8">
                  <c:v>0.13372618583475024</c:v>
                </c:pt>
                <c:pt idx="9">
                  <c:v>0.13604133786635217</c:v>
                </c:pt>
                <c:pt idx="10">
                  <c:v>0.13483130876969526</c:v>
                </c:pt>
                <c:pt idx="11">
                  <c:v>0.1287134079892383</c:v>
                </c:pt>
                <c:pt idx="12">
                  <c:v>0.13258064320577817</c:v>
                </c:pt>
                <c:pt idx="13">
                  <c:v>0.12750279560445388</c:v>
                </c:pt>
                <c:pt idx="14">
                  <c:v>0.12903101122969179</c:v>
                </c:pt>
                <c:pt idx="15">
                  <c:v>0.12550950261918675</c:v>
                </c:pt>
                <c:pt idx="16">
                  <c:v>0.12560556020911229</c:v>
                </c:pt>
                <c:pt idx="17">
                  <c:v>0.12154697646699879</c:v>
                </c:pt>
                <c:pt idx="18">
                  <c:v>0.11920665076083017</c:v>
                </c:pt>
                <c:pt idx="19">
                  <c:v>0.12194772408518402</c:v>
                </c:pt>
                <c:pt idx="20">
                  <c:v>0.1228810047618141</c:v>
                </c:pt>
                <c:pt idx="21">
                  <c:v>0.12967238099341777</c:v>
                </c:pt>
                <c:pt idx="22">
                  <c:v>0.12933470105916761</c:v>
                </c:pt>
                <c:pt idx="23">
                  <c:v>0.12987985989826606</c:v>
                </c:pt>
                <c:pt idx="24">
                  <c:v>0.13955854152413116</c:v>
                </c:pt>
                <c:pt idx="25">
                  <c:v>0.13887826320881916</c:v>
                </c:pt>
                <c:pt idx="26">
                  <c:v>0.13826912143900275</c:v>
                </c:pt>
                <c:pt idx="27">
                  <c:v>0.14341062092833171</c:v>
                </c:pt>
                <c:pt idx="28">
                  <c:v>0.14215390371886993</c:v>
                </c:pt>
                <c:pt idx="29">
                  <c:v>0.14136371246459387</c:v>
                </c:pt>
                <c:pt idx="30">
                  <c:v>0.14328498555346586</c:v>
                </c:pt>
                <c:pt idx="31">
                  <c:v>0.13971825724839346</c:v>
                </c:pt>
                <c:pt idx="32">
                  <c:v>0.14459878752201288</c:v>
                </c:pt>
                <c:pt idx="33">
                  <c:v>0.14894979711524881</c:v>
                </c:pt>
                <c:pt idx="34">
                  <c:v>0.14827234530850281</c:v>
                </c:pt>
                <c:pt idx="35">
                  <c:v>0.15298017137602907</c:v>
                </c:pt>
                <c:pt idx="36">
                  <c:v>0.14924630875141404</c:v>
                </c:pt>
                <c:pt idx="37">
                  <c:v>0.15007634060135311</c:v>
                </c:pt>
                <c:pt idx="38">
                  <c:v>0.15161172921685173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6B-426B-B3B9-BF36F4D0B935}"/>
            </c:ext>
          </c:extLst>
        </c:ser>
        <c:ser>
          <c:idx val="5"/>
          <c:order val="1"/>
          <c:tx>
            <c:strRef>
              <c:f>Graf_4!$D$3</c:f>
              <c:strCache>
                <c:ptCount val="1"/>
                <c:pt idx="0">
                  <c:v>Dolny interval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strRef>
              <c:f>Graf_4!$B$4:$B$42</c:f>
              <c:strCache>
                <c:ptCount val="39"/>
                <c:pt idx="0">
                  <c:v>1 Q 2008</c:v>
                </c:pt>
                <c:pt idx="1">
                  <c:v>2 Q 2008</c:v>
                </c:pt>
                <c:pt idx="2">
                  <c:v>3 Q 2008</c:v>
                </c:pt>
                <c:pt idx="3">
                  <c:v>4 Q 2008</c:v>
                </c:pt>
                <c:pt idx="4">
                  <c:v>1 Q 2009</c:v>
                </c:pt>
                <c:pt idx="5">
                  <c:v>2 Q 2009</c:v>
                </c:pt>
                <c:pt idx="6">
                  <c:v>3 Q 2009</c:v>
                </c:pt>
                <c:pt idx="7">
                  <c:v>4 Q 2009</c:v>
                </c:pt>
                <c:pt idx="8">
                  <c:v>1 Q 2010</c:v>
                </c:pt>
                <c:pt idx="9">
                  <c:v>2 Q 2010</c:v>
                </c:pt>
                <c:pt idx="10">
                  <c:v>3 Q 2010</c:v>
                </c:pt>
                <c:pt idx="11">
                  <c:v>4 Q 2010</c:v>
                </c:pt>
                <c:pt idx="12">
                  <c:v>1 Q 2011</c:v>
                </c:pt>
                <c:pt idx="13">
                  <c:v>2 Q 2011</c:v>
                </c:pt>
                <c:pt idx="14">
                  <c:v>3 Q 2011</c:v>
                </c:pt>
                <c:pt idx="15">
                  <c:v>4 Q 2011</c:v>
                </c:pt>
                <c:pt idx="16">
                  <c:v>1 Q 2012</c:v>
                </c:pt>
                <c:pt idx="17">
                  <c:v>2 Q 2012</c:v>
                </c:pt>
                <c:pt idx="18">
                  <c:v>3 Q 2012</c:v>
                </c:pt>
                <c:pt idx="19">
                  <c:v>4 Q 2012</c:v>
                </c:pt>
                <c:pt idx="20">
                  <c:v>1 Q 2013</c:v>
                </c:pt>
                <c:pt idx="21">
                  <c:v>2 Q 2013</c:v>
                </c:pt>
                <c:pt idx="22">
                  <c:v>3 Q 2013</c:v>
                </c:pt>
                <c:pt idx="23">
                  <c:v>4 Q 2013</c:v>
                </c:pt>
                <c:pt idx="24">
                  <c:v>1 Q 2014</c:v>
                </c:pt>
                <c:pt idx="25">
                  <c:v>2 Q 2014</c:v>
                </c:pt>
                <c:pt idx="26">
                  <c:v>3 Q 2014</c:v>
                </c:pt>
                <c:pt idx="27">
                  <c:v>4 Q 2014</c:v>
                </c:pt>
                <c:pt idx="28">
                  <c:v>1 Q 2015</c:v>
                </c:pt>
                <c:pt idx="29">
                  <c:v>2 Q 2015</c:v>
                </c:pt>
                <c:pt idx="30">
                  <c:v>3 Q 2015</c:v>
                </c:pt>
                <c:pt idx="31">
                  <c:v>4 Q 2015</c:v>
                </c:pt>
                <c:pt idx="32">
                  <c:v>1 Q 2016</c:v>
                </c:pt>
                <c:pt idx="33">
                  <c:v>2 Q 2016</c:v>
                </c:pt>
                <c:pt idx="34">
                  <c:v>3 Q 2016</c:v>
                </c:pt>
                <c:pt idx="35">
                  <c:v>4 Q 2016</c:v>
                </c:pt>
                <c:pt idx="36">
                  <c:v>1 Q 2017</c:v>
                </c:pt>
                <c:pt idx="37">
                  <c:v>2 Q 2017</c:v>
                </c:pt>
                <c:pt idx="38">
                  <c:v>3 Q 2017</c:v>
                </c:pt>
              </c:strCache>
            </c:strRef>
          </c:cat>
          <c:val>
            <c:numRef>
              <c:f>Graf_4!$D$4:$D$42</c:f>
              <c:numCache>
                <c:formatCode>0.00%</c:formatCode>
                <c:ptCount val="39"/>
                <c:pt idx="0">
                  <c:v>0.13948857338692</c:v>
                </c:pt>
                <c:pt idx="1">
                  <c:v>0.13816381267801175</c:v>
                </c:pt>
                <c:pt idx="2">
                  <c:v>0.13683905196910356</c:v>
                </c:pt>
                <c:pt idx="3">
                  <c:v>0.13551429126019537</c:v>
                </c:pt>
                <c:pt idx="4">
                  <c:v>0.13418953055128713</c:v>
                </c:pt>
                <c:pt idx="5">
                  <c:v>0.13286476984237894</c:v>
                </c:pt>
                <c:pt idx="6">
                  <c:v>0.13154000913347075</c:v>
                </c:pt>
                <c:pt idx="7">
                  <c:v>0.1302152484245625</c:v>
                </c:pt>
                <c:pt idx="8">
                  <c:v>0.12889048771565431</c:v>
                </c:pt>
                <c:pt idx="9">
                  <c:v>0.12756572700674607</c:v>
                </c:pt>
                <c:pt idx="10">
                  <c:v>0.12624096629783788</c:v>
                </c:pt>
                <c:pt idx="11">
                  <c:v>0.12491620558892967</c:v>
                </c:pt>
                <c:pt idx="12">
                  <c:v>0.12359144488002145</c:v>
                </c:pt>
                <c:pt idx="13">
                  <c:v>0.12226668417111326</c:v>
                </c:pt>
                <c:pt idx="14">
                  <c:v>0.12094192346220504</c:v>
                </c:pt>
                <c:pt idx="15">
                  <c:v>0.11961716275329683</c:v>
                </c:pt>
                <c:pt idx="16">
                  <c:v>0.11829240204438861</c:v>
                </c:pt>
                <c:pt idx="17">
                  <c:v>0.1169676413354804</c:v>
                </c:pt>
                <c:pt idx="18">
                  <c:v>0.11771241979583592</c:v>
                </c:pt>
                <c:pt idx="19">
                  <c:v>0.11925907776370238</c:v>
                </c:pt>
                <c:pt idx="20">
                  <c:v>0.12080573573156887</c:v>
                </c:pt>
                <c:pt idx="21">
                  <c:v>0.12235239369943533</c:v>
                </c:pt>
                <c:pt idx="22">
                  <c:v>0.12389905166730179</c:v>
                </c:pt>
                <c:pt idx="23">
                  <c:v>0.12544570963516827</c:v>
                </c:pt>
                <c:pt idx="24">
                  <c:v>0.12699236760303473</c:v>
                </c:pt>
                <c:pt idx="25">
                  <c:v>0.12853902557090119</c:v>
                </c:pt>
                <c:pt idx="26">
                  <c:v>0.13008568353876765</c:v>
                </c:pt>
                <c:pt idx="27">
                  <c:v>0.13163234150663411</c:v>
                </c:pt>
                <c:pt idx="28">
                  <c:v>0.13317899947450057</c:v>
                </c:pt>
                <c:pt idx="29">
                  <c:v>0.13472565744236703</c:v>
                </c:pt>
                <c:pt idx="30">
                  <c:v>0.13627231541023349</c:v>
                </c:pt>
                <c:pt idx="31">
                  <c:v>0.13781897337810001</c:v>
                </c:pt>
                <c:pt idx="32">
                  <c:v>0.13936563134596647</c:v>
                </c:pt>
                <c:pt idx="33">
                  <c:v>0.14091228931383293</c:v>
                </c:pt>
                <c:pt idx="34">
                  <c:v>0.14245894728169939</c:v>
                </c:pt>
                <c:pt idx="35">
                  <c:v>0.14400560524956585</c:v>
                </c:pt>
                <c:pt idx="36">
                  <c:v>0.14555226321743231</c:v>
                </c:pt>
                <c:pt idx="37">
                  <c:v>0.14709892118529877</c:v>
                </c:pt>
                <c:pt idx="38">
                  <c:v>0.14864557915316523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76B-426B-B3B9-BF36F4D0B935}"/>
            </c:ext>
          </c:extLst>
        </c:ser>
        <c:ser>
          <c:idx val="0"/>
          <c:order val="2"/>
          <c:tx>
            <c:strRef>
              <c:f>Graf_4!$E$3</c:f>
              <c:strCache>
                <c:ptCount val="1"/>
                <c:pt idx="0">
                  <c:v>Horny interval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76B-426B-B3B9-BF36F4D0B935}"/>
              </c:ext>
            </c:extLst>
          </c:dPt>
          <c:cat>
            <c:strRef>
              <c:f>Graf_4!$B$4:$B$42</c:f>
              <c:strCache>
                <c:ptCount val="39"/>
                <c:pt idx="0">
                  <c:v>1 Q 2008</c:v>
                </c:pt>
                <c:pt idx="1">
                  <c:v>2 Q 2008</c:v>
                </c:pt>
                <c:pt idx="2">
                  <c:v>3 Q 2008</c:v>
                </c:pt>
                <c:pt idx="3">
                  <c:v>4 Q 2008</c:v>
                </c:pt>
                <c:pt idx="4">
                  <c:v>1 Q 2009</c:v>
                </c:pt>
                <c:pt idx="5">
                  <c:v>2 Q 2009</c:v>
                </c:pt>
                <c:pt idx="6">
                  <c:v>3 Q 2009</c:v>
                </c:pt>
                <c:pt idx="7">
                  <c:v>4 Q 2009</c:v>
                </c:pt>
                <c:pt idx="8">
                  <c:v>1 Q 2010</c:v>
                </c:pt>
                <c:pt idx="9">
                  <c:v>2 Q 2010</c:v>
                </c:pt>
                <c:pt idx="10">
                  <c:v>3 Q 2010</c:v>
                </c:pt>
                <c:pt idx="11">
                  <c:v>4 Q 2010</c:v>
                </c:pt>
                <c:pt idx="12">
                  <c:v>1 Q 2011</c:v>
                </c:pt>
                <c:pt idx="13">
                  <c:v>2 Q 2011</c:v>
                </c:pt>
                <c:pt idx="14">
                  <c:v>3 Q 2011</c:v>
                </c:pt>
                <c:pt idx="15">
                  <c:v>4 Q 2011</c:v>
                </c:pt>
                <c:pt idx="16">
                  <c:v>1 Q 2012</c:v>
                </c:pt>
                <c:pt idx="17">
                  <c:v>2 Q 2012</c:v>
                </c:pt>
                <c:pt idx="18">
                  <c:v>3 Q 2012</c:v>
                </c:pt>
                <c:pt idx="19">
                  <c:v>4 Q 2012</c:v>
                </c:pt>
                <c:pt idx="20">
                  <c:v>1 Q 2013</c:v>
                </c:pt>
                <c:pt idx="21">
                  <c:v>2 Q 2013</c:v>
                </c:pt>
                <c:pt idx="22">
                  <c:v>3 Q 2013</c:v>
                </c:pt>
                <c:pt idx="23">
                  <c:v>4 Q 2013</c:v>
                </c:pt>
                <c:pt idx="24">
                  <c:v>1 Q 2014</c:v>
                </c:pt>
                <c:pt idx="25">
                  <c:v>2 Q 2014</c:v>
                </c:pt>
                <c:pt idx="26">
                  <c:v>3 Q 2014</c:v>
                </c:pt>
                <c:pt idx="27">
                  <c:v>4 Q 2014</c:v>
                </c:pt>
                <c:pt idx="28">
                  <c:v>1 Q 2015</c:v>
                </c:pt>
                <c:pt idx="29">
                  <c:v>2 Q 2015</c:v>
                </c:pt>
                <c:pt idx="30">
                  <c:v>3 Q 2015</c:v>
                </c:pt>
                <c:pt idx="31">
                  <c:v>4 Q 2015</c:v>
                </c:pt>
                <c:pt idx="32">
                  <c:v>1 Q 2016</c:v>
                </c:pt>
                <c:pt idx="33">
                  <c:v>2 Q 2016</c:v>
                </c:pt>
                <c:pt idx="34">
                  <c:v>3 Q 2016</c:v>
                </c:pt>
                <c:pt idx="35">
                  <c:v>4 Q 2016</c:v>
                </c:pt>
                <c:pt idx="36">
                  <c:v>1 Q 2017</c:v>
                </c:pt>
                <c:pt idx="37">
                  <c:v>2 Q 2017</c:v>
                </c:pt>
                <c:pt idx="38">
                  <c:v>3 Q 2017</c:v>
                </c:pt>
              </c:strCache>
            </c:strRef>
          </c:cat>
          <c:val>
            <c:numRef>
              <c:f>Graf_4!$E$4:$E$42</c:f>
              <c:numCache>
                <c:formatCode>0.00%</c:formatCode>
                <c:ptCount val="39"/>
                <c:pt idx="0">
                  <c:v>0.15173011801274744</c:v>
                </c:pt>
                <c:pt idx="1">
                  <c:v>0.15040535730383925</c:v>
                </c:pt>
                <c:pt idx="2">
                  <c:v>0.14908059659493106</c:v>
                </c:pt>
                <c:pt idx="3">
                  <c:v>0.14775583588602281</c:v>
                </c:pt>
                <c:pt idx="4">
                  <c:v>0.14643107517711462</c:v>
                </c:pt>
                <c:pt idx="5">
                  <c:v>0.14510631446820643</c:v>
                </c:pt>
                <c:pt idx="6">
                  <c:v>0.14378155375929819</c:v>
                </c:pt>
                <c:pt idx="7">
                  <c:v>0.14245679305039</c:v>
                </c:pt>
                <c:pt idx="8">
                  <c:v>0.14113203234148175</c:v>
                </c:pt>
                <c:pt idx="9">
                  <c:v>0.13980727163257356</c:v>
                </c:pt>
                <c:pt idx="10">
                  <c:v>0.13848251092366537</c:v>
                </c:pt>
                <c:pt idx="11">
                  <c:v>0.13715775021475712</c:v>
                </c:pt>
                <c:pt idx="12">
                  <c:v>0.13583298950584893</c:v>
                </c:pt>
                <c:pt idx="13">
                  <c:v>0.13450822879694074</c:v>
                </c:pt>
                <c:pt idx="14">
                  <c:v>0.1331834680880325</c:v>
                </c:pt>
                <c:pt idx="15">
                  <c:v>0.13185870737912431</c:v>
                </c:pt>
                <c:pt idx="16">
                  <c:v>0.13053394667021606</c:v>
                </c:pt>
                <c:pt idx="17">
                  <c:v>0.12920918596130787</c:v>
                </c:pt>
                <c:pt idx="18">
                  <c:v>0.1299539644216634</c:v>
                </c:pt>
                <c:pt idx="19">
                  <c:v>0.13150062238952986</c:v>
                </c:pt>
                <c:pt idx="20">
                  <c:v>0.13304728035739632</c:v>
                </c:pt>
                <c:pt idx="21">
                  <c:v>0.13459393832526279</c:v>
                </c:pt>
                <c:pt idx="22">
                  <c:v>0.13614059629312925</c:v>
                </c:pt>
                <c:pt idx="23">
                  <c:v>0.13768725426099571</c:v>
                </c:pt>
                <c:pt idx="24">
                  <c:v>0.13923391222886217</c:v>
                </c:pt>
                <c:pt idx="25">
                  <c:v>0.14078057019672868</c:v>
                </c:pt>
                <c:pt idx="26">
                  <c:v>0.14232722816459514</c:v>
                </c:pt>
                <c:pt idx="27">
                  <c:v>0.1438738861324616</c:v>
                </c:pt>
                <c:pt idx="28">
                  <c:v>0.14542054410032806</c:v>
                </c:pt>
                <c:pt idx="29">
                  <c:v>0.14696720206819452</c:v>
                </c:pt>
                <c:pt idx="30">
                  <c:v>0.14851386003606099</c:v>
                </c:pt>
                <c:pt idx="31">
                  <c:v>0.15006051800392745</c:v>
                </c:pt>
                <c:pt idx="32">
                  <c:v>0.15160717597179391</c:v>
                </c:pt>
                <c:pt idx="33">
                  <c:v>0.15315383393966037</c:v>
                </c:pt>
                <c:pt idx="34">
                  <c:v>0.15470049190752683</c:v>
                </c:pt>
                <c:pt idx="35">
                  <c:v>0.15624714987539334</c:v>
                </c:pt>
                <c:pt idx="36">
                  <c:v>0.1577938078432598</c:v>
                </c:pt>
                <c:pt idx="37">
                  <c:v>0.15934046581112626</c:v>
                </c:pt>
                <c:pt idx="38">
                  <c:v>0.16088712377899272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76B-426B-B3B9-BF36F4D0B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632032"/>
        <c:axId val="407632424"/>
      </c:lineChart>
      <c:catAx>
        <c:axId val="407632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407632424"/>
        <c:crosses val="autoZero"/>
        <c:auto val="1"/>
        <c:lblAlgn val="ctr"/>
        <c:lblOffset val="100"/>
        <c:noMultiLvlLbl val="0"/>
      </c:catAx>
      <c:valAx>
        <c:axId val="407632424"/>
        <c:scaling>
          <c:orientation val="minMax"/>
          <c:max val="0.16500000000000004"/>
          <c:min val="0.11500000000000002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076320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383223181439669E-2"/>
          <c:y val="2.8076026564087173E-2"/>
          <c:w val="0.8941656389336875"/>
          <c:h val="0.83232907158496072"/>
        </c:manualLayout>
      </c:layout>
      <c:lineChart>
        <c:grouping val="standard"/>
        <c:varyColors val="0"/>
        <c:ser>
          <c:idx val="0"/>
          <c:order val="0"/>
          <c:tx>
            <c:strRef>
              <c:f>Graf_5!$C$3</c:f>
              <c:strCache>
                <c:ptCount val="1"/>
                <c:pt idx="0">
                  <c:v>Február 2018</c:v>
                </c:pt>
              </c:strCache>
            </c:strRef>
          </c:tx>
          <c:spPr>
            <a:ln w="19050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cat>
            <c:numRef>
              <c:f>Graf_5!$B$4:$B$16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Graf_5!$C$4:$C$16</c:f>
              <c:numCache>
                <c:formatCode>0.00</c:formatCode>
                <c:ptCount val="13"/>
                <c:pt idx="0">
                  <c:v>1.62667318763333</c:v>
                </c:pt>
                <c:pt idx="1">
                  <c:v>1.5273353081881591</c:v>
                </c:pt>
                <c:pt idx="2">
                  <c:v>1.5416298980724013</c:v>
                </c:pt>
                <c:pt idx="3">
                  <c:v>1.4673631464602952</c:v>
                </c:pt>
                <c:pt idx="4">
                  <c:v>1.458299389963422</c:v>
                </c:pt>
                <c:pt idx="5">
                  <c:v>1.461957877732436</c:v>
                </c:pt>
                <c:pt idx="6">
                  <c:v>1.4896432285845149</c:v>
                </c:pt>
                <c:pt idx="7">
                  <c:v>1.51098738816501</c:v>
                </c:pt>
                <c:pt idx="8">
                  <c:v>1.5043433804665924</c:v>
                </c:pt>
                <c:pt idx="9">
                  <c:v>1.5126011712952285</c:v>
                </c:pt>
                <c:pt idx="10">
                  <c:v>1.51166433349579</c:v>
                </c:pt>
                <c:pt idx="11">
                  <c:v>1.51166433349579</c:v>
                </c:pt>
                <c:pt idx="12">
                  <c:v>1.5115796100205068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08-4838-9582-49668784F54A}"/>
            </c:ext>
          </c:extLst>
        </c:ser>
        <c:ser>
          <c:idx val="1"/>
          <c:order val="1"/>
          <c:tx>
            <c:strRef>
              <c:f>Graf_5!$D$3</c:f>
              <c:strCache>
                <c:ptCount val="1"/>
                <c:pt idx="0">
                  <c:v>September 2017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Graf_5!$B$4:$B$16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Graf_5!$D$4:$D$15</c:f>
              <c:numCache>
                <c:formatCode>0.00</c:formatCode>
                <c:ptCount val="12"/>
                <c:pt idx="0">
                  <c:v>1.62667318763333</c:v>
                </c:pt>
                <c:pt idx="1">
                  <c:v>1.5273353081881591</c:v>
                </c:pt>
                <c:pt idx="2">
                  <c:v>1.5416298980724013</c:v>
                </c:pt>
                <c:pt idx="3">
                  <c:v>1.4673631464602952</c:v>
                </c:pt>
                <c:pt idx="4">
                  <c:v>1.458299389963422</c:v>
                </c:pt>
                <c:pt idx="5">
                  <c:v>1.461957877732436</c:v>
                </c:pt>
                <c:pt idx="6">
                  <c:v>1.4896432285845147</c:v>
                </c:pt>
                <c:pt idx="7">
                  <c:v>1.51098738816501</c:v>
                </c:pt>
                <c:pt idx="8">
                  <c:v>1.5207837849052059</c:v>
                </c:pt>
                <c:pt idx="9">
                  <c:v>1.5197611648855731</c:v>
                </c:pt>
                <c:pt idx="10">
                  <c:v>1.5206993219532823</c:v>
                </c:pt>
                <c:pt idx="11">
                  <c:v>1.520699223030189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08-4838-9582-49668784F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633600"/>
        <c:axId val="407633992"/>
      </c:lineChart>
      <c:catAx>
        <c:axId val="40763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07633992"/>
        <c:crosses val="autoZero"/>
        <c:auto val="1"/>
        <c:lblAlgn val="ctr"/>
        <c:lblOffset val="100"/>
        <c:noMultiLvlLbl val="0"/>
      </c:catAx>
      <c:valAx>
        <c:axId val="407633992"/>
        <c:scaling>
          <c:orientation val="minMax"/>
          <c:max val="1.7000000000000002"/>
          <c:min val="1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0763360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9194647201946473"/>
          <c:y val="6.9423163927736883E-2"/>
          <c:w val="0.45623388317336244"/>
          <c:h val="6.8913181815697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104775</xdr:rowOff>
    </xdr:from>
    <xdr:to>
      <xdr:col>12</xdr:col>
      <xdr:colOff>247650</xdr:colOff>
      <xdr:row>18</xdr:row>
      <xdr:rowOff>147108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161925"/>
          <a:ext cx="609600" cy="2159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128586</xdr:colOff>
      <xdr:row>12</xdr:row>
      <xdr:rowOff>147636</xdr:rowOff>
    </xdr:from>
    <xdr:to>
      <xdr:col>8</xdr:col>
      <xdr:colOff>9525</xdr:colOff>
      <xdr:row>31</xdr:row>
      <xdr:rowOff>95249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12</xdr:row>
      <xdr:rowOff>185736</xdr:rowOff>
    </xdr:from>
    <xdr:to>
      <xdr:col>6</xdr:col>
      <xdr:colOff>238125</xdr:colOff>
      <xdr:row>29</xdr:row>
      <xdr:rowOff>85725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1</xdr:row>
      <xdr:rowOff>171450</xdr:rowOff>
    </xdr:from>
    <xdr:to>
      <xdr:col>12</xdr:col>
      <xdr:colOff>542925</xdr:colOff>
      <xdr:row>16</xdr:row>
      <xdr:rowOff>38100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18</xdr:row>
      <xdr:rowOff>176211</xdr:rowOff>
    </xdr:from>
    <xdr:to>
      <xdr:col>9</xdr:col>
      <xdr:colOff>57150</xdr:colOff>
      <xdr:row>35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096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609600</xdr:colOff>
      <xdr:row>0</xdr:row>
      <xdr:rowOff>254000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096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Farby 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B0D6AF"/>
      </a:accent2>
      <a:accent3>
        <a:srgbClr val="D3BEDE"/>
      </a:accent3>
      <a:accent4>
        <a:srgbClr val="D9D3AB"/>
      </a:accent4>
      <a:accent5>
        <a:srgbClr val="AAD3F2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showGridLines="0" tabSelected="1" workbookViewId="0"/>
  </sheetViews>
  <sheetFormatPr defaultRowHeight="15" x14ac:dyDescent="0.25"/>
  <sheetData>
    <row r="2" spans="1:11" ht="16.5" x14ac:dyDescent="0.3"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9.5" x14ac:dyDescent="0.3">
      <c r="B3" s="86" t="s">
        <v>101</v>
      </c>
      <c r="C3" s="87"/>
      <c r="D3" s="87"/>
      <c r="E3" s="87"/>
      <c r="F3" s="87"/>
      <c r="G3" s="87"/>
      <c r="H3" s="87"/>
      <c r="I3" s="87"/>
      <c r="J3" s="12"/>
      <c r="K3" s="12"/>
    </row>
    <row r="4" spans="1:11" ht="17.25" thickBot="1" x14ac:dyDescent="0.35">
      <c r="A4" s="90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7.25" thickBot="1" x14ac:dyDescent="0.35">
      <c r="A5" s="90"/>
      <c r="B5" s="88">
        <v>1</v>
      </c>
      <c r="C5" s="93" t="s">
        <v>151</v>
      </c>
      <c r="D5" s="94"/>
      <c r="E5" s="94"/>
      <c r="F5" s="94"/>
      <c r="G5" s="89"/>
      <c r="H5" s="12"/>
      <c r="I5" s="12"/>
      <c r="J5" s="12"/>
      <c r="K5" s="12"/>
    </row>
    <row r="6" spans="1:11" ht="17.25" thickBot="1" x14ac:dyDescent="0.35">
      <c r="A6" s="90"/>
      <c r="B6" s="88">
        <v>2</v>
      </c>
      <c r="C6" s="93" t="s">
        <v>102</v>
      </c>
      <c r="D6" s="94"/>
      <c r="E6" s="94"/>
      <c r="F6" s="94"/>
      <c r="G6" s="89"/>
      <c r="H6" s="12"/>
      <c r="I6" s="12"/>
      <c r="J6" s="12"/>
      <c r="K6" s="12"/>
    </row>
    <row r="7" spans="1:11" ht="17.25" thickBot="1" x14ac:dyDescent="0.35">
      <c r="A7" s="90"/>
      <c r="B7" s="88">
        <v>3</v>
      </c>
      <c r="C7" s="93" t="s">
        <v>103</v>
      </c>
      <c r="D7" s="94"/>
      <c r="E7" s="94"/>
      <c r="F7" s="94"/>
      <c r="G7" s="89"/>
      <c r="H7" s="12"/>
      <c r="I7" s="12"/>
      <c r="J7" s="12"/>
      <c r="K7" s="12"/>
    </row>
    <row r="8" spans="1:11" ht="17.25" thickBot="1" x14ac:dyDescent="0.35">
      <c r="A8" s="90"/>
      <c r="B8" s="88">
        <v>4</v>
      </c>
      <c r="C8" s="93" t="s">
        <v>104</v>
      </c>
      <c r="D8" s="93"/>
      <c r="E8" s="93"/>
      <c r="F8" s="93"/>
      <c r="G8" s="93"/>
      <c r="H8" s="93"/>
      <c r="I8" s="93"/>
      <c r="J8" s="93"/>
      <c r="K8" s="12"/>
    </row>
    <row r="9" spans="1:11" ht="17.25" thickBot="1" x14ac:dyDescent="0.35">
      <c r="A9" s="90"/>
      <c r="B9" s="88">
        <v>5</v>
      </c>
      <c r="C9" s="93" t="s">
        <v>152</v>
      </c>
      <c r="D9" s="94"/>
      <c r="E9" s="94"/>
      <c r="F9" s="94"/>
      <c r="G9" s="89"/>
      <c r="H9" s="12"/>
      <c r="I9" s="12"/>
      <c r="J9" s="12"/>
      <c r="K9" s="12"/>
    </row>
    <row r="10" spans="1:11" ht="17.25" thickBot="1" x14ac:dyDescent="0.35">
      <c r="A10" s="90"/>
      <c r="B10" s="88">
        <v>6</v>
      </c>
      <c r="C10" s="93" t="s">
        <v>153</v>
      </c>
      <c r="D10" s="94"/>
      <c r="E10" s="94"/>
      <c r="F10" s="94"/>
      <c r="G10" s="89"/>
      <c r="H10" s="12"/>
      <c r="I10" s="12"/>
      <c r="J10" s="12"/>
      <c r="K10" s="12"/>
    </row>
    <row r="11" spans="1:11" ht="17.25" thickBot="1" x14ac:dyDescent="0.35">
      <c r="A11" s="90"/>
      <c r="B11" s="88">
        <v>7</v>
      </c>
      <c r="C11" s="93" t="s">
        <v>154</v>
      </c>
      <c r="D11" s="128"/>
      <c r="E11" s="128"/>
      <c r="F11" s="128"/>
      <c r="G11" s="12"/>
      <c r="H11" s="12"/>
      <c r="I11" s="12"/>
      <c r="J11" s="12"/>
      <c r="K11" s="12"/>
    </row>
    <row r="12" spans="1:11" ht="17.25" thickBot="1" x14ac:dyDescent="0.35">
      <c r="A12" s="90"/>
      <c r="B12" s="88">
        <v>8</v>
      </c>
      <c r="C12" s="93" t="s">
        <v>105</v>
      </c>
      <c r="D12" s="90"/>
      <c r="E12" s="90"/>
      <c r="F12" s="90"/>
    </row>
    <row r="13" spans="1:11" x14ac:dyDescent="0.25">
      <c r="A13" s="90"/>
    </row>
    <row r="14" spans="1:11" x14ac:dyDescent="0.25">
      <c r="A14" s="90"/>
    </row>
    <row r="15" spans="1:11" x14ac:dyDescent="0.25">
      <c r="A15" s="90"/>
    </row>
    <row r="16" spans="1:11" x14ac:dyDescent="0.25">
      <c r="A16" s="90"/>
    </row>
  </sheetData>
  <hyperlinks>
    <hyperlink ref="C5" location="Graf_1!A1" display="Zmena prognózy daní oproti februáru 2017"/>
    <hyperlink ref="C6" location="Graf_2!A1" display="Vplyv makroekonomickej prognózy na odhad daní"/>
    <hyperlink ref="C7" location="Graf_3!A1" display="Štrukturálne saldo_faktory"/>
    <hyperlink ref="C8" location="Graf_4!A1" display="Efektívna daňová sadzba DPH"/>
    <hyperlink ref="C9" location="DANE_ESA2010!A1" display="Aktuálna prognóza IFP a porovnanie s rozpočtom VS na roky 2017 - 2019 a s Východiskami rozpočtu VS na roky 2018 - 2020 (mil. eur, ESA2010)"/>
    <hyperlink ref="C10" location="DANE_CASH!A1" display="Aktuálna prognóza IFP a porovnanie s rozpočtom VS na roky 2017 - 2019 a s Východiskami rozpočtu VS na roky 2018 - 2020 (mil. eur, cash)"/>
    <hyperlink ref="C11" location="DANE_FAKTORY!A1" display="Tabuľka: Rozdiel aktuálnej prognózy daňových príjmov oproti prognóze z februára 2017 (ESA2010, mil. Eur)"/>
    <hyperlink ref="C12" location="Tab_1!A1" display="Legislatíva zapracovaná v prognóze"/>
    <hyperlink ref="B5" location="Graf_1!A1" display="Graf_1!A1"/>
    <hyperlink ref="B6" location="Graf_2!A1" display="Graf_2!A1"/>
    <hyperlink ref="B7" location="Graf_3!A1" display="Graf_3!A1"/>
    <hyperlink ref="B8" location="Graf_4!A1" display="Graf_4!A1"/>
    <hyperlink ref="B9" location="DANE_ESA2010!A1" display="DANE_ESA2010!A1"/>
    <hyperlink ref="B10" location="DANE_CASH!A1" display="DANE_CASH!A1"/>
    <hyperlink ref="B11" location="DANE_FAKTORY!A1" display="DANE_FAKTORY!A1"/>
    <hyperlink ref="B12" location="Tab_1!A1" display="Tab_1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G40"/>
  <sheetViews>
    <sheetView showGridLines="0" topLeftCell="A3" workbookViewId="0">
      <selection activeCell="J22" sqref="J22"/>
    </sheetView>
  </sheetViews>
  <sheetFormatPr defaultRowHeight="15" x14ac:dyDescent="0.25"/>
  <cols>
    <col min="2" max="2" width="56.85546875" bestFit="1" customWidth="1"/>
    <col min="3" max="10" width="7.7109375" customWidth="1"/>
    <col min="12" max="12" width="9.140625" customWidth="1"/>
  </cols>
  <sheetData>
    <row r="1" spans="1:7" x14ac:dyDescent="0.25">
      <c r="A1" s="91"/>
    </row>
    <row r="2" spans="1:7" ht="15.75" thickBot="1" x14ac:dyDescent="0.3">
      <c r="B2" s="200" t="s">
        <v>108</v>
      </c>
      <c r="C2" s="200"/>
      <c r="D2" s="200"/>
      <c r="E2" s="200"/>
      <c r="F2" s="200"/>
      <c r="G2" s="185"/>
    </row>
    <row r="3" spans="1:7" x14ac:dyDescent="0.25">
      <c r="B3" s="197" t="s">
        <v>113</v>
      </c>
      <c r="C3" s="199" t="s">
        <v>114</v>
      </c>
      <c r="D3" s="199"/>
      <c r="E3" s="199"/>
      <c r="F3" s="199"/>
    </row>
    <row r="4" spans="1:7" ht="15.75" thickBot="1" x14ac:dyDescent="0.3">
      <c r="B4" s="198"/>
      <c r="C4" s="136">
        <v>2018</v>
      </c>
      <c r="D4" s="137">
        <v>2019</v>
      </c>
      <c r="E4" s="137">
        <v>2020</v>
      </c>
      <c r="F4" s="137">
        <v>2021</v>
      </c>
    </row>
    <row r="5" spans="1:7" ht="15.75" thickBot="1" x14ac:dyDescent="0.3">
      <c r="B5" s="170" t="s">
        <v>130</v>
      </c>
      <c r="C5" s="171">
        <f>C6+C11+C14+C19+C22+C23</f>
        <v>-27.991761742598836</v>
      </c>
      <c r="D5" s="171">
        <f>D6+D11+D14+D19+D22+D23</f>
        <v>-24.847377731650703</v>
      </c>
      <c r="E5" s="171">
        <f>E6+E11+E14+E19+E22+E23</f>
        <v>-58.233476264890285</v>
      </c>
      <c r="F5" s="171">
        <f>F6+F11+F14+F19+F22+F23</f>
        <v>-122.26817264598159</v>
      </c>
    </row>
    <row r="6" spans="1:7" ht="15.75" thickBot="1" x14ac:dyDescent="0.3">
      <c r="B6" s="172" t="s">
        <v>135</v>
      </c>
      <c r="C6" s="135">
        <f>SUM(C7:C10)</f>
        <v>-37.0426772625</v>
      </c>
      <c r="D6" s="135">
        <f>SUM(D7:D10)</f>
        <v>-81.894178431699999</v>
      </c>
      <c r="E6" s="135">
        <f>SUM(E7:E10)</f>
        <v>-81.964456193300009</v>
      </c>
      <c r="F6" s="135">
        <f>SUM(F7:F10)</f>
        <v>-135.05711234630002</v>
      </c>
    </row>
    <row r="7" spans="1:7" ht="15.75" hidden="1" thickBot="1" x14ac:dyDescent="0.3">
      <c r="B7" s="133" t="s">
        <v>131</v>
      </c>
      <c r="C7" s="134">
        <v>-9.1043370550000002</v>
      </c>
      <c r="D7" s="134">
        <v>-37.134623375000004</v>
      </c>
      <c r="E7" s="134">
        <v>-37.171235906000007</v>
      </c>
      <c r="F7" s="134">
        <v>-39.984491297999995</v>
      </c>
    </row>
    <row r="8" spans="1:7" ht="15.75" hidden="1" thickBot="1" x14ac:dyDescent="0.3">
      <c r="B8" s="133" t="s">
        <v>132</v>
      </c>
      <c r="C8" s="134">
        <v>1.4594058437999999</v>
      </c>
      <c r="D8" s="134">
        <v>2.4246370539999997</v>
      </c>
      <c r="E8" s="134">
        <v>2.4262452240000001</v>
      </c>
      <c r="F8" s="134">
        <v>4.9938295420000003</v>
      </c>
    </row>
    <row r="9" spans="1:7" ht="15.75" hidden="1" thickBot="1" x14ac:dyDescent="0.3">
      <c r="B9" s="133" t="s">
        <v>133</v>
      </c>
      <c r="C9" s="132">
        <v>-29.3977460513</v>
      </c>
      <c r="D9" s="132">
        <v>-29.432728839699998</v>
      </c>
      <c r="E9" s="132">
        <v>-29.4622567463</v>
      </c>
      <c r="F9" s="132">
        <v>-29.4622567463</v>
      </c>
    </row>
    <row r="10" spans="1:7" ht="15.75" hidden="1" thickBot="1" x14ac:dyDescent="0.3">
      <c r="B10" s="133" t="s">
        <v>134</v>
      </c>
      <c r="C10" s="134">
        <v>0</v>
      </c>
      <c r="D10" s="134">
        <v>-17.751463270999999</v>
      </c>
      <c r="E10" s="134">
        <v>-17.757208765000001</v>
      </c>
      <c r="F10" s="134">
        <v>-70.604193844000008</v>
      </c>
    </row>
    <row r="11" spans="1:7" ht="15.75" thickBot="1" x14ac:dyDescent="0.3">
      <c r="B11" s="172" t="s">
        <v>136</v>
      </c>
      <c r="C11" s="135">
        <f>C12+C13</f>
        <v>22.032484787389336</v>
      </c>
      <c r="D11" s="135">
        <f t="shared" ref="D11:F11" si="0">D12+D13</f>
        <v>85.074722756819568</v>
      </c>
      <c r="E11" s="135">
        <f t="shared" si="0"/>
        <v>74.865756026001222</v>
      </c>
      <c r="F11" s="135">
        <f t="shared" si="0"/>
        <v>65.881865302881067</v>
      </c>
    </row>
    <row r="12" spans="1:7" ht="15.75" hidden="1" thickBot="1" x14ac:dyDescent="0.3">
      <c r="B12" s="133" t="s">
        <v>133</v>
      </c>
      <c r="C12" s="132">
        <v>24.617301438423841</v>
      </c>
      <c r="D12" s="132">
        <v>95.055556152871034</v>
      </c>
      <c r="E12" s="132">
        <v>83.648889414526508</v>
      </c>
      <c r="F12" s="132">
        <v>73.611022684783322</v>
      </c>
    </row>
    <row r="13" spans="1:7" ht="15.75" hidden="1" thickBot="1" x14ac:dyDescent="0.3">
      <c r="B13" s="133" t="s">
        <v>132</v>
      </c>
      <c r="C13" s="134">
        <v>-2.5848166510345032</v>
      </c>
      <c r="D13" s="134">
        <v>-9.9808333960514588</v>
      </c>
      <c r="E13" s="134">
        <v>-8.7831333885252825</v>
      </c>
      <c r="F13" s="134">
        <v>-7.7291573819022483</v>
      </c>
    </row>
    <row r="14" spans="1:7" ht="15.75" thickBot="1" x14ac:dyDescent="0.3">
      <c r="B14" s="172" t="s">
        <v>137</v>
      </c>
      <c r="C14" s="135">
        <f>SUM(C15:C17)</f>
        <v>-9.0368811130516189</v>
      </c>
      <c r="D14" s="135">
        <f t="shared" ref="D14:F14" si="1">SUM(D15:D17)</f>
        <v>-18.69560276031622</v>
      </c>
      <c r="E14" s="135">
        <f t="shared" si="1"/>
        <v>-18.938574913392159</v>
      </c>
      <c r="F14" s="135">
        <f t="shared" si="1"/>
        <v>-19.185303876774181</v>
      </c>
    </row>
    <row r="15" spans="1:7" ht="15.75" hidden="1" thickBot="1" x14ac:dyDescent="0.3">
      <c r="B15" s="133" t="s">
        <v>131</v>
      </c>
      <c r="C15" s="132">
        <v>0.38088882961713078</v>
      </c>
      <c r="D15" s="132">
        <v>0.77202068552874614</v>
      </c>
      <c r="E15" s="132">
        <v>0.78205403564785791</v>
      </c>
      <c r="F15" s="132">
        <v>0.79224252038900256</v>
      </c>
    </row>
    <row r="16" spans="1:7" ht="15.75" hidden="1" thickBot="1" x14ac:dyDescent="0.3">
      <c r="B16" s="133" t="s">
        <v>132</v>
      </c>
      <c r="C16" s="134">
        <v>1.0785140028999258</v>
      </c>
      <c r="D16" s="134">
        <v>1.8072150294859668</v>
      </c>
      <c r="E16" s="134">
        <v>1.8307019922982846</v>
      </c>
      <c r="F16" s="134">
        <v>1.8545521081009126</v>
      </c>
    </row>
    <row r="17" spans="2:6" ht="15.75" hidden="1" thickBot="1" x14ac:dyDescent="0.3">
      <c r="B17" s="133" t="s">
        <v>134</v>
      </c>
      <c r="C17" s="132">
        <v>-10.496283945568676</v>
      </c>
      <c r="D17" s="132">
        <v>-21.274838475330931</v>
      </c>
      <c r="E17" s="132">
        <v>-21.551330941338303</v>
      </c>
      <c r="F17" s="132">
        <v>-21.832098505264096</v>
      </c>
    </row>
    <row r="18" spans="2:6" ht="15.75" thickBot="1" x14ac:dyDescent="0.3">
      <c r="B18" s="172" t="s">
        <v>156</v>
      </c>
      <c r="C18" s="173">
        <f>C19+C22+C23</f>
        <v>-3.94468815443655</v>
      </c>
      <c r="D18" s="173">
        <f t="shared" ref="D18:F18" si="2">D19+D22+D23</f>
        <v>-9.3323192964540507</v>
      </c>
      <c r="E18" s="173">
        <f t="shared" si="2"/>
        <v>-32.196201184199346</v>
      </c>
      <c r="F18" s="173">
        <f t="shared" si="2"/>
        <v>-33.907621725788466</v>
      </c>
    </row>
    <row r="19" spans="2:6" ht="15.75" thickBot="1" x14ac:dyDescent="0.3">
      <c r="B19" s="172" t="s">
        <v>138</v>
      </c>
      <c r="C19" s="173">
        <f>C20+C21</f>
        <v>0</v>
      </c>
      <c r="D19" s="173">
        <f t="shared" ref="D19:F19" si="3">D20+D21</f>
        <v>-5.3001589999999998</v>
      </c>
      <c r="E19" s="173">
        <f t="shared" si="3"/>
        <v>-28.077567000000002</v>
      </c>
      <c r="F19" s="173">
        <f t="shared" si="3"/>
        <v>-29.70000913908672</v>
      </c>
    </row>
    <row r="20" spans="2:6" ht="15.75" thickBot="1" x14ac:dyDescent="0.3">
      <c r="B20" s="133" t="s">
        <v>139</v>
      </c>
      <c r="C20" s="174">
        <v>0</v>
      </c>
      <c r="D20" s="174">
        <v>-1.329528</v>
      </c>
      <c r="E20" s="174">
        <v>-7.0431670000000004</v>
      </c>
      <c r="F20" s="174">
        <v>-7.4501516461859199</v>
      </c>
    </row>
    <row r="21" spans="2:6" ht="15.75" thickBot="1" x14ac:dyDescent="0.3">
      <c r="B21" s="133" t="s">
        <v>132</v>
      </c>
      <c r="C21" s="176">
        <v>0</v>
      </c>
      <c r="D21" s="176">
        <v>-3.970631</v>
      </c>
      <c r="E21" s="176">
        <v>-21.034400000000002</v>
      </c>
      <c r="F21" s="176">
        <v>-22.249857492900802</v>
      </c>
    </row>
    <row r="22" spans="2:6" ht="15.75" thickBot="1" x14ac:dyDescent="0.3">
      <c r="B22" s="172" t="s">
        <v>140</v>
      </c>
      <c r="C22" s="173">
        <v>-2.5787970810000003</v>
      </c>
      <c r="D22" s="173">
        <v>-2.5787970810000003</v>
      </c>
      <c r="E22" s="173">
        <v>-2.5787970810000003</v>
      </c>
      <c r="F22" s="173">
        <v>-2.5787970810000003</v>
      </c>
    </row>
    <row r="23" spans="2:6" ht="15.75" thickBot="1" x14ac:dyDescent="0.3">
      <c r="B23" s="172" t="s">
        <v>141</v>
      </c>
      <c r="C23" s="173">
        <v>-1.3658910734365499</v>
      </c>
      <c r="D23" s="173">
        <v>-1.4533632154540499</v>
      </c>
      <c r="E23" s="173">
        <v>-1.5398371031993401</v>
      </c>
      <c r="F23" s="173">
        <v>-1.6288155057017424</v>
      </c>
    </row>
    <row r="24" spans="2:6" ht="15.75" thickBot="1" x14ac:dyDescent="0.3">
      <c r="B24" s="170" t="s">
        <v>142</v>
      </c>
      <c r="C24" s="171">
        <f>C32+C30+C25+C33</f>
        <v>3.2470321746420137</v>
      </c>
      <c r="D24" s="171">
        <f>D32+D30+D25+D33</f>
        <v>1.2248959779352759</v>
      </c>
      <c r="E24" s="171">
        <f>E32+E30+E25+E33</f>
        <v>-6.6237816218193011</v>
      </c>
      <c r="F24" s="171"/>
    </row>
    <row r="25" spans="2:6" ht="15.75" thickBot="1" x14ac:dyDescent="0.3">
      <c r="B25" s="172" t="s">
        <v>145</v>
      </c>
      <c r="C25" s="173">
        <f>SUM(C26:C29)</f>
        <v>24.54521517464201</v>
      </c>
      <c r="D25" s="173">
        <f t="shared" ref="D25:E25" si="4">SUM(D26:D29)</f>
        <v>17.064504977935279</v>
      </c>
      <c r="E25" s="173">
        <f t="shared" si="4"/>
        <v>12.147918378180695</v>
      </c>
      <c r="F25" s="173"/>
    </row>
    <row r="26" spans="2:6" ht="15.75" hidden="1" thickBot="1" x14ac:dyDescent="0.3">
      <c r="B26" s="133" t="s">
        <v>131</v>
      </c>
      <c r="C26" s="176">
        <v>-1.0687235160393627</v>
      </c>
      <c r="D26" s="176">
        <v>-0.86141264638229931</v>
      </c>
      <c r="E26" s="176">
        <v>-0.66381228311223772</v>
      </c>
      <c r="F26" s="175"/>
    </row>
    <row r="27" spans="2:6" ht="15.75" hidden="1" thickBot="1" x14ac:dyDescent="0.3">
      <c r="B27" s="133" t="s">
        <v>132</v>
      </c>
      <c r="C27" s="176">
        <v>-4.0213760147311444</v>
      </c>
      <c r="D27" s="176">
        <v>-3.2927595274167452</v>
      </c>
      <c r="E27" s="176">
        <v>-2.7394422706787971</v>
      </c>
      <c r="F27" s="175"/>
    </row>
    <row r="28" spans="2:6" ht="15.75" hidden="1" thickBot="1" x14ac:dyDescent="0.3">
      <c r="B28" s="133" t="s">
        <v>146</v>
      </c>
      <c r="C28" s="176">
        <v>-1.2341298540158547</v>
      </c>
      <c r="D28" s="176">
        <v>-1.0514322643869467</v>
      </c>
      <c r="E28" s="176">
        <v>-0.92518556364985416</v>
      </c>
      <c r="F28" s="175"/>
    </row>
    <row r="29" spans="2:6" ht="15.75" hidden="1" thickBot="1" x14ac:dyDescent="0.3">
      <c r="B29" s="133" t="s">
        <v>133</v>
      </c>
      <c r="C29" s="176">
        <v>30.869444559428374</v>
      </c>
      <c r="D29" s="176">
        <v>22.270109416121272</v>
      </c>
      <c r="E29" s="176">
        <v>16.476358495621582</v>
      </c>
      <c r="F29" s="175"/>
    </row>
    <row r="30" spans="2:6" ht="15.75" thickBot="1" x14ac:dyDescent="0.3">
      <c r="B30" s="172" t="s">
        <v>144</v>
      </c>
      <c r="C30" s="173">
        <v>-11.861182999999997</v>
      </c>
      <c r="D30" s="173">
        <v>-13.764609</v>
      </c>
      <c r="E30" s="173">
        <v>-15.771699999999996</v>
      </c>
      <c r="F30" s="173"/>
    </row>
    <row r="31" spans="2:6" ht="15.75" thickBot="1" x14ac:dyDescent="0.3">
      <c r="B31" s="172" t="s">
        <v>155</v>
      </c>
      <c r="C31" s="173">
        <f>C32+C33</f>
        <v>-9.4369999999999994</v>
      </c>
      <c r="D31" s="173">
        <f t="shared" ref="D31:E31" si="5">D32+D33</f>
        <v>-2.0750000000000028</v>
      </c>
      <c r="E31" s="173">
        <f t="shared" si="5"/>
        <v>-3</v>
      </c>
      <c r="F31" s="173"/>
    </row>
    <row r="32" spans="2:6" ht="15.75" hidden="1" thickBot="1" x14ac:dyDescent="0.3">
      <c r="B32" s="172" t="s">
        <v>143</v>
      </c>
      <c r="C32" s="173">
        <v>-10.234999999999999</v>
      </c>
      <c r="D32" s="173">
        <v>-2.0750000000000028</v>
      </c>
      <c r="E32" s="173">
        <v>-3</v>
      </c>
      <c r="F32" s="173"/>
    </row>
    <row r="33" spans="2:6" ht="15.75" hidden="1" thickBot="1" x14ac:dyDescent="0.3">
      <c r="B33" s="180" t="s">
        <v>147</v>
      </c>
      <c r="C33" s="173">
        <v>0.79800000000000004</v>
      </c>
      <c r="D33" s="173">
        <v>0</v>
      </c>
      <c r="E33" s="173">
        <v>0</v>
      </c>
      <c r="F33" s="173"/>
    </row>
    <row r="34" spans="2:6" ht="15.75" thickBot="1" x14ac:dyDescent="0.3">
      <c r="B34" s="181" t="s">
        <v>149</v>
      </c>
      <c r="C34" s="182">
        <f>C5+C24</f>
        <v>-24.744729567956824</v>
      </c>
      <c r="D34" s="182">
        <f>D5+D24</f>
        <v>-23.622481753715427</v>
      </c>
      <c r="E34" s="182">
        <f>E5+E24</f>
        <v>-64.85725788670959</v>
      </c>
      <c r="F34" s="182">
        <f>F5+F24</f>
        <v>-122.26817264598159</v>
      </c>
    </row>
    <row r="35" spans="2:6" ht="15.75" thickBot="1" x14ac:dyDescent="0.3">
      <c r="B35" s="183" t="s">
        <v>150</v>
      </c>
      <c r="C35" s="184">
        <f>C34/C39*100</f>
        <v>-2.7429579829437421E-2</v>
      </c>
      <c r="D35" s="184">
        <f t="shared" ref="D35:F35" si="6">D34/D39*100</f>
        <v>-2.4569390204755022E-2</v>
      </c>
      <c r="E35" s="184">
        <f t="shared" si="6"/>
        <v>-6.3543396273606251E-2</v>
      </c>
      <c r="F35" s="184">
        <f t="shared" si="6"/>
        <v>-0.1132473756761192</v>
      </c>
    </row>
    <row r="36" spans="2:6" x14ac:dyDescent="0.25">
      <c r="C36" s="175"/>
      <c r="D36" s="175"/>
      <c r="E36" s="175"/>
      <c r="F36" s="175"/>
    </row>
    <row r="38" spans="2:6" x14ac:dyDescent="0.25">
      <c r="C38" s="177"/>
      <c r="D38" s="177"/>
      <c r="E38" s="177"/>
      <c r="F38" s="177"/>
    </row>
    <row r="39" spans="2:6" x14ac:dyDescent="0.25">
      <c r="B39" s="175" t="s">
        <v>148</v>
      </c>
      <c r="C39" s="178">
        <v>90211.8432794978</v>
      </c>
      <c r="D39" s="178">
        <v>96145.983098691897</v>
      </c>
      <c r="E39" s="178">
        <v>102067.66035521</v>
      </c>
      <c r="F39" s="178">
        <v>107965.56822266799</v>
      </c>
    </row>
    <row r="40" spans="2:6" x14ac:dyDescent="0.25">
      <c r="C40" s="179"/>
      <c r="D40" s="179"/>
      <c r="E40" s="179"/>
      <c r="F40" s="179"/>
    </row>
  </sheetData>
  <mergeCells count="3">
    <mergeCell ref="B3:B4"/>
    <mergeCell ref="C3:F3"/>
    <mergeCell ref="B2:F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1:B2"/>
  <sheetViews>
    <sheetView showGridLines="0" workbookViewId="0"/>
  </sheetViews>
  <sheetFormatPr defaultRowHeight="15" x14ac:dyDescent="0.25"/>
  <sheetData>
    <row r="1" spans="1:2" x14ac:dyDescent="0.25">
      <c r="A1" s="91"/>
    </row>
    <row r="2" spans="1:2" x14ac:dyDescent="0.25">
      <c r="B2" s="7" t="s">
        <v>120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G10"/>
  <sheetViews>
    <sheetView showGridLines="0" workbookViewId="0">
      <selection activeCell="L14" sqref="L14"/>
    </sheetView>
  </sheetViews>
  <sheetFormatPr defaultRowHeight="15" x14ac:dyDescent="0.25"/>
  <cols>
    <col min="2" max="2" width="57" customWidth="1"/>
    <col min="3" max="3" width="6.7109375" customWidth="1"/>
  </cols>
  <sheetData>
    <row r="1" spans="1:7" x14ac:dyDescent="0.25">
      <c r="A1" s="91"/>
    </row>
    <row r="2" spans="1:7" ht="16.5" x14ac:dyDescent="0.3">
      <c r="B2" s="7" t="s">
        <v>90</v>
      </c>
      <c r="C2" s="12"/>
      <c r="D2" s="12"/>
      <c r="E2" s="12"/>
      <c r="F2" s="12"/>
      <c r="G2" s="12"/>
    </row>
    <row r="3" spans="1:7" x14ac:dyDescent="0.25">
      <c r="B3" s="13"/>
      <c r="C3" s="40">
        <v>2017</v>
      </c>
      <c r="D3" s="40">
        <v>2018</v>
      </c>
      <c r="E3" s="40">
        <v>2019</v>
      </c>
      <c r="F3" s="40">
        <v>2020</v>
      </c>
    </row>
    <row r="4" spans="1:7" x14ac:dyDescent="0.25">
      <c r="B4" s="14" t="s">
        <v>38</v>
      </c>
      <c r="C4" s="19">
        <v>78.017797890598956</v>
      </c>
      <c r="D4" s="19">
        <v>198.49049855513246</v>
      </c>
      <c r="E4" s="19">
        <v>295.04342698683206</v>
      </c>
      <c r="F4" s="19">
        <v>317.33200482567122</v>
      </c>
    </row>
    <row r="5" spans="1:7" x14ac:dyDescent="0.25">
      <c r="B5" s="43" t="s">
        <v>39</v>
      </c>
      <c r="C5" s="19">
        <v>1.8088700140112923</v>
      </c>
      <c r="D5" s="19">
        <v>-3.6484443211673541</v>
      </c>
      <c r="E5" s="19">
        <v>-5.8818946802119534</v>
      </c>
      <c r="F5" s="19">
        <v>-0.22561933569345216</v>
      </c>
    </row>
    <row r="6" spans="1:7" x14ac:dyDescent="0.25">
      <c r="B6" s="43" t="s">
        <v>40</v>
      </c>
      <c r="C6" s="19">
        <v>34.761111985694228</v>
      </c>
      <c r="D6" s="19">
        <v>84.8831636172538</v>
      </c>
      <c r="E6" s="19">
        <v>116.67117945440535</v>
      </c>
      <c r="F6" s="19">
        <v>128.96832219820357</v>
      </c>
    </row>
    <row r="7" spans="1:7" x14ac:dyDescent="0.25">
      <c r="B7" s="43" t="s">
        <v>41</v>
      </c>
      <c r="C7" s="19">
        <v>3.4579152099378274</v>
      </c>
      <c r="D7" s="19">
        <v>9.3369739498576045</v>
      </c>
      <c r="E7" s="19">
        <v>12.920794978844235</v>
      </c>
      <c r="F7" s="19">
        <v>12.090778862652071</v>
      </c>
    </row>
    <row r="8" spans="1:7" x14ac:dyDescent="0.25">
      <c r="B8" s="43" t="s">
        <v>42</v>
      </c>
      <c r="C8" s="19">
        <v>-4.2086147403971319E-2</v>
      </c>
      <c r="D8" s="19">
        <v>0.17130949065455039</v>
      </c>
      <c r="E8" s="19">
        <v>0.39284484079504456</v>
      </c>
      <c r="F8" s="19">
        <v>0.6096753488306591</v>
      </c>
    </row>
    <row r="9" spans="1:7" x14ac:dyDescent="0.25">
      <c r="B9" s="43" t="s">
        <v>43</v>
      </c>
      <c r="C9" s="19">
        <v>-3.113482272936444</v>
      </c>
      <c r="D9" s="19">
        <v>-6.0542801633364638</v>
      </c>
      <c r="E9" s="19">
        <v>-5.6250597154722204</v>
      </c>
      <c r="F9" s="19">
        <v>-9.4096969079402975</v>
      </c>
    </row>
    <row r="10" spans="1:7" x14ac:dyDescent="0.25">
      <c r="B10" s="44" t="s">
        <v>44</v>
      </c>
      <c r="C10" s="42">
        <v>114.89012667990188</v>
      </c>
      <c r="D10" s="42">
        <v>283.17922112839466</v>
      </c>
      <c r="E10" s="42">
        <v>413.52129186519255</v>
      </c>
      <c r="F10" s="42">
        <v>449.36546499172374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G10"/>
  <sheetViews>
    <sheetView showGridLines="0" workbookViewId="0">
      <selection activeCell="B36" sqref="B36"/>
    </sheetView>
  </sheetViews>
  <sheetFormatPr defaultRowHeight="15" x14ac:dyDescent="0.25"/>
  <cols>
    <col min="2" max="2" width="70.28515625" bestFit="1" customWidth="1"/>
    <col min="3" max="3" width="4.28515625" bestFit="1" customWidth="1"/>
  </cols>
  <sheetData>
    <row r="1" spans="1:7" x14ac:dyDescent="0.25">
      <c r="A1" s="91"/>
    </row>
    <row r="2" spans="1:7" ht="16.5" x14ac:dyDescent="0.3">
      <c r="B2" s="7" t="s">
        <v>89</v>
      </c>
      <c r="C2" s="12"/>
      <c r="D2" s="12"/>
      <c r="E2" s="12"/>
      <c r="F2" s="12"/>
      <c r="G2" s="12"/>
    </row>
    <row r="3" spans="1:7" x14ac:dyDescent="0.25">
      <c r="B3" s="16"/>
      <c r="C3" s="40">
        <v>2017</v>
      </c>
      <c r="D3" s="40">
        <v>2018</v>
      </c>
      <c r="E3" s="40">
        <v>2019</v>
      </c>
      <c r="F3" s="40">
        <v>2020</v>
      </c>
    </row>
    <row r="4" spans="1:7" x14ac:dyDescent="0.25">
      <c r="B4" s="17" t="s">
        <v>38</v>
      </c>
      <c r="C4" s="18">
        <v>-24.218400048321413</v>
      </c>
      <c r="D4" s="18">
        <v>-47.652483410100196</v>
      </c>
      <c r="E4" s="18">
        <v>-72.927575810917688</v>
      </c>
      <c r="F4" s="18">
        <v>-99.447914265985318</v>
      </c>
    </row>
    <row r="5" spans="1:7" x14ac:dyDescent="0.25">
      <c r="B5" s="17" t="s">
        <v>39</v>
      </c>
      <c r="C5" s="19">
        <v>-26.161479313082364</v>
      </c>
      <c r="D5" s="19">
        <v>-22.982782914077365</v>
      </c>
      <c r="E5" s="19">
        <v>-32.827128107624176</v>
      </c>
      <c r="F5" s="19">
        <v>-34.253321126215567</v>
      </c>
    </row>
    <row r="6" spans="1:7" x14ac:dyDescent="0.25">
      <c r="B6" s="20" t="s">
        <v>45</v>
      </c>
      <c r="C6" s="18">
        <v>3.9342569776754948</v>
      </c>
      <c r="D6" s="18">
        <v>10.383138123833605</v>
      </c>
      <c r="E6" s="18">
        <v>10.560122286681048</v>
      </c>
      <c r="F6" s="18">
        <v>11.478979542881421</v>
      </c>
    </row>
    <row r="7" spans="1:7" x14ac:dyDescent="0.25">
      <c r="B7" s="17" t="s">
        <v>41</v>
      </c>
      <c r="C7" s="19">
        <v>-12.558915209937824</v>
      </c>
      <c r="D7" s="19">
        <v>-11.421973949857479</v>
      </c>
      <c r="E7" s="19">
        <v>-9.1057949788442567</v>
      </c>
      <c r="F7" s="19">
        <v>-9.2947788626520715</v>
      </c>
    </row>
    <row r="8" spans="1:7" x14ac:dyDescent="0.25">
      <c r="B8" s="17" t="s">
        <v>42</v>
      </c>
      <c r="C8" s="19">
        <v>7.2869177403975902E-2</v>
      </c>
      <c r="D8" s="19">
        <v>-0.13730949065454898</v>
      </c>
      <c r="E8" s="19">
        <v>-0.35884484079504642</v>
      </c>
      <c r="F8" s="19">
        <v>-0.5746753488306614</v>
      </c>
    </row>
    <row r="9" spans="1:7" x14ac:dyDescent="0.25">
      <c r="B9" s="15" t="s">
        <v>43</v>
      </c>
      <c r="C9" s="18">
        <v>4.608762852007092</v>
      </c>
      <c r="D9" s="18">
        <v>5.7153073985809586</v>
      </c>
      <c r="E9" s="18">
        <v>5.9246105033078509</v>
      </c>
      <c r="F9" s="18">
        <v>7.2388043698490305</v>
      </c>
    </row>
    <row r="10" spans="1:7" x14ac:dyDescent="0.25">
      <c r="B10" s="21" t="s">
        <v>46</v>
      </c>
      <c r="C10" s="22">
        <v>-54.322905564255045</v>
      </c>
      <c r="D10" s="22">
        <v>-66.096104242275018</v>
      </c>
      <c r="E10" s="22">
        <v>-98.73461094819227</v>
      </c>
      <c r="F10" s="22">
        <v>-124.85290569095316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E42"/>
  <sheetViews>
    <sheetView showGridLines="0" zoomScaleNormal="100" workbookViewId="0"/>
  </sheetViews>
  <sheetFormatPr defaultRowHeight="15" x14ac:dyDescent="0.25"/>
  <cols>
    <col min="4" max="4" width="13.7109375" customWidth="1"/>
    <col min="5" max="5" width="12.7109375" customWidth="1"/>
  </cols>
  <sheetData>
    <row r="1" spans="1:5" x14ac:dyDescent="0.25">
      <c r="A1" s="91"/>
    </row>
    <row r="2" spans="1:5" ht="16.5" x14ac:dyDescent="0.3">
      <c r="B2" s="7" t="s">
        <v>118</v>
      </c>
      <c r="C2" s="12"/>
      <c r="D2" s="12"/>
      <c r="E2" s="12"/>
    </row>
    <row r="3" spans="1:5" x14ac:dyDescent="0.25">
      <c r="C3" s="10" t="s">
        <v>80</v>
      </c>
      <c r="D3" s="10" t="s">
        <v>82</v>
      </c>
      <c r="E3" s="10" t="s">
        <v>81</v>
      </c>
    </row>
    <row r="4" spans="1:5" x14ac:dyDescent="0.25">
      <c r="B4" s="8" t="s">
        <v>47</v>
      </c>
      <c r="C4" s="11">
        <v>0.14833989693659433</v>
      </c>
      <c r="D4" s="11">
        <v>0.13948857338692</v>
      </c>
      <c r="E4" s="11">
        <v>0.15173011801274744</v>
      </c>
    </row>
    <row r="5" spans="1:5" x14ac:dyDescent="0.25">
      <c r="B5" s="8" t="s">
        <v>48</v>
      </c>
      <c r="C5" s="11">
        <v>0.14421192546254863</v>
      </c>
      <c r="D5" s="11">
        <v>0.13816381267801175</v>
      </c>
      <c r="E5" s="11">
        <v>0.15040535730383925</v>
      </c>
    </row>
    <row r="6" spans="1:5" x14ac:dyDescent="0.25">
      <c r="B6" s="8" t="s">
        <v>49</v>
      </c>
      <c r="C6" s="11">
        <v>0.14565028575684624</v>
      </c>
      <c r="D6" s="11">
        <v>0.13683905196910356</v>
      </c>
      <c r="E6" s="11">
        <v>0.14908059659493106</v>
      </c>
    </row>
    <row r="7" spans="1:5" x14ac:dyDescent="0.25">
      <c r="B7" s="8" t="s">
        <v>50</v>
      </c>
      <c r="C7" s="11">
        <v>0.14531473763941405</v>
      </c>
      <c r="D7" s="11">
        <v>0.13551429126019537</v>
      </c>
      <c r="E7" s="11">
        <v>0.14775583588602281</v>
      </c>
    </row>
    <row r="8" spans="1:5" x14ac:dyDescent="0.25">
      <c r="B8" s="8" t="s">
        <v>51</v>
      </c>
      <c r="C8" s="11">
        <v>0.13621742704891937</v>
      </c>
      <c r="D8" s="11">
        <v>0.13418953055128713</v>
      </c>
      <c r="E8" s="11">
        <v>0.14643107517711462</v>
      </c>
    </row>
    <row r="9" spans="1:5" x14ac:dyDescent="0.25">
      <c r="B9" s="8" t="s">
        <v>52</v>
      </c>
      <c r="C9" s="11">
        <v>0.13267851918978571</v>
      </c>
      <c r="D9" s="11">
        <v>0.13286476984237894</v>
      </c>
      <c r="E9" s="11">
        <v>0.14510631446820643</v>
      </c>
    </row>
    <row r="10" spans="1:5" x14ac:dyDescent="0.25">
      <c r="B10" s="8" t="s">
        <v>53</v>
      </c>
      <c r="C10" s="11">
        <v>0.13354559766772528</v>
      </c>
      <c r="D10" s="11">
        <v>0.13154000913347075</v>
      </c>
      <c r="E10" s="11">
        <v>0.14378155375929819</v>
      </c>
    </row>
    <row r="11" spans="1:5" x14ac:dyDescent="0.25">
      <c r="B11" s="8" t="s">
        <v>54</v>
      </c>
      <c r="C11" s="11">
        <v>0.13723271463695991</v>
      </c>
      <c r="D11" s="11">
        <v>0.1302152484245625</v>
      </c>
      <c r="E11" s="11">
        <v>0.14245679305039</v>
      </c>
    </row>
    <row r="12" spans="1:5" x14ac:dyDescent="0.25">
      <c r="B12" s="8" t="s">
        <v>55</v>
      </c>
      <c r="C12" s="11">
        <v>0.13372618583475024</v>
      </c>
      <c r="D12" s="11">
        <v>0.12889048771565431</v>
      </c>
      <c r="E12" s="11">
        <v>0.14113203234148175</v>
      </c>
    </row>
    <row r="13" spans="1:5" x14ac:dyDescent="0.25">
      <c r="B13" s="8" t="s">
        <v>56</v>
      </c>
      <c r="C13" s="11">
        <v>0.13604133786635217</v>
      </c>
      <c r="D13" s="11">
        <v>0.12756572700674607</v>
      </c>
      <c r="E13" s="11">
        <v>0.13980727163257356</v>
      </c>
    </row>
    <row r="14" spans="1:5" x14ac:dyDescent="0.25">
      <c r="B14" s="8" t="s">
        <v>57</v>
      </c>
      <c r="C14" s="11">
        <v>0.13483130876969526</v>
      </c>
      <c r="D14" s="11">
        <v>0.12624096629783788</v>
      </c>
      <c r="E14" s="11">
        <v>0.13848251092366537</v>
      </c>
    </row>
    <row r="15" spans="1:5" x14ac:dyDescent="0.25">
      <c r="B15" s="8" t="s">
        <v>58</v>
      </c>
      <c r="C15" s="11">
        <v>0.1287134079892383</v>
      </c>
      <c r="D15" s="11">
        <v>0.12491620558892967</v>
      </c>
      <c r="E15" s="11">
        <v>0.13715775021475712</v>
      </c>
    </row>
    <row r="16" spans="1:5" x14ac:dyDescent="0.25">
      <c r="B16" s="8" t="s">
        <v>59</v>
      </c>
      <c r="C16" s="11">
        <v>0.13258064320577817</v>
      </c>
      <c r="D16" s="11">
        <v>0.12359144488002145</v>
      </c>
      <c r="E16" s="11">
        <v>0.13583298950584893</v>
      </c>
    </row>
    <row r="17" spans="2:5" x14ac:dyDescent="0.25">
      <c r="B17" s="8" t="s">
        <v>60</v>
      </c>
      <c r="C17" s="11">
        <v>0.12750279560445388</v>
      </c>
      <c r="D17" s="11">
        <v>0.12226668417111326</v>
      </c>
      <c r="E17" s="11">
        <v>0.13450822879694074</v>
      </c>
    </row>
    <row r="18" spans="2:5" x14ac:dyDescent="0.25">
      <c r="B18" s="8" t="s">
        <v>61</v>
      </c>
      <c r="C18" s="11">
        <v>0.12903101122969179</v>
      </c>
      <c r="D18" s="11">
        <v>0.12094192346220504</v>
      </c>
      <c r="E18" s="11">
        <v>0.1331834680880325</v>
      </c>
    </row>
    <row r="19" spans="2:5" x14ac:dyDescent="0.25">
      <c r="B19" s="8" t="s">
        <v>62</v>
      </c>
      <c r="C19" s="11">
        <v>0.12550950261918675</v>
      </c>
      <c r="D19" s="11">
        <v>0.11961716275329683</v>
      </c>
      <c r="E19" s="11">
        <v>0.13185870737912431</v>
      </c>
    </row>
    <row r="20" spans="2:5" x14ac:dyDescent="0.25">
      <c r="B20" s="8" t="s">
        <v>63</v>
      </c>
      <c r="C20" s="11">
        <v>0.12560556020911229</v>
      </c>
      <c r="D20" s="11">
        <v>0.11829240204438861</v>
      </c>
      <c r="E20" s="11">
        <v>0.13053394667021606</v>
      </c>
    </row>
    <row r="21" spans="2:5" x14ac:dyDescent="0.25">
      <c r="B21" s="8" t="s">
        <v>64</v>
      </c>
      <c r="C21" s="11">
        <v>0.12154697646699879</v>
      </c>
      <c r="D21" s="11">
        <v>0.1169676413354804</v>
      </c>
      <c r="E21" s="11">
        <v>0.12920918596130787</v>
      </c>
    </row>
    <row r="22" spans="2:5" x14ac:dyDescent="0.25">
      <c r="B22" s="8" t="s">
        <v>65</v>
      </c>
      <c r="C22" s="11">
        <v>0.11920665076083017</v>
      </c>
      <c r="D22" s="11">
        <v>0.11771241979583592</v>
      </c>
      <c r="E22" s="11">
        <v>0.1299539644216634</v>
      </c>
    </row>
    <row r="23" spans="2:5" x14ac:dyDescent="0.25">
      <c r="B23" s="9" t="s">
        <v>66</v>
      </c>
      <c r="C23" s="11">
        <v>0.12194772408518402</v>
      </c>
      <c r="D23" s="11">
        <v>0.11925907776370238</v>
      </c>
      <c r="E23" s="11">
        <v>0.13150062238952986</v>
      </c>
    </row>
    <row r="24" spans="2:5" x14ac:dyDescent="0.25">
      <c r="B24" s="9" t="s">
        <v>67</v>
      </c>
      <c r="C24" s="11">
        <v>0.1228810047618141</v>
      </c>
      <c r="D24" s="11">
        <v>0.12080573573156887</v>
      </c>
      <c r="E24" s="11">
        <v>0.13304728035739632</v>
      </c>
    </row>
    <row r="25" spans="2:5" x14ac:dyDescent="0.25">
      <c r="B25" s="9" t="s">
        <v>68</v>
      </c>
      <c r="C25" s="11">
        <v>0.12967238099341777</v>
      </c>
      <c r="D25" s="11">
        <v>0.12235239369943533</v>
      </c>
      <c r="E25" s="11">
        <v>0.13459393832526279</v>
      </c>
    </row>
    <row r="26" spans="2:5" x14ac:dyDescent="0.25">
      <c r="B26" s="9" t="s">
        <v>69</v>
      </c>
      <c r="C26" s="11">
        <v>0.12933470105916761</v>
      </c>
      <c r="D26" s="11">
        <v>0.12389905166730179</v>
      </c>
      <c r="E26" s="11">
        <v>0.13614059629312925</v>
      </c>
    </row>
    <row r="27" spans="2:5" x14ac:dyDescent="0.25">
      <c r="B27" s="9" t="s">
        <v>70</v>
      </c>
      <c r="C27" s="11">
        <v>0.12987985989826606</v>
      </c>
      <c r="D27" s="11">
        <v>0.12544570963516827</v>
      </c>
      <c r="E27" s="11">
        <v>0.13768725426099571</v>
      </c>
    </row>
    <row r="28" spans="2:5" x14ac:dyDescent="0.25">
      <c r="B28" s="9" t="s">
        <v>71</v>
      </c>
      <c r="C28" s="11">
        <v>0.13955854152413116</v>
      </c>
      <c r="D28" s="11">
        <v>0.12699236760303473</v>
      </c>
      <c r="E28" s="11">
        <v>0.13923391222886217</v>
      </c>
    </row>
    <row r="29" spans="2:5" x14ac:dyDescent="0.25">
      <c r="B29" s="9" t="s">
        <v>72</v>
      </c>
      <c r="C29" s="11">
        <v>0.13887826320881916</v>
      </c>
      <c r="D29" s="11">
        <v>0.12853902557090119</v>
      </c>
      <c r="E29" s="11">
        <v>0.14078057019672868</v>
      </c>
    </row>
    <row r="30" spans="2:5" x14ac:dyDescent="0.25">
      <c r="B30" s="9" t="s">
        <v>73</v>
      </c>
      <c r="C30" s="11">
        <v>0.13826912143900275</v>
      </c>
      <c r="D30" s="11">
        <v>0.13008568353876765</v>
      </c>
      <c r="E30" s="11">
        <v>0.14232722816459514</v>
      </c>
    </row>
    <row r="31" spans="2:5" x14ac:dyDescent="0.25">
      <c r="B31" s="9" t="s">
        <v>74</v>
      </c>
      <c r="C31" s="11">
        <v>0.14341062092833171</v>
      </c>
      <c r="D31" s="11">
        <v>0.13163234150663411</v>
      </c>
      <c r="E31" s="11">
        <v>0.1438738861324616</v>
      </c>
    </row>
    <row r="32" spans="2:5" x14ac:dyDescent="0.25">
      <c r="B32" s="9" t="s">
        <v>75</v>
      </c>
      <c r="C32" s="11">
        <v>0.14215390371886993</v>
      </c>
      <c r="D32" s="11">
        <v>0.13317899947450057</v>
      </c>
      <c r="E32" s="11">
        <v>0.14542054410032806</v>
      </c>
    </row>
    <row r="33" spans="2:5" x14ac:dyDescent="0.25">
      <c r="B33" s="9" t="s">
        <v>76</v>
      </c>
      <c r="C33" s="11">
        <v>0.14136371246459387</v>
      </c>
      <c r="D33" s="11">
        <v>0.13472565744236703</v>
      </c>
      <c r="E33" s="11">
        <v>0.14696720206819452</v>
      </c>
    </row>
    <row r="34" spans="2:5" x14ac:dyDescent="0.25">
      <c r="B34" s="9" t="s">
        <v>77</v>
      </c>
      <c r="C34" s="11">
        <v>0.14328498555346586</v>
      </c>
      <c r="D34" s="11">
        <v>0.13627231541023349</v>
      </c>
      <c r="E34" s="11">
        <v>0.14851386003606099</v>
      </c>
    </row>
    <row r="35" spans="2:5" x14ac:dyDescent="0.25">
      <c r="B35" s="9" t="s">
        <v>78</v>
      </c>
      <c r="C35" s="11">
        <v>0.13971825724839346</v>
      </c>
      <c r="D35" s="11">
        <v>0.13781897337810001</v>
      </c>
      <c r="E35" s="11">
        <v>0.15006051800392745</v>
      </c>
    </row>
    <row r="36" spans="2:5" x14ac:dyDescent="0.25">
      <c r="B36" s="9" t="s">
        <v>79</v>
      </c>
      <c r="C36" s="11">
        <v>0.14459878752201288</v>
      </c>
      <c r="D36" s="11">
        <v>0.13936563134596647</v>
      </c>
      <c r="E36" s="11">
        <v>0.15160717597179391</v>
      </c>
    </row>
    <row r="37" spans="2:5" x14ac:dyDescent="0.25">
      <c r="B37" s="41" t="s">
        <v>88</v>
      </c>
      <c r="C37" s="11">
        <v>0.14894979711524881</v>
      </c>
      <c r="D37" s="11">
        <v>0.14091228931383293</v>
      </c>
      <c r="E37" s="11">
        <v>0.15315383393966037</v>
      </c>
    </row>
    <row r="38" spans="2:5" x14ac:dyDescent="0.25">
      <c r="B38" s="41" t="s">
        <v>97</v>
      </c>
      <c r="C38" s="11">
        <v>0.14827234530850281</v>
      </c>
      <c r="D38" s="11">
        <v>0.14245894728169939</v>
      </c>
      <c r="E38" s="11">
        <v>0.15470049190752683</v>
      </c>
    </row>
    <row r="39" spans="2:5" x14ac:dyDescent="0.25">
      <c r="B39" s="41" t="s">
        <v>98</v>
      </c>
      <c r="C39" s="11">
        <v>0.15298017137602907</v>
      </c>
      <c r="D39" s="11">
        <v>0.14400560524956585</v>
      </c>
      <c r="E39" s="11">
        <v>0.15624714987539334</v>
      </c>
    </row>
    <row r="40" spans="2:5" x14ac:dyDescent="0.25">
      <c r="B40" s="81" t="s">
        <v>99</v>
      </c>
      <c r="C40" s="11">
        <v>0.14924630875141404</v>
      </c>
      <c r="D40" s="11">
        <v>0.14555226321743231</v>
      </c>
      <c r="E40" s="11">
        <v>0.1577938078432598</v>
      </c>
    </row>
    <row r="41" spans="2:5" x14ac:dyDescent="0.25">
      <c r="B41" s="92" t="s">
        <v>106</v>
      </c>
      <c r="C41" s="11">
        <v>0.15007634060135311</v>
      </c>
      <c r="D41" s="11">
        <v>0.14709892118529877</v>
      </c>
      <c r="E41" s="11">
        <v>0.15934046581112626</v>
      </c>
    </row>
    <row r="42" spans="2:5" x14ac:dyDescent="0.25">
      <c r="B42" s="81" t="s">
        <v>119</v>
      </c>
      <c r="C42" s="11">
        <v>0.15161172921685173</v>
      </c>
      <c r="D42" s="11">
        <v>0.14864557915316523</v>
      </c>
      <c r="E42" s="11">
        <v>0.16088712377899272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showGridLines="0" workbookViewId="0">
      <selection activeCell="J27" sqref="J27"/>
    </sheetView>
  </sheetViews>
  <sheetFormatPr defaultRowHeight="12.75" x14ac:dyDescent="0.2"/>
  <cols>
    <col min="1" max="2" width="9.140625" style="82"/>
    <col min="3" max="4" width="12.7109375" style="82" customWidth="1"/>
    <col min="5" max="16384" width="9.140625" style="82"/>
  </cols>
  <sheetData>
    <row r="1" spans="1:5" x14ac:dyDescent="0.2">
      <c r="A1" s="91"/>
    </row>
    <row r="2" spans="1:5" x14ac:dyDescent="0.2">
      <c r="B2" s="7" t="s">
        <v>117</v>
      </c>
    </row>
    <row r="3" spans="1:5" ht="15" customHeight="1" x14ac:dyDescent="0.2">
      <c r="C3" s="96" t="s">
        <v>121</v>
      </c>
      <c r="D3" s="96" t="s">
        <v>107</v>
      </c>
    </row>
    <row r="4" spans="1:5" ht="15" customHeight="1" x14ac:dyDescent="0.2">
      <c r="B4" s="82">
        <v>2009</v>
      </c>
      <c r="C4" s="97">
        <v>1.62667318763333</v>
      </c>
      <c r="D4" s="97">
        <v>1.62667318763333</v>
      </c>
    </row>
    <row r="5" spans="1:5" ht="15" customHeight="1" x14ac:dyDescent="0.2">
      <c r="B5" s="84">
        <v>2010</v>
      </c>
      <c r="C5" s="97">
        <v>1.5273353081881591</v>
      </c>
      <c r="D5" s="97">
        <v>1.5273353081881591</v>
      </c>
      <c r="E5" s="83"/>
    </row>
    <row r="6" spans="1:5" ht="15" customHeight="1" x14ac:dyDescent="0.2">
      <c r="B6" s="84">
        <v>2011</v>
      </c>
      <c r="C6" s="97">
        <v>1.5416298980724013</v>
      </c>
      <c r="D6" s="97">
        <v>1.5416298980724013</v>
      </c>
      <c r="E6" s="83"/>
    </row>
    <row r="7" spans="1:5" ht="15" customHeight="1" x14ac:dyDescent="0.2">
      <c r="B7" s="84">
        <v>2012</v>
      </c>
      <c r="C7" s="97">
        <v>1.4673631464602952</v>
      </c>
      <c r="D7" s="97">
        <v>1.4673631464602952</v>
      </c>
      <c r="E7" s="83"/>
    </row>
    <row r="8" spans="1:5" ht="15" customHeight="1" x14ac:dyDescent="0.2">
      <c r="B8" s="84">
        <v>2013</v>
      </c>
      <c r="C8" s="97">
        <v>1.458299389963422</v>
      </c>
      <c r="D8" s="97">
        <v>1.458299389963422</v>
      </c>
      <c r="E8" s="83"/>
    </row>
    <row r="9" spans="1:5" ht="15" customHeight="1" x14ac:dyDescent="0.2">
      <c r="B9" s="84">
        <v>2014</v>
      </c>
      <c r="C9" s="97">
        <v>1.461957877732436</v>
      </c>
      <c r="D9" s="97">
        <v>1.461957877732436</v>
      </c>
      <c r="E9" s="83"/>
    </row>
    <row r="10" spans="1:5" ht="15" customHeight="1" x14ac:dyDescent="0.2">
      <c r="B10" s="84">
        <v>2015</v>
      </c>
      <c r="C10" s="97">
        <v>1.4896432285845149</v>
      </c>
      <c r="D10" s="97">
        <v>1.4896432285845147</v>
      </c>
      <c r="E10" s="83"/>
    </row>
    <row r="11" spans="1:5" ht="15" customHeight="1" x14ac:dyDescent="0.2">
      <c r="B11" s="84">
        <v>2016</v>
      </c>
      <c r="C11" s="97">
        <v>1.51098738816501</v>
      </c>
      <c r="D11" s="97">
        <v>1.51098738816501</v>
      </c>
      <c r="E11" s="83"/>
    </row>
    <row r="12" spans="1:5" ht="15" customHeight="1" x14ac:dyDescent="0.2">
      <c r="B12" s="84">
        <v>2017</v>
      </c>
      <c r="C12" s="97">
        <v>1.5043433804665924</v>
      </c>
      <c r="D12" s="97">
        <v>1.5207837849052059</v>
      </c>
      <c r="E12" s="83"/>
    </row>
    <row r="13" spans="1:5" ht="15" customHeight="1" x14ac:dyDescent="0.2">
      <c r="B13" s="84">
        <v>2018</v>
      </c>
      <c r="C13" s="97">
        <v>1.5126011712952285</v>
      </c>
      <c r="D13" s="97">
        <v>1.5197611648855731</v>
      </c>
    </row>
    <row r="14" spans="1:5" ht="15" customHeight="1" x14ac:dyDescent="0.2">
      <c r="B14" s="84">
        <v>2019</v>
      </c>
      <c r="C14" s="97">
        <v>1.51166433349579</v>
      </c>
      <c r="D14" s="97">
        <v>1.5206993219532823</v>
      </c>
    </row>
    <row r="15" spans="1:5" ht="15" customHeight="1" x14ac:dyDescent="0.2">
      <c r="B15" s="84">
        <v>2020</v>
      </c>
      <c r="C15" s="97">
        <v>1.51166433349579</v>
      </c>
      <c r="D15" s="97">
        <v>1.520699223030189</v>
      </c>
    </row>
    <row r="16" spans="1:5" ht="15" customHeight="1" x14ac:dyDescent="0.2">
      <c r="B16" s="82">
        <v>2021</v>
      </c>
      <c r="C16" s="97">
        <v>1.5115796100205068</v>
      </c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6">
    <pageSetUpPr fitToPage="1"/>
  </sheetPr>
  <dimension ref="B2:AK49"/>
  <sheetViews>
    <sheetView showGridLines="0" zoomScaleNormal="100" workbookViewId="0">
      <pane xSplit="2" ySplit="5" topLeftCell="C6" activePane="bottomRight" state="frozen"/>
      <selection activeCell="Z45" sqref="Z45"/>
      <selection pane="topRight" activeCell="Z45" sqref="Z45"/>
      <selection pane="bottomLeft" activeCell="Z45" sqref="Z45"/>
      <selection pane="bottomRight"/>
    </sheetView>
  </sheetViews>
  <sheetFormatPr defaultColWidth="9.140625" defaultRowHeight="16.5" x14ac:dyDescent="0.3"/>
  <cols>
    <col min="1" max="1" width="9.140625" style="46"/>
    <col min="2" max="2" width="32.140625" style="46" customWidth="1"/>
    <col min="3" max="25" width="5.5703125" style="46" customWidth="1"/>
    <col min="26" max="26" width="5.5703125" style="78" customWidth="1"/>
    <col min="27" max="29" width="5.5703125" style="46" customWidth="1"/>
    <col min="30" max="30" width="5.5703125" style="78" customWidth="1"/>
    <col min="31" max="37" width="5.5703125" style="46" customWidth="1"/>
    <col min="38" max="16384" width="9.140625" style="46"/>
  </cols>
  <sheetData>
    <row r="2" spans="2:37" s="45" customFormat="1" ht="14.25" thickBot="1" x14ac:dyDescent="0.25">
      <c r="B2" s="124" t="s">
        <v>127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6"/>
      <c r="Z2" s="126"/>
      <c r="AA2" s="6"/>
      <c r="AB2" s="6"/>
      <c r="AC2" s="6"/>
      <c r="AD2" s="126"/>
      <c r="AE2" s="6"/>
      <c r="AF2" s="6"/>
      <c r="AG2" s="6"/>
      <c r="AH2" s="6"/>
    </row>
    <row r="3" spans="2:37" ht="14.1" customHeight="1" thickBot="1" x14ac:dyDescent="0.35">
      <c r="B3" s="189" t="s">
        <v>0</v>
      </c>
      <c r="C3" s="186" t="s">
        <v>109</v>
      </c>
      <c r="D3" s="187"/>
      <c r="E3" s="187"/>
      <c r="F3" s="187"/>
      <c r="G3" s="188"/>
      <c r="H3" s="191" t="s">
        <v>122</v>
      </c>
      <c r="I3" s="192"/>
      <c r="J3" s="192"/>
      <c r="K3" s="192"/>
      <c r="L3" s="193"/>
      <c r="M3" s="186" t="s">
        <v>123</v>
      </c>
      <c r="N3" s="187"/>
      <c r="O3" s="187"/>
      <c r="P3" s="187"/>
      <c r="Q3" s="188"/>
      <c r="R3" s="186" t="s">
        <v>124</v>
      </c>
      <c r="S3" s="187"/>
      <c r="T3" s="187"/>
      <c r="U3" s="187"/>
      <c r="V3" s="187"/>
      <c r="W3" s="187"/>
      <c r="X3" s="186" t="s">
        <v>110</v>
      </c>
      <c r="Y3" s="187"/>
      <c r="Z3" s="187"/>
      <c r="AA3" s="188"/>
      <c r="AB3" s="186" t="s">
        <v>125</v>
      </c>
      <c r="AC3" s="187"/>
      <c r="AD3" s="187"/>
      <c r="AE3" s="187"/>
      <c r="AF3" s="188"/>
      <c r="AG3" s="186" t="s">
        <v>126</v>
      </c>
      <c r="AH3" s="187"/>
      <c r="AI3" s="187"/>
      <c r="AJ3" s="187"/>
      <c r="AK3" s="188"/>
    </row>
    <row r="4" spans="2:37" ht="14.1" customHeight="1" thickBot="1" x14ac:dyDescent="0.35">
      <c r="B4" s="190"/>
      <c r="C4" s="155">
        <v>2015</v>
      </c>
      <c r="D4" s="155">
        <v>2016</v>
      </c>
      <c r="E4" s="155">
        <v>2017</v>
      </c>
      <c r="F4" s="155">
        <v>2018</v>
      </c>
      <c r="G4" s="156">
        <v>2019</v>
      </c>
      <c r="H4" s="157">
        <v>2016</v>
      </c>
      <c r="I4" s="157">
        <v>2017</v>
      </c>
      <c r="J4" s="158">
        <v>2018</v>
      </c>
      <c r="K4" s="157">
        <v>2019</v>
      </c>
      <c r="L4" s="159">
        <v>2020</v>
      </c>
      <c r="M4" s="155">
        <v>2016</v>
      </c>
      <c r="N4" s="155">
        <v>2017</v>
      </c>
      <c r="O4" s="160">
        <v>2018</v>
      </c>
      <c r="P4" s="155">
        <v>2019</v>
      </c>
      <c r="Q4" s="161">
        <v>2020</v>
      </c>
      <c r="R4" s="162">
        <v>2016</v>
      </c>
      <c r="S4" s="160">
        <v>2017</v>
      </c>
      <c r="T4" s="160">
        <v>2018</v>
      </c>
      <c r="U4" s="160">
        <v>2019</v>
      </c>
      <c r="V4" s="160">
        <v>2020</v>
      </c>
      <c r="W4" s="161">
        <v>2021</v>
      </c>
      <c r="X4" s="155">
        <v>2016</v>
      </c>
      <c r="Y4" s="155">
        <v>2017</v>
      </c>
      <c r="Z4" s="155">
        <v>2018</v>
      </c>
      <c r="AA4" s="161">
        <v>2019</v>
      </c>
      <c r="AB4" s="163">
        <v>2016</v>
      </c>
      <c r="AC4" s="155">
        <v>2017</v>
      </c>
      <c r="AD4" s="155">
        <v>2018</v>
      </c>
      <c r="AE4" s="155">
        <v>2019</v>
      </c>
      <c r="AF4" s="161">
        <v>2020</v>
      </c>
      <c r="AG4" s="163">
        <v>2016</v>
      </c>
      <c r="AH4" s="155">
        <v>2017</v>
      </c>
      <c r="AI4" s="155">
        <v>2018</v>
      </c>
      <c r="AJ4" s="155">
        <v>2019</v>
      </c>
      <c r="AK4" s="161">
        <v>2020</v>
      </c>
    </row>
    <row r="5" spans="2:37" ht="14.1" customHeight="1" thickBot="1" x14ac:dyDescent="0.35">
      <c r="B5" s="48" t="s">
        <v>1</v>
      </c>
      <c r="C5" s="106">
        <v>13968.784827650426</v>
      </c>
      <c r="D5" s="106">
        <v>14571.05</v>
      </c>
      <c r="E5" s="106">
        <v>15125.14</v>
      </c>
      <c r="F5" s="106">
        <v>15881.143000000002</v>
      </c>
      <c r="G5" s="107">
        <v>16741.259000000002</v>
      </c>
      <c r="H5" s="49">
        <v>14161.019253979999</v>
      </c>
      <c r="I5" s="49">
        <v>14879.959000000001</v>
      </c>
      <c r="J5" s="49">
        <v>15554.664000000001</v>
      </c>
      <c r="K5" s="49">
        <v>16371.227000000001</v>
      </c>
      <c r="L5" s="50">
        <v>17216.169999999998</v>
      </c>
      <c r="M5" s="106">
        <v>14161.019253979999</v>
      </c>
      <c r="N5" s="106">
        <v>14879.959000000001</v>
      </c>
      <c r="O5" s="106">
        <v>15570.864</v>
      </c>
      <c r="P5" s="106">
        <v>16403.627</v>
      </c>
      <c r="Q5" s="107">
        <v>17248.57</v>
      </c>
      <c r="R5" s="108">
        <v>14146.926602969997</v>
      </c>
      <c r="S5" s="106">
        <v>14954.019334562287</v>
      </c>
      <c r="T5" s="106">
        <v>15568.571</v>
      </c>
      <c r="U5" s="106">
        <v>16446.103999999999</v>
      </c>
      <c r="V5" s="106">
        <v>17277.638999999999</v>
      </c>
      <c r="W5" s="107">
        <v>17941.652000000002</v>
      </c>
      <c r="X5" s="106">
        <f t="shared" ref="X5:AA5" si="0">X6+X12+X23+X24+X25</f>
        <v>-424.12339702999867</v>
      </c>
      <c r="Y5" s="106">
        <f t="shared" si="0"/>
        <v>-171.12066543771567</v>
      </c>
      <c r="Z5" s="106">
        <f t="shared" si="0"/>
        <v>-312.5719999999996</v>
      </c>
      <c r="AA5" s="107">
        <f t="shared" si="0"/>
        <v>-295.15499999999992</v>
      </c>
      <c r="AB5" s="108">
        <f t="shared" ref="AB5:AK5" si="1">AB6+AB12+AB23+AB24+AB25</f>
        <v>-14.092651009999656</v>
      </c>
      <c r="AC5" s="106">
        <f t="shared" si="1"/>
        <v>74.060334562283288</v>
      </c>
      <c r="AD5" s="106">
        <f t="shared" si="1"/>
        <v>13.906999999999549</v>
      </c>
      <c r="AE5" s="106">
        <f t="shared" si="1"/>
        <v>74.877000000000038</v>
      </c>
      <c r="AF5" s="107">
        <f t="shared" si="1"/>
        <v>61.468999999999937</v>
      </c>
      <c r="AG5" s="108">
        <f t="shared" si="1"/>
        <v>-14.092651009999656</v>
      </c>
      <c r="AH5" s="106">
        <f t="shared" si="1"/>
        <v>74.060334562283288</v>
      </c>
      <c r="AI5" s="106">
        <f t="shared" si="1"/>
        <v>-2.293000000000383</v>
      </c>
      <c r="AJ5" s="106">
        <f t="shared" si="1"/>
        <v>42.477000000000061</v>
      </c>
      <c r="AK5" s="107">
        <f t="shared" si="1"/>
        <v>29.06899999999996</v>
      </c>
    </row>
    <row r="6" spans="2:37" ht="14.1" customHeight="1" x14ac:dyDescent="0.3">
      <c r="B6" s="52" t="s">
        <v>2</v>
      </c>
      <c r="C6" s="51">
        <v>5486.4111300004242</v>
      </c>
      <c r="D6" s="51">
        <v>5898.5829999999996</v>
      </c>
      <c r="E6" s="51">
        <v>5977.1289999999999</v>
      </c>
      <c r="F6" s="51">
        <v>6417.2310000000007</v>
      </c>
      <c r="G6" s="62">
        <v>6903.76</v>
      </c>
      <c r="H6" s="47">
        <v>5579.9307449299995</v>
      </c>
      <c r="I6" s="47">
        <v>5600.4500000000007</v>
      </c>
      <c r="J6" s="47">
        <v>5938.2020000000002</v>
      </c>
      <c r="K6" s="47">
        <v>6358.7359999999999</v>
      </c>
      <c r="L6" s="53">
        <v>6785.7460000000001</v>
      </c>
      <c r="M6" s="51">
        <v>5579.9307449299995</v>
      </c>
      <c r="N6" s="51">
        <v>5600.4500000000007</v>
      </c>
      <c r="O6" s="51">
        <v>5938.2020000000002</v>
      </c>
      <c r="P6" s="51">
        <v>6358.7359999999999</v>
      </c>
      <c r="Q6" s="62">
        <v>6785.7460000000001</v>
      </c>
      <c r="R6" s="109">
        <v>5564.2795350299994</v>
      </c>
      <c r="S6" s="51">
        <v>5615.326</v>
      </c>
      <c r="T6" s="51">
        <v>5905.0220000000008</v>
      </c>
      <c r="U6" s="51">
        <v>6310.634</v>
      </c>
      <c r="V6" s="51">
        <v>6711.4579999999996</v>
      </c>
      <c r="W6" s="62">
        <v>7164.4120000000003</v>
      </c>
      <c r="X6" s="51">
        <f t="shared" ref="X6:AA6" si="2">X8+X9+X10+X11</f>
        <v>-334.30346497000028</v>
      </c>
      <c r="Y6" s="51">
        <f t="shared" si="2"/>
        <v>-361.80299999999977</v>
      </c>
      <c r="Z6" s="51">
        <f t="shared" si="2"/>
        <v>-512.20899999999961</v>
      </c>
      <c r="AA6" s="110">
        <f t="shared" si="2"/>
        <v>-593.1260000000002</v>
      </c>
      <c r="AB6" s="109">
        <f t="shared" ref="AB6:AK6" si="3">AB8+AB9+AB10+AB11</f>
        <v>-15.651209899999742</v>
      </c>
      <c r="AC6" s="51">
        <f t="shared" si="3"/>
        <v>14.875999999999891</v>
      </c>
      <c r="AD6" s="51">
        <f t="shared" si="3"/>
        <v>-33.180000000000064</v>
      </c>
      <c r="AE6" s="51">
        <f t="shared" si="3"/>
        <v>-48.101999999999805</v>
      </c>
      <c r="AF6" s="62">
        <f t="shared" si="3"/>
        <v>-74.288000000000096</v>
      </c>
      <c r="AG6" s="109">
        <f t="shared" si="3"/>
        <v>-15.651209899999742</v>
      </c>
      <c r="AH6" s="51">
        <f t="shared" si="3"/>
        <v>14.875999999999891</v>
      </c>
      <c r="AI6" s="51">
        <f t="shared" si="3"/>
        <v>-33.180000000000064</v>
      </c>
      <c r="AJ6" s="51">
        <f t="shared" si="3"/>
        <v>-48.101999999999805</v>
      </c>
      <c r="AK6" s="62">
        <f t="shared" si="3"/>
        <v>-74.288000000000096</v>
      </c>
    </row>
    <row r="7" spans="2:37" ht="14.1" customHeight="1" x14ac:dyDescent="0.3">
      <c r="B7" s="54" t="s">
        <v>3</v>
      </c>
      <c r="C7" s="57">
        <v>2464.4065920304247</v>
      </c>
      <c r="D7" s="57">
        <v>2653.03</v>
      </c>
      <c r="E7" s="57">
        <v>2802.8180000000002</v>
      </c>
      <c r="F7" s="57">
        <v>2986.2979999999998</v>
      </c>
      <c r="G7" s="61">
        <v>3190.5050000000001</v>
      </c>
      <c r="H7" s="55">
        <v>2681.6018224899994</v>
      </c>
      <c r="I7" s="55">
        <v>2865.913</v>
      </c>
      <c r="J7" s="55">
        <v>3077.0920000000001</v>
      </c>
      <c r="K7" s="55">
        <v>3296.297</v>
      </c>
      <c r="L7" s="56">
        <v>3542.1279999999997</v>
      </c>
      <c r="M7" s="57">
        <v>2681.6018224899994</v>
      </c>
      <c r="N7" s="57">
        <v>2865.913</v>
      </c>
      <c r="O7" s="57">
        <v>3077.0920000000001</v>
      </c>
      <c r="P7" s="57">
        <v>3296.297</v>
      </c>
      <c r="Q7" s="61">
        <v>3542.1279999999997</v>
      </c>
      <c r="R7" s="60">
        <v>2678.9986125899991</v>
      </c>
      <c r="S7" s="57">
        <v>2877.0189999999998</v>
      </c>
      <c r="T7" s="57">
        <v>3098.6509999999998</v>
      </c>
      <c r="U7" s="57">
        <v>3307.8330000000001</v>
      </c>
      <c r="V7" s="57">
        <v>3553.1689999999999</v>
      </c>
      <c r="W7" s="61">
        <v>3793.413</v>
      </c>
      <c r="X7" s="57">
        <f>R7-D7</f>
        <v>25.968612589998884</v>
      </c>
      <c r="Y7" s="57">
        <f t="shared" ref="Y7:AA7" si="4">S7-E7</f>
        <v>74.200999999999567</v>
      </c>
      <c r="Z7" s="57">
        <f t="shared" si="4"/>
        <v>112.35300000000007</v>
      </c>
      <c r="AA7" s="61">
        <f t="shared" si="4"/>
        <v>117.32799999999997</v>
      </c>
      <c r="AB7" s="60">
        <f>R7-H7</f>
        <v>-2.6032099000003655</v>
      </c>
      <c r="AC7" s="57">
        <f t="shared" ref="AC7:AF7" si="5">S7-I7</f>
        <v>11.105999999999767</v>
      </c>
      <c r="AD7" s="57">
        <f t="shared" si="5"/>
        <v>21.558999999999742</v>
      </c>
      <c r="AE7" s="57">
        <f t="shared" si="5"/>
        <v>11.536000000000058</v>
      </c>
      <c r="AF7" s="61">
        <f t="shared" si="5"/>
        <v>11.041000000000167</v>
      </c>
      <c r="AG7" s="60">
        <f>R7-M7</f>
        <v>-2.6032099000003655</v>
      </c>
      <c r="AH7" s="57">
        <f t="shared" ref="AH7:AK7" si="6">S7-N7</f>
        <v>11.105999999999767</v>
      </c>
      <c r="AI7" s="57">
        <f t="shared" si="6"/>
        <v>21.558999999999742</v>
      </c>
      <c r="AJ7" s="57">
        <f t="shared" si="6"/>
        <v>11.536000000000058</v>
      </c>
      <c r="AK7" s="61">
        <f t="shared" si="6"/>
        <v>11.041000000000167</v>
      </c>
    </row>
    <row r="8" spans="2:37" ht="14.1" customHeight="1" x14ac:dyDescent="0.3">
      <c r="B8" s="58" t="s">
        <v>4</v>
      </c>
      <c r="C8" s="57">
        <v>2319.1245920304245</v>
      </c>
      <c r="D8" s="57">
        <v>2509.1529999999998</v>
      </c>
      <c r="E8" s="57">
        <v>2668.252</v>
      </c>
      <c r="F8" s="57">
        <v>2846.1109999999999</v>
      </c>
      <c r="G8" s="61">
        <v>3043.422</v>
      </c>
      <c r="H8" s="55">
        <v>2541.9248224899993</v>
      </c>
      <c r="I8" s="55">
        <v>2734.1680000000001</v>
      </c>
      <c r="J8" s="55">
        <v>2938.9360000000001</v>
      </c>
      <c r="K8" s="55">
        <v>3149.7049999999999</v>
      </c>
      <c r="L8" s="56">
        <v>3386.2559999999999</v>
      </c>
      <c r="M8" s="57">
        <v>2541.9248224899993</v>
      </c>
      <c r="N8" s="57">
        <v>2734.1680000000001</v>
      </c>
      <c r="O8" s="57">
        <v>2938.9360000000001</v>
      </c>
      <c r="P8" s="57">
        <v>3149.7049999999999</v>
      </c>
      <c r="Q8" s="61">
        <v>3386.2559999999999</v>
      </c>
      <c r="R8" s="60">
        <v>2541.9248224899993</v>
      </c>
      <c r="S8" s="57">
        <v>2746.953</v>
      </c>
      <c r="T8" s="57">
        <v>2962.7620000000002</v>
      </c>
      <c r="U8" s="57">
        <v>3166.31</v>
      </c>
      <c r="V8" s="57">
        <v>3409.5529999999999</v>
      </c>
      <c r="W8" s="61">
        <v>3642.9879999999998</v>
      </c>
      <c r="X8" s="57">
        <f t="shared" ref="X8:X11" si="7">R8-D8</f>
        <v>32.771822489999522</v>
      </c>
      <c r="Y8" s="57">
        <f t="shared" ref="Y8:Y10" si="8">S8-E8</f>
        <v>78.701000000000022</v>
      </c>
      <c r="Z8" s="57">
        <f t="shared" ref="Z8:Z11" si="9">T8-F8</f>
        <v>116.65100000000029</v>
      </c>
      <c r="AA8" s="61">
        <f t="shared" ref="AA8:AA11" si="10">U8-G8</f>
        <v>122.88799999999992</v>
      </c>
      <c r="AB8" s="60">
        <f t="shared" ref="AB8:AB11" si="11">R8-H8</f>
        <v>0</v>
      </c>
      <c r="AC8" s="57">
        <f t="shared" ref="AC8:AC11" si="12">S8-I8</f>
        <v>12.784999999999854</v>
      </c>
      <c r="AD8" s="57">
        <f t="shared" ref="AD8:AD11" si="13">T8-J8</f>
        <v>23.826000000000022</v>
      </c>
      <c r="AE8" s="57">
        <f t="shared" ref="AE8:AE11" si="14">U8-K8</f>
        <v>16.605000000000018</v>
      </c>
      <c r="AF8" s="61">
        <f t="shared" ref="AF8:AF11" si="15">V8-L8</f>
        <v>23.297000000000025</v>
      </c>
      <c r="AG8" s="60">
        <f t="shared" ref="AG8:AG11" si="16">R8-M8</f>
        <v>0</v>
      </c>
      <c r="AH8" s="57">
        <f t="shared" ref="AH8:AH11" si="17">S8-N8</f>
        <v>12.784999999999854</v>
      </c>
      <c r="AI8" s="57">
        <f t="shared" ref="AI8:AI11" si="18">T8-O8</f>
        <v>23.826000000000022</v>
      </c>
      <c r="AJ8" s="57">
        <f t="shared" ref="AJ8:AJ11" si="19">U8-P8</f>
        <v>16.605000000000018</v>
      </c>
      <c r="AK8" s="61">
        <f t="shared" ref="AK8:AK11" si="20">V8-Q8</f>
        <v>23.297000000000025</v>
      </c>
    </row>
    <row r="9" spans="2:37" ht="14.1" customHeight="1" x14ac:dyDescent="0.3">
      <c r="B9" s="58" t="s">
        <v>5</v>
      </c>
      <c r="C9" s="57">
        <v>145.28200000000001</v>
      </c>
      <c r="D9" s="57">
        <v>143.87700000000001</v>
      </c>
      <c r="E9" s="57">
        <v>134.566</v>
      </c>
      <c r="F9" s="57">
        <v>140.18700000000001</v>
      </c>
      <c r="G9" s="61">
        <v>147.083</v>
      </c>
      <c r="H9" s="55">
        <v>139.67699999999999</v>
      </c>
      <c r="I9" s="55">
        <v>131.745</v>
      </c>
      <c r="J9" s="55">
        <v>138.15600000000001</v>
      </c>
      <c r="K9" s="55">
        <v>146.59200000000001</v>
      </c>
      <c r="L9" s="56">
        <v>155.87200000000001</v>
      </c>
      <c r="M9" s="57">
        <v>139.67699999999999</v>
      </c>
      <c r="N9" s="57">
        <v>131.745</v>
      </c>
      <c r="O9" s="57">
        <v>138.15600000000001</v>
      </c>
      <c r="P9" s="57">
        <v>146.59200000000001</v>
      </c>
      <c r="Q9" s="61">
        <v>155.87200000000001</v>
      </c>
      <c r="R9" s="60">
        <v>137.07379010000002</v>
      </c>
      <c r="S9" s="57">
        <v>130.066</v>
      </c>
      <c r="T9" s="57">
        <v>135.88900000000001</v>
      </c>
      <c r="U9" s="57">
        <v>141.523</v>
      </c>
      <c r="V9" s="57">
        <v>143.61600000000001</v>
      </c>
      <c r="W9" s="61">
        <v>150.42500000000001</v>
      </c>
      <c r="X9" s="57">
        <f t="shared" si="7"/>
        <v>-6.8032098999999846</v>
      </c>
      <c r="Y9" s="57">
        <f t="shared" si="8"/>
        <v>-4.5</v>
      </c>
      <c r="Z9" s="57">
        <f t="shared" si="9"/>
        <v>-4.2980000000000018</v>
      </c>
      <c r="AA9" s="61">
        <f t="shared" si="10"/>
        <v>-5.5600000000000023</v>
      </c>
      <c r="AB9" s="60">
        <f t="shared" si="11"/>
        <v>-2.6032098999999675</v>
      </c>
      <c r="AC9" s="57">
        <f t="shared" si="12"/>
        <v>-1.679000000000002</v>
      </c>
      <c r="AD9" s="57">
        <f t="shared" si="13"/>
        <v>-2.2669999999999959</v>
      </c>
      <c r="AE9" s="57">
        <f t="shared" si="14"/>
        <v>-5.0690000000000168</v>
      </c>
      <c r="AF9" s="61">
        <f t="shared" si="15"/>
        <v>-12.256</v>
      </c>
      <c r="AG9" s="60">
        <f t="shared" si="16"/>
        <v>-2.6032098999999675</v>
      </c>
      <c r="AH9" s="57">
        <f t="shared" si="17"/>
        <v>-1.679000000000002</v>
      </c>
      <c r="AI9" s="57">
        <f t="shared" si="18"/>
        <v>-2.2669999999999959</v>
      </c>
      <c r="AJ9" s="57">
        <f t="shared" si="19"/>
        <v>-5.0690000000000168</v>
      </c>
      <c r="AK9" s="61">
        <f t="shared" si="20"/>
        <v>-12.256</v>
      </c>
    </row>
    <row r="10" spans="2:37" ht="14.1" customHeight="1" x14ac:dyDescent="0.3">
      <c r="B10" s="54" t="s">
        <v>6</v>
      </c>
      <c r="C10" s="57">
        <v>2860</v>
      </c>
      <c r="D10" s="57">
        <v>3070.942</v>
      </c>
      <c r="E10" s="57">
        <v>2984.2869999999998</v>
      </c>
      <c r="F10" s="57">
        <v>3169.489</v>
      </c>
      <c r="G10" s="61">
        <v>3444.4560000000001</v>
      </c>
      <c r="H10" s="55">
        <v>2719.1179999999999</v>
      </c>
      <c r="I10" s="55">
        <v>2562.973</v>
      </c>
      <c r="J10" s="55">
        <v>2618.4720000000002</v>
      </c>
      <c r="K10" s="55">
        <v>2820.7489999999998</v>
      </c>
      <c r="L10" s="56">
        <v>2991.152</v>
      </c>
      <c r="M10" s="57">
        <v>2719.1179999999999</v>
      </c>
      <c r="N10" s="57">
        <v>2562.973</v>
      </c>
      <c r="O10" s="57">
        <v>2618.4720000000002</v>
      </c>
      <c r="P10" s="57">
        <v>2820.7489999999998</v>
      </c>
      <c r="Q10" s="61">
        <v>2991.152</v>
      </c>
      <c r="R10" s="60">
        <v>2706.07</v>
      </c>
      <c r="S10" s="57">
        <v>2559.866</v>
      </c>
      <c r="T10" s="57">
        <v>2574.5520000000001</v>
      </c>
      <c r="U10" s="57">
        <v>2764.683</v>
      </c>
      <c r="V10" s="57">
        <v>2923.6669999999999</v>
      </c>
      <c r="W10" s="61">
        <v>3130.99</v>
      </c>
      <c r="X10" s="57">
        <f t="shared" si="7"/>
        <v>-364.87199999999984</v>
      </c>
      <c r="Y10" s="57">
        <f t="shared" si="8"/>
        <v>-424.42099999999982</v>
      </c>
      <c r="Z10" s="57">
        <f t="shared" si="9"/>
        <v>-594.9369999999999</v>
      </c>
      <c r="AA10" s="61">
        <f t="shared" si="10"/>
        <v>-679.77300000000014</v>
      </c>
      <c r="AB10" s="60">
        <f t="shared" si="11"/>
        <v>-13.047999999999774</v>
      </c>
      <c r="AC10" s="57">
        <f t="shared" si="12"/>
        <v>-3.1069999999999709</v>
      </c>
      <c r="AD10" s="57">
        <f t="shared" si="13"/>
        <v>-43.920000000000073</v>
      </c>
      <c r="AE10" s="57">
        <f t="shared" si="14"/>
        <v>-56.065999999999804</v>
      </c>
      <c r="AF10" s="61">
        <f t="shared" si="15"/>
        <v>-67.485000000000127</v>
      </c>
      <c r="AG10" s="60">
        <f t="shared" si="16"/>
        <v>-13.047999999999774</v>
      </c>
      <c r="AH10" s="57">
        <f t="shared" si="17"/>
        <v>-3.1069999999999709</v>
      </c>
      <c r="AI10" s="57">
        <f t="shared" si="18"/>
        <v>-43.920000000000073</v>
      </c>
      <c r="AJ10" s="57">
        <f t="shared" si="19"/>
        <v>-56.065999999999804</v>
      </c>
      <c r="AK10" s="61">
        <f t="shared" si="20"/>
        <v>-67.485000000000127</v>
      </c>
    </row>
    <row r="11" spans="2:37" ht="14.1" customHeight="1" x14ac:dyDescent="0.3">
      <c r="B11" s="54" t="s">
        <v>7</v>
      </c>
      <c r="C11" s="57">
        <v>162.00453797</v>
      </c>
      <c r="D11" s="57">
        <v>174.61099999999999</v>
      </c>
      <c r="E11" s="57">
        <v>190.024</v>
      </c>
      <c r="F11" s="57">
        <v>261.44400000000002</v>
      </c>
      <c r="G11" s="61">
        <v>268.79899999999998</v>
      </c>
      <c r="H11" s="55">
        <v>179.21092243999999</v>
      </c>
      <c r="I11" s="55">
        <v>171.56399999999999</v>
      </c>
      <c r="J11" s="55">
        <v>242.63800000000001</v>
      </c>
      <c r="K11" s="55">
        <v>241.69</v>
      </c>
      <c r="L11" s="56">
        <v>252.46600000000001</v>
      </c>
      <c r="M11" s="57">
        <v>179.21092243999999</v>
      </c>
      <c r="N11" s="57">
        <v>171.56399999999999</v>
      </c>
      <c r="O11" s="57">
        <v>242.63800000000001</v>
      </c>
      <c r="P11" s="57">
        <v>241.69</v>
      </c>
      <c r="Q11" s="61">
        <v>252.46600000000001</v>
      </c>
      <c r="R11" s="60">
        <v>179.21092243999999</v>
      </c>
      <c r="S11" s="57">
        <v>178.441</v>
      </c>
      <c r="T11" s="57">
        <v>231.81899999999999</v>
      </c>
      <c r="U11" s="57">
        <v>238.11799999999999</v>
      </c>
      <c r="V11" s="57">
        <v>234.62200000000001</v>
      </c>
      <c r="W11" s="61">
        <v>240.00899999999999</v>
      </c>
      <c r="X11" s="57">
        <f t="shared" si="7"/>
        <v>4.5999224400000003</v>
      </c>
      <c r="Y11" s="57">
        <f>S11-E11</f>
        <v>-11.582999999999998</v>
      </c>
      <c r="Z11" s="57">
        <f t="shared" si="9"/>
        <v>-29.625000000000028</v>
      </c>
      <c r="AA11" s="61">
        <f t="shared" si="10"/>
        <v>-30.680999999999983</v>
      </c>
      <c r="AB11" s="60">
        <f t="shared" si="11"/>
        <v>0</v>
      </c>
      <c r="AC11" s="57">
        <f t="shared" si="12"/>
        <v>6.8770000000000095</v>
      </c>
      <c r="AD11" s="57">
        <f t="shared" si="13"/>
        <v>-10.819000000000017</v>
      </c>
      <c r="AE11" s="57">
        <f t="shared" si="14"/>
        <v>-3.5720000000000027</v>
      </c>
      <c r="AF11" s="61">
        <f t="shared" si="15"/>
        <v>-17.843999999999994</v>
      </c>
      <c r="AG11" s="60">
        <f t="shared" si="16"/>
        <v>0</v>
      </c>
      <c r="AH11" s="57">
        <f t="shared" si="17"/>
        <v>6.8770000000000095</v>
      </c>
      <c r="AI11" s="57">
        <f t="shared" si="18"/>
        <v>-10.819000000000017</v>
      </c>
      <c r="AJ11" s="57">
        <f t="shared" si="19"/>
        <v>-3.5720000000000027</v>
      </c>
      <c r="AK11" s="61">
        <f t="shared" si="20"/>
        <v>-17.843999999999994</v>
      </c>
    </row>
    <row r="12" spans="2:37" ht="14.1" customHeight="1" x14ac:dyDescent="0.3">
      <c r="B12" s="59" t="s">
        <v>8</v>
      </c>
      <c r="C12" s="51">
        <v>7528.3964803200015</v>
      </c>
      <c r="D12" s="51">
        <v>7682.7539999999999</v>
      </c>
      <c r="E12" s="51">
        <v>8019.4570000000003</v>
      </c>
      <c r="F12" s="51">
        <v>8298.7729999999992</v>
      </c>
      <c r="G12" s="62">
        <v>8683.0580000000009</v>
      </c>
      <c r="H12" s="47">
        <v>7592.7611954500007</v>
      </c>
      <c r="I12" s="47">
        <v>8151.5920000000006</v>
      </c>
      <c r="J12" s="47">
        <v>8445.5460000000003</v>
      </c>
      <c r="K12" s="47">
        <v>8841.8909999999996</v>
      </c>
      <c r="L12" s="53">
        <v>9215.0869999999995</v>
      </c>
      <c r="M12" s="51">
        <v>7592.7611954500007</v>
      </c>
      <c r="N12" s="51">
        <v>8151.5920000000006</v>
      </c>
      <c r="O12" s="51">
        <v>8445.5460000000003</v>
      </c>
      <c r="P12" s="51">
        <v>8841.8909999999996</v>
      </c>
      <c r="Q12" s="62">
        <v>9215.0869999999995</v>
      </c>
      <c r="R12" s="109">
        <v>7592.7611954500007</v>
      </c>
      <c r="S12" s="51">
        <v>8208.936880252284</v>
      </c>
      <c r="T12" s="51">
        <v>8486.5689999999995</v>
      </c>
      <c r="U12" s="51">
        <v>8958.4519999999993</v>
      </c>
      <c r="V12" s="51">
        <v>9343.6080000000002</v>
      </c>
      <c r="W12" s="62">
        <v>9720.3330000000005</v>
      </c>
      <c r="X12" s="51">
        <f t="shared" ref="X12:AA12" si="21">X13+X14</f>
        <v>-89.992804549998453</v>
      </c>
      <c r="Y12" s="51">
        <f t="shared" si="21"/>
        <v>189.47988025228403</v>
      </c>
      <c r="Z12" s="51">
        <f t="shared" si="21"/>
        <v>187.79600000000005</v>
      </c>
      <c r="AA12" s="62">
        <f t="shared" si="21"/>
        <v>275.3940000000004</v>
      </c>
      <c r="AB12" s="109">
        <f>AB13+AB14</f>
        <v>0</v>
      </c>
      <c r="AC12" s="51">
        <f t="shared" ref="AC12:AK12" si="22">AC13+AC14</f>
        <v>57.344880252283389</v>
      </c>
      <c r="AD12" s="51">
        <f t="shared" si="22"/>
        <v>41.022999999999641</v>
      </c>
      <c r="AE12" s="51">
        <f t="shared" si="22"/>
        <v>116.56099999999982</v>
      </c>
      <c r="AF12" s="62">
        <f t="shared" si="22"/>
        <v>128.52100000000013</v>
      </c>
      <c r="AG12" s="109">
        <f t="shared" si="22"/>
        <v>0</v>
      </c>
      <c r="AH12" s="51">
        <f t="shared" si="22"/>
        <v>57.344880252283389</v>
      </c>
      <c r="AI12" s="51">
        <f t="shared" si="22"/>
        <v>41.022999999999641</v>
      </c>
      <c r="AJ12" s="51">
        <f t="shared" si="22"/>
        <v>116.56099999999982</v>
      </c>
      <c r="AK12" s="62">
        <f t="shared" si="22"/>
        <v>128.52100000000013</v>
      </c>
    </row>
    <row r="13" spans="2:37" ht="14.1" customHeight="1" x14ac:dyDescent="0.3">
      <c r="B13" s="54" t="s">
        <v>9</v>
      </c>
      <c r="C13" s="57">
        <v>5420.1728426800018</v>
      </c>
      <c r="D13" s="57">
        <v>5513.8959999999997</v>
      </c>
      <c r="E13" s="57">
        <v>5759.7039999999997</v>
      </c>
      <c r="F13" s="57">
        <v>5978.598</v>
      </c>
      <c r="G13" s="61">
        <v>6265.3419999999996</v>
      </c>
      <c r="H13" s="55">
        <v>5418.8760898900009</v>
      </c>
      <c r="I13" s="55">
        <v>5880.0110000000004</v>
      </c>
      <c r="J13" s="55">
        <v>6104.4170000000004</v>
      </c>
      <c r="K13" s="55">
        <v>6402.027</v>
      </c>
      <c r="L13" s="56">
        <v>6709.5569999999998</v>
      </c>
      <c r="M13" s="57">
        <v>5418.8760898900009</v>
      </c>
      <c r="N13" s="57">
        <v>5880.0110000000004</v>
      </c>
      <c r="O13" s="57">
        <v>6104.4170000000004</v>
      </c>
      <c r="P13" s="57">
        <v>6402.027</v>
      </c>
      <c r="Q13" s="61">
        <v>6709.5569999999998</v>
      </c>
      <c r="R13" s="60">
        <v>5418.8760898900009</v>
      </c>
      <c r="S13" s="57">
        <v>5957.8018802522838</v>
      </c>
      <c r="T13" s="57">
        <v>6149.835</v>
      </c>
      <c r="U13" s="57">
        <v>6519.41</v>
      </c>
      <c r="V13" s="57">
        <v>6840.1559999999999</v>
      </c>
      <c r="W13" s="61">
        <v>7160.3410000000003</v>
      </c>
      <c r="X13" s="57">
        <f>R13-D13</f>
        <v>-95.019910109998818</v>
      </c>
      <c r="Y13" s="57">
        <f t="shared" ref="Y13:AA13" si="23">S13-E13</f>
        <v>198.09788025228409</v>
      </c>
      <c r="Z13" s="57">
        <f t="shared" si="23"/>
        <v>171.23700000000008</v>
      </c>
      <c r="AA13" s="61">
        <f t="shared" si="23"/>
        <v>254.06800000000021</v>
      </c>
      <c r="AB13" s="60">
        <f>R13-H13</f>
        <v>0</v>
      </c>
      <c r="AC13" s="57">
        <f t="shared" ref="AC13:AF13" si="24">S13-I13</f>
        <v>77.790880252283387</v>
      </c>
      <c r="AD13" s="57">
        <f t="shared" si="24"/>
        <v>45.417999999999665</v>
      </c>
      <c r="AE13" s="57">
        <f t="shared" si="24"/>
        <v>117.38299999999981</v>
      </c>
      <c r="AF13" s="61">
        <f t="shared" si="24"/>
        <v>130.59900000000016</v>
      </c>
      <c r="AG13" s="60">
        <f>R13-M13</f>
        <v>0</v>
      </c>
      <c r="AH13" s="57">
        <f t="shared" ref="AH13:AK13" si="25">S13-N13</f>
        <v>77.790880252283387</v>
      </c>
      <c r="AI13" s="57">
        <f t="shared" si="25"/>
        <v>45.417999999999665</v>
      </c>
      <c r="AJ13" s="57">
        <f t="shared" si="25"/>
        <v>117.38299999999981</v>
      </c>
      <c r="AK13" s="61">
        <f t="shared" si="25"/>
        <v>130.59900000000016</v>
      </c>
    </row>
    <row r="14" spans="2:37" ht="14.1" customHeight="1" x14ac:dyDescent="0.3">
      <c r="B14" s="54" t="s">
        <v>10</v>
      </c>
      <c r="C14" s="57">
        <v>2108.2236376399997</v>
      </c>
      <c r="D14" s="57">
        <v>2168.8580000000002</v>
      </c>
      <c r="E14" s="57">
        <v>2259.7530000000002</v>
      </c>
      <c r="F14" s="57">
        <v>2320.1749999999997</v>
      </c>
      <c r="G14" s="61">
        <v>2417.7160000000003</v>
      </c>
      <c r="H14" s="55">
        <v>2173.8851055600003</v>
      </c>
      <c r="I14" s="55">
        <v>2271.5809999999997</v>
      </c>
      <c r="J14" s="55">
        <v>2341.1289999999995</v>
      </c>
      <c r="K14" s="55">
        <v>2439.864</v>
      </c>
      <c r="L14" s="56">
        <v>2505.5299999999997</v>
      </c>
      <c r="M14" s="57">
        <v>2173.8851055600003</v>
      </c>
      <c r="N14" s="57">
        <v>2271.5809999999997</v>
      </c>
      <c r="O14" s="57">
        <v>2341.1289999999995</v>
      </c>
      <c r="P14" s="57">
        <v>2439.864</v>
      </c>
      <c r="Q14" s="61">
        <v>2505.5299999999997</v>
      </c>
      <c r="R14" s="60">
        <v>2173.8851055600003</v>
      </c>
      <c r="S14" s="57">
        <v>2251.1350000000002</v>
      </c>
      <c r="T14" s="57">
        <v>2336.7339999999999</v>
      </c>
      <c r="U14" s="57">
        <v>2439.0419999999999</v>
      </c>
      <c r="V14" s="57">
        <v>2503.4519999999998</v>
      </c>
      <c r="W14" s="61">
        <v>2559.9919999999997</v>
      </c>
      <c r="X14" s="57">
        <f t="shared" ref="X14:AA14" si="26">SUM(X15:X22)</f>
        <v>5.0271055600003649</v>
      </c>
      <c r="Y14" s="57">
        <f t="shared" si="26"/>
        <v>-8.6180000000000643</v>
      </c>
      <c r="Z14" s="57">
        <f t="shared" si="26"/>
        <v>16.558999999999976</v>
      </c>
      <c r="AA14" s="61">
        <f t="shared" si="26"/>
        <v>21.326000000000189</v>
      </c>
      <c r="AB14" s="60">
        <f>SUM(AB15:AB22)</f>
        <v>0</v>
      </c>
      <c r="AC14" s="57">
        <f t="shared" ref="AC14:AK14" si="27">SUM(AC15:AC22)</f>
        <v>-20.446000000000002</v>
      </c>
      <c r="AD14" s="57">
        <f t="shared" si="27"/>
        <v>-4.3950000000000218</v>
      </c>
      <c r="AE14" s="57">
        <f t="shared" si="27"/>
        <v>-0.82199999999998907</v>
      </c>
      <c r="AF14" s="61">
        <f t="shared" si="27"/>
        <v>-2.0780000000000221</v>
      </c>
      <c r="AG14" s="60">
        <f t="shared" si="27"/>
        <v>0</v>
      </c>
      <c r="AH14" s="57">
        <f t="shared" si="27"/>
        <v>-20.446000000000002</v>
      </c>
      <c r="AI14" s="57">
        <f t="shared" si="27"/>
        <v>-4.3950000000000218</v>
      </c>
      <c r="AJ14" s="57">
        <f t="shared" si="27"/>
        <v>-0.82199999999998907</v>
      </c>
      <c r="AK14" s="61">
        <f t="shared" si="27"/>
        <v>-2.0780000000000221</v>
      </c>
    </row>
    <row r="15" spans="2:37" ht="14.1" customHeight="1" x14ac:dyDescent="0.3">
      <c r="B15" s="58" t="s">
        <v>11</v>
      </c>
      <c r="C15" s="57">
        <v>1139.4910876599999</v>
      </c>
      <c r="D15" s="57">
        <v>1186.992</v>
      </c>
      <c r="E15" s="57">
        <v>1215.702</v>
      </c>
      <c r="F15" s="57">
        <v>1262.7909999999999</v>
      </c>
      <c r="G15" s="61">
        <v>1318.2339999999999</v>
      </c>
      <c r="H15" s="55">
        <v>1194.2455690100003</v>
      </c>
      <c r="I15" s="55">
        <v>1242.068</v>
      </c>
      <c r="J15" s="55">
        <v>1292.9459999999999</v>
      </c>
      <c r="K15" s="55">
        <v>1350.325</v>
      </c>
      <c r="L15" s="56">
        <v>1402.6949999999999</v>
      </c>
      <c r="M15" s="57">
        <v>1194.2455690100003</v>
      </c>
      <c r="N15" s="57">
        <v>1242.068</v>
      </c>
      <c r="O15" s="57">
        <v>1292.9459999999999</v>
      </c>
      <c r="P15" s="57">
        <v>1350.325</v>
      </c>
      <c r="Q15" s="61">
        <v>1402.6949999999999</v>
      </c>
      <c r="R15" s="60">
        <v>1194.2455690100003</v>
      </c>
      <c r="S15" s="57">
        <v>1229.597</v>
      </c>
      <c r="T15" s="57">
        <v>1288.4359999999999</v>
      </c>
      <c r="U15" s="57">
        <v>1345.6880000000001</v>
      </c>
      <c r="V15" s="57">
        <v>1397.8209999999999</v>
      </c>
      <c r="W15" s="61">
        <v>1445.1479999999999</v>
      </c>
      <c r="X15" s="57">
        <f>R15-D15</f>
        <v>7.2535690100003194</v>
      </c>
      <c r="Y15" s="57">
        <f t="shared" ref="Y15:AA15" si="28">S15-E15</f>
        <v>13.894999999999982</v>
      </c>
      <c r="Z15" s="57">
        <f t="shared" si="28"/>
        <v>25.644999999999982</v>
      </c>
      <c r="AA15" s="61">
        <f t="shared" si="28"/>
        <v>27.454000000000178</v>
      </c>
      <c r="AB15" s="60">
        <f>R15-H15</f>
        <v>0</v>
      </c>
      <c r="AC15" s="57">
        <f t="shared" ref="AC15:AF15" si="29">S15-I15</f>
        <v>-12.471000000000004</v>
      </c>
      <c r="AD15" s="57">
        <f t="shared" si="29"/>
        <v>-4.5099999999999909</v>
      </c>
      <c r="AE15" s="57">
        <f t="shared" si="29"/>
        <v>-4.6369999999999436</v>
      </c>
      <c r="AF15" s="61">
        <f t="shared" si="29"/>
        <v>-4.8740000000000236</v>
      </c>
      <c r="AG15" s="60">
        <f>R15-M15</f>
        <v>0</v>
      </c>
      <c r="AH15" s="57">
        <f t="shared" ref="AH15:AK15" si="30">S15-N15</f>
        <v>-12.471000000000004</v>
      </c>
      <c r="AI15" s="57">
        <f t="shared" si="30"/>
        <v>-4.5099999999999909</v>
      </c>
      <c r="AJ15" s="57">
        <f t="shared" si="30"/>
        <v>-4.6369999999999436</v>
      </c>
      <c r="AK15" s="61">
        <f t="shared" si="30"/>
        <v>-4.8740000000000236</v>
      </c>
    </row>
    <row r="16" spans="2:37" ht="14.1" customHeight="1" x14ac:dyDescent="0.3">
      <c r="B16" s="58" t="s">
        <v>12</v>
      </c>
      <c r="C16" s="57">
        <v>205.24202816999997</v>
      </c>
      <c r="D16" s="57">
        <v>207.78200000000001</v>
      </c>
      <c r="E16" s="57">
        <v>211.19499999999999</v>
      </c>
      <c r="F16" s="57">
        <v>215.01</v>
      </c>
      <c r="G16" s="61">
        <v>219.322</v>
      </c>
      <c r="H16" s="55">
        <v>209.46108855000006</v>
      </c>
      <c r="I16" s="55">
        <v>214.453</v>
      </c>
      <c r="J16" s="55">
        <v>218.684</v>
      </c>
      <c r="K16" s="55">
        <v>222.887</v>
      </c>
      <c r="L16" s="56">
        <v>227.22</v>
      </c>
      <c r="M16" s="57">
        <v>209.46108855000006</v>
      </c>
      <c r="N16" s="57">
        <v>214.453</v>
      </c>
      <c r="O16" s="57">
        <v>218.684</v>
      </c>
      <c r="P16" s="57">
        <v>222.887</v>
      </c>
      <c r="Q16" s="61">
        <v>227.22</v>
      </c>
      <c r="R16" s="60">
        <v>209.46108855000006</v>
      </c>
      <c r="S16" s="57">
        <v>212.4</v>
      </c>
      <c r="T16" s="57">
        <v>217.83799999999999</v>
      </c>
      <c r="U16" s="57">
        <v>222.77</v>
      </c>
      <c r="V16" s="57">
        <v>226.886</v>
      </c>
      <c r="W16" s="61">
        <v>230.41</v>
      </c>
      <c r="X16" s="57">
        <f t="shared" ref="X16:X22" si="31">R16-D16</f>
        <v>1.6790885500000456</v>
      </c>
      <c r="Y16" s="57">
        <f t="shared" ref="Y16:Y23" si="32">S16-E16</f>
        <v>1.2050000000000125</v>
      </c>
      <c r="Z16" s="57">
        <f t="shared" ref="Z16:Z23" si="33">T16-F16</f>
        <v>2.828000000000003</v>
      </c>
      <c r="AA16" s="61">
        <f t="shared" ref="AA16:AA23" si="34">U16-G16</f>
        <v>3.4480000000000075</v>
      </c>
      <c r="AB16" s="60">
        <f t="shared" ref="AB16:AB22" si="35">R16-H16</f>
        <v>0</v>
      </c>
      <c r="AC16" s="57">
        <f t="shared" ref="AC16:AC23" si="36">S16-I16</f>
        <v>-2.0529999999999973</v>
      </c>
      <c r="AD16" s="57">
        <f t="shared" ref="AD16:AD23" si="37">T16-J16</f>
        <v>-0.84600000000000364</v>
      </c>
      <c r="AE16" s="57">
        <f t="shared" ref="AE16:AE23" si="38">U16-K16</f>
        <v>-0.11699999999999022</v>
      </c>
      <c r="AF16" s="61">
        <f t="shared" ref="AF16:AF23" si="39">V16-L16</f>
        <v>-0.33400000000000318</v>
      </c>
      <c r="AG16" s="60">
        <f t="shared" ref="AG16:AG22" si="40">R16-M16</f>
        <v>0</v>
      </c>
      <c r="AH16" s="57">
        <f t="shared" ref="AH16:AH22" si="41">S16-N16</f>
        <v>-2.0529999999999973</v>
      </c>
      <c r="AI16" s="57">
        <f t="shared" ref="AI16:AI22" si="42">T16-O16</f>
        <v>-0.84600000000000364</v>
      </c>
      <c r="AJ16" s="57">
        <f t="shared" ref="AJ16:AJ22" si="43">U16-P16</f>
        <v>-0.11699999999999022</v>
      </c>
      <c r="AK16" s="61">
        <f t="shared" ref="AK16:AK22" si="44">V16-Q16</f>
        <v>-0.33400000000000318</v>
      </c>
    </row>
    <row r="17" spans="2:37" ht="14.1" customHeight="1" x14ac:dyDescent="0.3">
      <c r="B17" s="58" t="s">
        <v>13</v>
      </c>
      <c r="C17" s="57">
        <v>57.247321389999996</v>
      </c>
      <c r="D17" s="57">
        <v>57.457000000000001</v>
      </c>
      <c r="E17" s="57">
        <v>58.305</v>
      </c>
      <c r="F17" s="57">
        <v>59.311</v>
      </c>
      <c r="G17" s="61">
        <v>60.451000000000001</v>
      </c>
      <c r="H17" s="55">
        <v>56.718196939999999</v>
      </c>
      <c r="I17" s="55">
        <v>57.332999999999998</v>
      </c>
      <c r="J17" s="55">
        <v>58.417000000000002</v>
      </c>
      <c r="K17" s="55">
        <v>59.491999999999997</v>
      </c>
      <c r="L17" s="56">
        <v>60.598999999999997</v>
      </c>
      <c r="M17" s="57">
        <v>56.718196939999999</v>
      </c>
      <c r="N17" s="57">
        <v>57.332999999999998</v>
      </c>
      <c r="O17" s="57">
        <v>58.417000000000002</v>
      </c>
      <c r="P17" s="57">
        <v>59.491999999999997</v>
      </c>
      <c r="Q17" s="61">
        <v>60.598999999999997</v>
      </c>
      <c r="R17" s="60">
        <v>56.718196939999999</v>
      </c>
      <c r="S17" s="57">
        <v>57.298999999999999</v>
      </c>
      <c r="T17" s="57">
        <v>58.719000000000001</v>
      </c>
      <c r="U17" s="57">
        <v>60</v>
      </c>
      <c r="V17" s="57">
        <v>61.058999999999997</v>
      </c>
      <c r="W17" s="61">
        <v>61.957000000000001</v>
      </c>
      <c r="X17" s="57">
        <f t="shared" si="31"/>
        <v>-0.73880306000000218</v>
      </c>
      <c r="Y17" s="57">
        <f t="shared" si="32"/>
        <v>-1.0060000000000002</v>
      </c>
      <c r="Z17" s="57">
        <f t="shared" si="33"/>
        <v>-0.59199999999999875</v>
      </c>
      <c r="AA17" s="61">
        <f t="shared" si="34"/>
        <v>-0.45100000000000051</v>
      </c>
      <c r="AB17" s="60">
        <f t="shared" si="35"/>
        <v>0</v>
      </c>
      <c r="AC17" s="57">
        <f t="shared" si="36"/>
        <v>-3.399999999999892E-2</v>
      </c>
      <c r="AD17" s="57">
        <f t="shared" si="37"/>
        <v>0.3019999999999996</v>
      </c>
      <c r="AE17" s="57">
        <f t="shared" si="38"/>
        <v>0.50800000000000267</v>
      </c>
      <c r="AF17" s="61">
        <f t="shared" si="39"/>
        <v>0.46000000000000085</v>
      </c>
      <c r="AG17" s="60">
        <f t="shared" si="40"/>
        <v>0</v>
      </c>
      <c r="AH17" s="57">
        <f t="shared" si="41"/>
        <v>-3.399999999999892E-2</v>
      </c>
      <c r="AI17" s="57">
        <f t="shared" si="42"/>
        <v>0.3019999999999996</v>
      </c>
      <c r="AJ17" s="57">
        <f t="shared" si="43"/>
        <v>0.50800000000000267</v>
      </c>
      <c r="AK17" s="61">
        <f t="shared" si="44"/>
        <v>0.46000000000000085</v>
      </c>
    </row>
    <row r="18" spans="2:37" ht="14.1" customHeight="1" x14ac:dyDescent="0.3">
      <c r="B18" s="58" t="s">
        <v>14</v>
      </c>
      <c r="C18" s="57">
        <v>4.4281483199999991</v>
      </c>
      <c r="D18" s="57">
        <v>4.3840000000000003</v>
      </c>
      <c r="E18" s="57">
        <v>4.4619999999999997</v>
      </c>
      <c r="F18" s="57">
        <v>4.5270000000000001</v>
      </c>
      <c r="G18" s="61">
        <v>4.6020000000000003</v>
      </c>
      <c r="H18" s="55">
        <v>4.5947001600000004</v>
      </c>
      <c r="I18" s="55">
        <v>4.2169999999999996</v>
      </c>
      <c r="J18" s="55">
        <v>4.2850000000000001</v>
      </c>
      <c r="K18" s="55">
        <v>4.3529999999999998</v>
      </c>
      <c r="L18" s="56">
        <v>4.423</v>
      </c>
      <c r="M18" s="57">
        <v>4.5947001600000004</v>
      </c>
      <c r="N18" s="57">
        <v>4.2169999999999996</v>
      </c>
      <c r="O18" s="57">
        <v>4.2850000000000001</v>
      </c>
      <c r="P18" s="57">
        <v>4.3529999999999998</v>
      </c>
      <c r="Q18" s="61">
        <v>4.423</v>
      </c>
      <c r="R18" s="60">
        <v>4.5947001600000004</v>
      </c>
      <c r="S18" s="57">
        <v>4.1609999999999996</v>
      </c>
      <c r="T18" s="57">
        <v>4.2530000000000001</v>
      </c>
      <c r="U18" s="57">
        <v>4.335</v>
      </c>
      <c r="V18" s="57">
        <v>4.4000000000000004</v>
      </c>
      <c r="W18" s="61">
        <v>4.4530000000000003</v>
      </c>
      <c r="X18" s="57">
        <f t="shared" si="31"/>
        <v>0.21070016000000003</v>
      </c>
      <c r="Y18" s="57">
        <f t="shared" si="32"/>
        <v>-0.30100000000000016</v>
      </c>
      <c r="Z18" s="57">
        <f t="shared" si="33"/>
        <v>-0.27400000000000002</v>
      </c>
      <c r="AA18" s="61">
        <f t="shared" si="34"/>
        <v>-0.26700000000000035</v>
      </c>
      <c r="AB18" s="60">
        <f t="shared" si="35"/>
        <v>0</v>
      </c>
      <c r="AC18" s="57">
        <f t="shared" si="36"/>
        <v>-5.600000000000005E-2</v>
      </c>
      <c r="AD18" s="57">
        <f t="shared" si="37"/>
        <v>-3.2000000000000028E-2</v>
      </c>
      <c r="AE18" s="57">
        <f t="shared" si="38"/>
        <v>-1.7999999999999794E-2</v>
      </c>
      <c r="AF18" s="61">
        <f t="shared" si="39"/>
        <v>-2.2999999999999687E-2</v>
      </c>
      <c r="AG18" s="60">
        <f t="shared" si="40"/>
        <v>0</v>
      </c>
      <c r="AH18" s="57">
        <f t="shared" si="41"/>
        <v>-5.600000000000005E-2</v>
      </c>
      <c r="AI18" s="57">
        <f t="shared" si="42"/>
        <v>-3.2000000000000028E-2</v>
      </c>
      <c r="AJ18" s="57">
        <f t="shared" si="43"/>
        <v>-1.7999999999999794E-2</v>
      </c>
      <c r="AK18" s="61">
        <f t="shared" si="44"/>
        <v>-2.2999999999999687E-2</v>
      </c>
    </row>
    <row r="19" spans="2:37" ht="14.1" customHeight="1" x14ac:dyDescent="0.3">
      <c r="B19" s="58" t="s">
        <v>15</v>
      </c>
      <c r="C19" s="57">
        <v>664.90084132999993</v>
      </c>
      <c r="D19" s="57">
        <v>675.52599999999995</v>
      </c>
      <c r="E19" s="57">
        <v>732.51900000000001</v>
      </c>
      <c r="F19" s="57">
        <v>739.995</v>
      </c>
      <c r="G19" s="61">
        <v>775.49099999999999</v>
      </c>
      <c r="H19" s="55">
        <v>672.08069939999996</v>
      </c>
      <c r="I19" s="55">
        <v>715.65599999999995</v>
      </c>
      <c r="J19" s="55">
        <v>727.57600000000002</v>
      </c>
      <c r="K19" s="55">
        <v>762.52200000000005</v>
      </c>
      <c r="L19" s="56">
        <v>769.20699999999999</v>
      </c>
      <c r="M19" s="57">
        <v>672.08069939999996</v>
      </c>
      <c r="N19" s="57">
        <v>715.65599999999995</v>
      </c>
      <c r="O19" s="57">
        <v>727.57600000000002</v>
      </c>
      <c r="P19" s="57">
        <v>762.52200000000005</v>
      </c>
      <c r="Q19" s="61">
        <v>769.20699999999999</v>
      </c>
      <c r="R19" s="60">
        <v>672.08069939999996</v>
      </c>
      <c r="S19" s="57">
        <v>710.73299999999995</v>
      </c>
      <c r="T19" s="57">
        <v>728.98099999999999</v>
      </c>
      <c r="U19" s="57">
        <v>766.56299999999999</v>
      </c>
      <c r="V19" s="57">
        <v>772.553</v>
      </c>
      <c r="W19" s="61">
        <v>776.33799999999997</v>
      </c>
      <c r="X19" s="57">
        <f t="shared" si="31"/>
        <v>-3.4453005999999959</v>
      </c>
      <c r="Y19" s="57">
        <f t="shared" si="32"/>
        <v>-21.786000000000058</v>
      </c>
      <c r="Z19" s="57">
        <f t="shared" si="33"/>
        <v>-11.01400000000001</v>
      </c>
      <c r="AA19" s="61">
        <f t="shared" si="34"/>
        <v>-8.9279999999999973</v>
      </c>
      <c r="AB19" s="60">
        <f t="shared" si="35"/>
        <v>0</v>
      </c>
      <c r="AC19" s="57">
        <f t="shared" si="36"/>
        <v>-4.9230000000000018</v>
      </c>
      <c r="AD19" s="57">
        <f t="shared" si="37"/>
        <v>1.4049999999999727</v>
      </c>
      <c r="AE19" s="57">
        <f t="shared" si="38"/>
        <v>4.04099999999994</v>
      </c>
      <c r="AF19" s="61">
        <f t="shared" si="39"/>
        <v>3.3460000000000036</v>
      </c>
      <c r="AG19" s="60">
        <f t="shared" si="40"/>
        <v>0</v>
      </c>
      <c r="AH19" s="57">
        <f t="shared" si="41"/>
        <v>-4.9230000000000018</v>
      </c>
      <c r="AI19" s="57">
        <f t="shared" si="42"/>
        <v>1.4049999999999727</v>
      </c>
      <c r="AJ19" s="57">
        <f t="shared" si="43"/>
        <v>4.04099999999994</v>
      </c>
      <c r="AK19" s="61">
        <f t="shared" si="44"/>
        <v>3.3460000000000036</v>
      </c>
    </row>
    <row r="20" spans="2:37" ht="14.1" customHeight="1" x14ac:dyDescent="0.3">
      <c r="B20" s="58" t="s">
        <v>16</v>
      </c>
      <c r="C20" s="57">
        <v>13.34218634</v>
      </c>
      <c r="D20" s="57">
        <v>12.541</v>
      </c>
      <c r="E20" s="57">
        <v>12.808</v>
      </c>
      <c r="F20" s="57">
        <v>13.116</v>
      </c>
      <c r="G20" s="61">
        <v>13.458</v>
      </c>
      <c r="H20" s="55">
        <v>11.855448089999999</v>
      </c>
      <c r="I20" s="55">
        <v>11.613</v>
      </c>
      <c r="J20" s="55">
        <v>11.912000000000001</v>
      </c>
      <c r="K20" s="55">
        <v>12.212</v>
      </c>
      <c r="L20" s="56">
        <v>12.522</v>
      </c>
      <c r="M20" s="57">
        <v>11.855448089999999</v>
      </c>
      <c r="N20" s="57">
        <v>11.613</v>
      </c>
      <c r="O20" s="57">
        <v>11.912000000000001</v>
      </c>
      <c r="P20" s="57">
        <v>12.212</v>
      </c>
      <c r="Q20" s="61">
        <v>12.522</v>
      </c>
      <c r="R20" s="60">
        <v>11.855448089999999</v>
      </c>
      <c r="S20" s="57">
        <v>11.186999999999999</v>
      </c>
      <c r="T20" s="57">
        <v>11.541</v>
      </c>
      <c r="U20" s="57">
        <v>11.872</v>
      </c>
      <c r="V20" s="57">
        <v>12.162000000000001</v>
      </c>
      <c r="W20" s="61">
        <v>12.423</v>
      </c>
      <c r="X20" s="57">
        <f t="shared" si="31"/>
        <v>-0.68555191000000093</v>
      </c>
      <c r="Y20" s="57">
        <f t="shared" si="32"/>
        <v>-1.6210000000000004</v>
      </c>
      <c r="Z20" s="57">
        <f t="shared" si="33"/>
        <v>-1.5749999999999993</v>
      </c>
      <c r="AA20" s="61">
        <f t="shared" si="34"/>
        <v>-1.5860000000000003</v>
      </c>
      <c r="AB20" s="60">
        <f t="shared" si="35"/>
        <v>0</v>
      </c>
      <c r="AC20" s="57">
        <f t="shared" si="36"/>
        <v>-0.42600000000000016</v>
      </c>
      <c r="AD20" s="57">
        <f t="shared" si="37"/>
        <v>-0.37100000000000044</v>
      </c>
      <c r="AE20" s="57">
        <f t="shared" si="38"/>
        <v>-0.33999999999999986</v>
      </c>
      <c r="AF20" s="61">
        <f t="shared" si="39"/>
        <v>-0.35999999999999943</v>
      </c>
      <c r="AG20" s="60">
        <f t="shared" si="40"/>
        <v>0</v>
      </c>
      <c r="AH20" s="57">
        <f t="shared" si="41"/>
        <v>-0.42600000000000016</v>
      </c>
      <c r="AI20" s="57">
        <f t="shared" si="42"/>
        <v>-0.37100000000000044</v>
      </c>
      <c r="AJ20" s="57">
        <f t="shared" si="43"/>
        <v>-0.33999999999999986</v>
      </c>
      <c r="AK20" s="61">
        <f t="shared" si="44"/>
        <v>-0.35999999999999943</v>
      </c>
    </row>
    <row r="21" spans="2:37" ht="14.1" customHeight="1" x14ac:dyDescent="0.3">
      <c r="B21" s="58" t="s">
        <v>17</v>
      </c>
      <c r="C21" s="57">
        <v>23.171093500000001</v>
      </c>
      <c r="D21" s="57">
        <v>23.768000000000001</v>
      </c>
      <c r="E21" s="57">
        <v>24.344000000000001</v>
      </c>
      <c r="F21" s="57">
        <v>24.997</v>
      </c>
      <c r="G21" s="61">
        <v>25.718</v>
      </c>
      <c r="H21" s="55">
        <v>24.518134549999999</v>
      </c>
      <c r="I21" s="55">
        <v>26.138000000000002</v>
      </c>
      <c r="J21" s="55">
        <v>26.882999999999999</v>
      </c>
      <c r="K21" s="55">
        <v>27.635999999999999</v>
      </c>
      <c r="L21" s="56">
        <v>28.416</v>
      </c>
      <c r="M21" s="57">
        <v>24.518134549999999</v>
      </c>
      <c r="N21" s="57">
        <v>26.138000000000002</v>
      </c>
      <c r="O21" s="57">
        <v>26.882999999999999</v>
      </c>
      <c r="P21" s="57">
        <v>27.635999999999999</v>
      </c>
      <c r="Q21" s="61">
        <v>28.416</v>
      </c>
      <c r="R21" s="60">
        <v>24.518134549999999</v>
      </c>
      <c r="S21" s="57">
        <v>25.652000000000001</v>
      </c>
      <c r="T21" s="57">
        <v>26.535</v>
      </c>
      <c r="U21" s="57">
        <v>27.37</v>
      </c>
      <c r="V21" s="57">
        <v>28.116</v>
      </c>
      <c r="W21" s="61">
        <v>28.797999999999998</v>
      </c>
      <c r="X21" s="57">
        <f t="shared" si="31"/>
        <v>0.75013454999999851</v>
      </c>
      <c r="Y21" s="57">
        <f t="shared" si="32"/>
        <v>1.3079999999999998</v>
      </c>
      <c r="Z21" s="57">
        <f t="shared" si="33"/>
        <v>1.5380000000000003</v>
      </c>
      <c r="AA21" s="61">
        <f t="shared" si="34"/>
        <v>1.652000000000001</v>
      </c>
      <c r="AB21" s="60">
        <f t="shared" si="35"/>
        <v>0</v>
      </c>
      <c r="AC21" s="57">
        <f t="shared" si="36"/>
        <v>-0.48600000000000065</v>
      </c>
      <c r="AD21" s="57">
        <f t="shared" si="37"/>
        <v>-0.34799999999999898</v>
      </c>
      <c r="AE21" s="57">
        <f t="shared" si="38"/>
        <v>-0.26599999999999824</v>
      </c>
      <c r="AF21" s="61">
        <f t="shared" si="39"/>
        <v>-0.30000000000000071</v>
      </c>
      <c r="AG21" s="60">
        <f t="shared" si="40"/>
        <v>0</v>
      </c>
      <c r="AH21" s="57">
        <f t="shared" si="41"/>
        <v>-0.48600000000000065</v>
      </c>
      <c r="AI21" s="57">
        <f t="shared" si="42"/>
        <v>-0.34799999999999898</v>
      </c>
      <c r="AJ21" s="57">
        <f t="shared" si="43"/>
        <v>-0.26599999999999824</v>
      </c>
      <c r="AK21" s="61">
        <f t="shared" si="44"/>
        <v>-0.30000000000000071</v>
      </c>
    </row>
    <row r="22" spans="2:37" ht="14.1" customHeight="1" x14ac:dyDescent="0.3">
      <c r="B22" s="58" t="s">
        <v>18</v>
      </c>
      <c r="C22" s="57">
        <v>0.40093092999999996</v>
      </c>
      <c r="D22" s="57">
        <v>0.40799999999999997</v>
      </c>
      <c r="E22" s="57">
        <v>0.41799999999999998</v>
      </c>
      <c r="F22" s="57">
        <v>0.42799999999999999</v>
      </c>
      <c r="G22" s="61">
        <v>0.44</v>
      </c>
      <c r="H22" s="55">
        <v>0.41126886000000001</v>
      </c>
      <c r="I22" s="55">
        <v>0.10299999999999999</v>
      </c>
      <c r="J22" s="55">
        <v>0.42599999999999999</v>
      </c>
      <c r="K22" s="55">
        <v>0.437</v>
      </c>
      <c r="L22" s="56">
        <v>0.44800000000000001</v>
      </c>
      <c r="M22" s="57">
        <v>0.41126886000000001</v>
      </c>
      <c r="N22" s="57">
        <v>0.10299999999999999</v>
      </c>
      <c r="O22" s="57">
        <v>0.42599999999999999</v>
      </c>
      <c r="P22" s="57">
        <v>0.437</v>
      </c>
      <c r="Q22" s="61">
        <v>0.44800000000000001</v>
      </c>
      <c r="R22" s="60">
        <v>0.41126886000000001</v>
      </c>
      <c r="S22" s="57">
        <v>0.106</v>
      </c>
      <c r="T22" s="57">
        <v>0.43099999999999999</v>
      </c>
      <c r="U22" s="57">
        <v>0.44400000000000001</v>
      </c>
      <c r="V22" s="57">
        <v>0.45500000000000002</v>
      </c>
      <c r="W22" s="61">
        <v>0.46500000000000002</v>
      </c>
      <c r="X22" s="57">
        <f t="shared" si="31"/>
        <v>3.2688600000000401E-3</v>
      </c>
      <c r="Y22" s="57">
        <f t="shared" si="32"/>
        <v>-0.312</v>
      </c>
      <c r="Z22" s="57">
        <f t="shared" si="33"/>
        <v>3.0000000000000027E-3</v>
      </c>
      <c r="AA22" s="61">
        <f t="shared" si="34"/>
        <v>4.0000000000000036E-3</v>
      </c>
      <c r="AB22" s="60">
        <f t="shared" si="35"/>
        <v>0</v>
      </c>
      <c r="AC22" s="57">
        <f t="shared" si="36"/>
        <v>3.0000000000000027E-3</v>
      </c>
      <c r="AD22" s="57">
        <f t="shared" si="37"/>
        <v>5.0000000000000044E-3</v>
      </c>
      <c r="AE22" s="57">
        <f t="shared" si="38"/>
        <v>7.0000000000000062E-3</v>
      </c>
      <c r="AF22" s="61">
        <f t="shared" si="39"/>
        <v>7.0000000000000062E-3</v>
      </c>
      <c r="AG22" s="60">
        <f t="shared" si="40"/>
        <v>0</v>
      </c>
      <c r="AH22" s="57">
        <f t="shared" si="41"/>
        <v>3.0000000000000027E-3</v>
      </c>
      <c r="AI22" s="57">
        <f t="shared" si="42"/>
        <v>5.0000000000000044E-3</v>
      </c>
      <c r="AJ22" s="57">
        <f t="shared" si="43"/>
        <v>7.0000000000000062E-3</v>
      </c>
      <c r="AK22" s="61">
        <f t="shared" si="44"/>
        <v>7.0000000000000062E-3</v>
      </c>
    </row>
    <row r="23" spans="2:37" ht="14.1" customHeight="1" x14ac:dyDescent="0.3">
      <c r="B23" s="138" t="s">
        <v>19</v>
      </c>
      <c r="C23" s="51">
        <v>28.893637419999997</v>
      </c>
      <c r="D23" s="51">
        <v>28.766999999999999</v>
      </c>
      <c r="E23" s="51">
        <v>24.486999999999998</v>
      </c>
      <c r="F23" s="51">
        <v>25.530999999999999</v>
      </c>
      <c r="G23" s="62">
        <v>26.297999999999998</v>
      </c>
      <c r="H23" s="47">
        <v>28.887303469999999</v>
      </c>
      <c r="I23" s="47">
        <v>22.401</v>
      </c>
      <c r="J23" s="47">
        <v>25.259</v>
      </c>
      <c r="K23" s="47">
        <v>25.765000000000001</v>
      </c>
      <c r="L23" s="53">
        <v>26.28</v>
      </c>
      <c r="M23" s="51">
        <v>28.887303469999999</v>
      </c>
      <c r="N23" s="51">
        <v>22.401</v>
      </c>
      <c r="O23" s="51">
        <v>25.259</v>
      </c>
      <c r="P23" s="51">
        <v>25.765000000000001</v>
      </c>
      <c r="Q23" s="62">
        <v>26.28</v>
      </c>
      <c r="R23" s="109">
        <v>28.887303469999999</v>
      </c>
      <c r="S23" s="51">
        <v>22.431783030000002</v>
      </c>
      <c r="T23" s="51">
        <v>25.292999999999999</v>
      </c>
      <c r="U23" s="51">
        <v>25.798999999999999</v>
      </c>
      <c r="V23" s="51">
        <v>26.315000000000001</v>
      </c>
      <c r="W23" s="62">
        <v>26.841000000000001</v>
      </c>
      <c r="X23" s="51">
        <f>R23-D23</f>
        <v>0.12030346999999963</v>
      </c>
      <c r="Y23" s="51">
        <f t="shared" si="32"/>
        <v>-2.0552169699999965</v>
      </c>
      <c r="Z23" s="51">
        <f t="shared" si="33"/>
        <v>-0.23799999999999955</v>
      </c>
      <c r="AA23" s="62">
        <f t="shared" si="34"/>
        <v>-0.49899999999999878</v>
      </c>
      <c r="AB23" s="109">
        <f>R23-H23</f>
        <v>0</v>
      </c>
      <c r="AC23" s="51">
        <f t="shared" si="36"/>
        <v>3.0783030000002043E-2</v>
      </c>
      <c r="AD23" s="51">
        <f t="shared" si="37"/>
        <v>3.399999999999892E-2</v>
      </c>
      <c r="AE23" s="51">
        <f t="shared" si="38"/>
        <v>3.399999999999892E-2</v>
      </c>
      <c r="AF23" s="62">
        <f t="shared" si="39"/>
        <v>3.5000000000000142E-2</v>
      </c>
      <c r="AG23" s="109">
        <f t="shared" ref="AG23:AG25" si="45">R23-M23</f>
        <v>0</v>
      </c>
      <c r="AH23" s="51">
        <f t="shared" ref="AH23:AH25" si="46">S23-N23</f>
        <v>3.0783030000002043E-2</v>
      </c>
      <c r="AI23" s="51">
        <f t="shared" ref="AI23:AI25" si="47">T23-O23</f>
        <v>3.399999999999892E-2</v>
      </c>
      <c r="AJ23" s="51">
        <f t="shared" ref="AJ23:AJ25" si="48">U23-P23</f>
        <v>3.399999999999892E-2</v>
      </c>
      <c r="AK23" s="62">
        <f t="shared" ref="AK23:AK25" si="49">V23-Q23</f>
        <v>3.5000000000000142E-2</v>
      </c>
    </row>
    <row r="24" spans="2:37" ht="14.1" customHeight="1" x14ac:dyDescent="0.3">
      <c r="B24" s="138" t="s">
        <v>31</v>
      </c>
      <c r="C24" s="51">
        <v>519.29851488000008</v>
      </c>
      <c r="D24" s="51">
        <v>519.15499999999997</v>
      </c>
      <c r="E24" s="51">
        <v>533.16099999999994</v>
      </c>
      <c r="F24" s="51">
        <v>549.49400000000003</v>
      </c>
      <c r="G24" s="62">
        <v>569.28</v>
      </c>
      <c r="H24" s="47">
        <v>522.11044464999998</v>
      </c>
      <c r="I24" s="47">
        <v>555.24199999999996</v>
      </c>
      <c r="J24" s="47">
        <v>572.745</v>
      </c>
      <c r="K24" s="47">
        <v>593.05499999999995</v>
      </c>
      <c r="L24" s="53">
        <v>613.82600000000002</v>
      </c>
      <c r="M24" s="51">
        <v>522.11044464999998</v>
      </c>
      <c r="N24" s="51">
        <v>555.24199999999996</v>
      </c>
      <c r="O24" s="51">
        <v>572.745</v>
      </c>
      <c r="P24" s="51">
        <v>593.05499999999995</v>
      </c>
      <c r="Q24" s="62">
        <v>613.82600000000002</v>
      </c>
      <c r="R24" s="109">
        <v>522.11044464999998</v>
      </c>
      <c r="S24" s="51">
        <v>555.24199999999996</v>
      </c>
      <c r="T24" s="51">
        <v>573.34100000000001</v>
      </c>
      <c r="U24" s="51">
        <v>593.97199999999998</v>
      </c>
      <c r="V24" s="51">
        <v>615.07899999999995</v>
      </c>
      <c r="W24" s="62">
        <v>636.28</v>
      </c>
      <c r="X24" s="51">
        <f t="shared" ref="X24:X25" si="50">R24-D24</f>
        <v>2.955444650000004</v>
      </c>
      <c r="Y24" s="51">
        <f t="shared" ref="Y24:Y25" si="51">S24-E24</f>
        <v>22.081000000000017</v>
      </c>
      <c r="Z24" s="51">
        <f t="shared" ref="Z24:Z25" si="52">T24-F24</f>
        <v>23.84699999999998</v>
      </c>
      <c r="AA24" s="62">
        <f t="shared" ref="AA24:AA25" si="53">U24-G24</f>
        <v>24.692000000000007</v>
      </c>
      <c r="AB24" s="109">
        <f t="shared" ref="AB24:AB25" si="54">R24-H24</f>
        <v>0</v>
      </c>
      <c r="AC24" s="51">
        <f t="shared" ref="AC24:AC25" si="55">S24-I24</f>
        <v>0</v>
      </c>
      <c r="AD24" s="51">
        <f t="shared" ref="AD24:AD25" si="56">T24-J24</f>
        <v>0.59600000000000364</v>
      </c>
      <c r="AE24" s="51">
        <f t="shared" ref="AE24:AE25" si="57">U24-K24</f>
        <v>0.91700000000003001</v>
      </c>
      <c r="AF24" s="62">
        <f t="shared" ref="AF24:AF25" si="58">V24-L24</f>
        <v>1.2529999999999291</v>
      </c>
      <c r="AG24" s="109">
        <f t="shared" si="45"/>
        <v>0</v>
      </c>
      <c r="AH24" s="51">
        <f t="shared" si="46"/>
        <v>0</v>
      </c>
      <c r="AI24" s="51">
        <f t="shared" si="47"/>
        <v>0.59600000000000364</v>
      </c>
      <c r="AJ24" s="51">
        <f t="shared" si="48"/>
        <v>0.91700000000003001</v>
      </c>
      <c r="AK24" s="62">
        <f t="shared" si="49"/>
        <v>1.2529999999999291</v>
      </c>
    </row>
    <row r="25" spans="2:37" ht="14.1" customHeight="1" thickBot="1" x14ac:dyDescent="0.35">
      <c r="B25" s="139" t="s">
        <v>20</v>
      </c>
      <c r="C25" s="66">
        <v>405.78506503000011</v>
      </c>
      <c r="D25" s="66">
        <v>441.791</v>
      </c>
      <c r="E25" s="66">
        <v>570.90599999999995</v>
      </c>
      <c r="F25" s="66">
        <v>590.11400000000003</v>
      </c>
      <c r="G25" s="67">
        <v>558.86300000000006</v>
      </c>
      <c r="H25" s="63">
        <v>437.32956547999999</v>
      </c>
      <c r="I25" s="63">
        <v>550.274</v>
      </c>
      <c r="J25" s="63">
        <v>572.91200000000003</v>
      </c>
      <c r="K25" s="63">
        <v>551.78</v>
      </c>
      <c r="L25" s="64">
        <v>575.23099999999999</v>
      </c>
      <c r="M25" s="66">
        <v>437.32956547999999</v>
      </c>
      <c r="N25" s="66">
        <v>550.274</v>
      </c>
      <c r="O25" s="66">
        <v>589.11199999999997</v>
      </c>
      <c r="P25" s="66">
        <v>584.17999999999995</v>
      </c>
      <c r="Q25" s="67">
        <v>607.63099999999997</v>
      </c>
      <c r="R25" s="65">
        <v>438.88812437000007</v>
      </c>
      <c r="S25" s="66">
        <v>552.08267128</v>
      </c>
      <c r="T25" s="66">
        <v>578.346</v>
      </c>
      <c r="U25" s="66">
        <v>557.24699999999996</v>
      </c>
      <c r="V25" s="66">
        <v>581.17899999999997</v>
      </c>
      <c r="W25" s="67">
        <v>393.786</v>
      </c>
      <c r="X25" s="65">
        <f t="shared" si="50"/>
        <v>-2.9028756299999259</v>
      </c>
      <c r="Y25" s="66">
        <f t="shared" si="51"/>
        <v>-18.823328719999949</v>
      </c>
      <c r="Z25" s="66">
        <f t="shared" si="52"/>
        <v>-11.768000000000029</v>
      </c>
      <c r="AA25" s="67">
        <f t="shared" si="53"/>
        <v>-1.6160000000000991</v>
      </c>
      <c r="AB25" s="65">
        <f t="shared" si="54"/>
        <v>1.5585588900000857</v>
      </c>
      <c r="AC25" s="66">
        <f t="shared" si="55"/>
        <v>1.8086712799999987</v>
      </c>
      <c r="AD25" s="66">
        <f t="shared" si="56"/>
        <v>5.4339999999999691</v>
      </c>
      <c r="AE25" s="66">
        <f t="shared" si="57"/>
        <v>5.4669999999999845</v>
      </c>
      <c r="AF25" s="67">
        <f t="shared" si="58"/>
        <v>5.9479999999999791</v>
      </c>
      <c r="AG25" s="65">
        <f t="shared" si="45"/>
        <v>1.5585588900000857</v>
      </c>
      <c r="AH25" s="66">
        <f t="shared" si="46"/>
        <v>1.8086712799999987</v>
      </c>
      <c r="AI25" s="66">
        <f t="shared" si="47"/>
        <v>-10.765999999999963</v>
      </c>
      <c r="AJ25" s="66">
        <f t="shared" si="48"/>
        <v>-26.932999999999993</v>
      </c>
      <c r="AK25" s="67">
        <f t="shared" si="49"/>
        <v>-26.451999999999998</v>
      </c>
    </row>
    <row r="26" spans="2:37" ht="14.1" customHeight="1" thickBot="1" x14ac:dyDescent="0.35">
      <c r="B26" s="140" t="s">
        <v>115</v>
      </c>
      <c r="C26" s="66">
        <f t="shared" ref="C26:G26" si="59">C27+C28</f>
        <v>9055.8820658722652</v>
      </c>
      <c r="D26" s="66">
        <f t="shared" si="59"/>
        <v>9508.2010000000009</v>
      </c>
      <c r="E26" s="66">
        <f t="shared" si="59"/>
        <v>10138.137000000001</v>
      </c>
      <c r="F26" s="66">
        <f t="shared" si="59"/>
        <v>10665.153999999999</v>
      </c>
      <c r="G26" s="67">
        <f t="shared" si="59"/>
        <v>11266.258</v>
      </c>
      <c r="H26" s="63">
        <v>9565.5831011665814</v>
      </c>
      <c r="I26" s="63">
        <v>10391.674000000001</v>
      </c>
      <c r="J26" s="63">
        <v>11011.236000000001</v>
      </c>
      <c r="K26" s="63">
        <v>11660.815999999999</v>
      </c>
      <c r="L26" s="64">
        <v>12380.199000000001</v>
      </c>
      <c r="M26" s="66">
        <v>9565.5831011665814</v>
      </c>
      <c r="N26" s="66">
        <v>10391.674000000001</v>
      </c>
      <c r="O26" s="66">
        <v>11011.236000000001</v>
      </c>
      <c r="P26" s="66">
        <v>11660.815999999999</v>
      </c>
      <c r="Q26" s="67">
        <v>12380.199000000001</v>
      </c>
      <c r="R26" s="65">
        <v>9565.5831011665814</v>
      </c>
      <c r="S26" s="66">
        <v>10433.459000000001</v>
      </c>
      <c r="T26" s="66">
        <v>11147.633</v>
      </c>
      <c r="U26" s="66">
        <v>11882.634</v>
      </c>
      <c r="V26" s="66">
        <v>12574.22</v>
      </c>
      <c r="W26" s="67">
        <v>13214.035</v>
      </c>
      <c r="X26" s="66">
        <f t="shared" ref="X26:AA26" si="60">X27+X28</f>
        <v>57.382101166581378</v>
      </c>
      <c r="Y26" s="66">
        <f t="shared" si="60"/>
        <v>295.32200000000012</v>
      </c>
      <c r="Z26" s="66">
        <f t="shared" si="60"/>
        <v>482.47900000000027</v>
      </c>
      <c r="AA26" s="67">
        <f t="shared" si="60"/>
        <v>616.3760000000002</v>
      </c>
      <c r="AB26" s="65">
        <f>AB27+AB28</f>
        <v>0</v>
      </c>
      <c r="AC26" s="66">
        <f t="shared" ref="AC26:AK26" si="61">AC27+AC28</f>
        <v>41.784999999999854</v>
      </c>
      <c r="AD26" s="66">
        <f t="shared" si="61"/>
        <v>136.39699999999993</v>
      </c>
      <c r="AE26" s="66">
        <f t="shared" si="61"/>
        <v>221.81800000000021</v>
      </c>
      <c r="AF26" s="67">
        <f t="shared" si="61"/>
        <v>194.02099999999973</v>
      </c>
      <c r="AG26" s="65">
        <f t="shared" si="61"/>
        <v>0</v>
      </c>
      <c r="AH26" s="66">
        <f t="shared" si="61"/>
        <v>41.784999999999854</v>
      </c>
      <c r="AI26" s="66">
        <f t="shared" si="61"/>
        <v>136.39699999999993</v>
      </c>
      <c r="AJ26" s="66">
        <f t="shared" si="61"/>
        <v>221.81800000000021</v>
      </c>
      <c r="AK26" s="67">
        <f t="shared" si="61"/>
        <v>194.02099999999973</v>
      </c>
    </row>
    <row r="27" spans="2:37" ht="14.1" customHeight="1" x14ac:dyDescent="0.3">
      <c r="B27" s="138" t="s">
        <v>91</v>
      </c>
      <c r="C27" s="51">
        <v>6167.6357927822646</v>
      </c>
      <c r="D27" s="51">
        <v>6561.5169999999998</v>
      </c>
      <c r="E27" s="51">
        <v>6934.6750000000002</v>
      </c>
      <c r="F27" s="51">
        <v>7270.1679999999997</v>
      </c>
      <c r="G27" s="62">
        <v>7650.076</v>
      </c>
      <c r="H27" s="47">
        <v>6584.3396070465806</v>
      </c>
      <c r="I27" s="47">
        <v>7061.6490000000003</v>
      </c>
      <c r="J27" s="47">
        <v>7458.232</v>
      </c>
      <c r="K27" s="47">
        <v>7862.4269999999997</v>
      </c>
      <c r="L27" s="100">
        <v>8315.4709999999995</v>
      </c>
      <c r="M27" s="51">
        <v>6584.3396070465806</v>
      </c>
      <c r="N27" s="51">
        <v>7061.6490000000003</v>
      </c>
      <c r="O27" s="51">
        <v>7458.232</v>
      </c>
      <c r="P27" s="51">
        <v>7862.4269999999997</v>
      </c>
      <c r="Q27" s="110">
        <v>8315.4709999999995</v>
      </c>
      <c r="R27" s="109">
        <v>6584.3396070465806</v>
      </c>
      <c r="S27" s="111">
        <v>7110.3720000000003</v>
      </c>
      <c r="T27" s="111">
        <v>7548.19</v>
      </c>
      <c r="U27" s="51">
        <v>7959.1819999999998</v>
      </c>
      <c r="V27" s="51">
        <v>8407.0319999999992</v>
      </c>
      <c r="W27" s="62">
        <v>8802.6689999999999</v>
      </c>
      <c r="X27" s="51">
        <f>R27-D27</f>
        <v>22.822607046580742</v>
      </c>
      <c r="Y27" s="51">
        <f t="shared" ref="Y27:AA28" si="62">S27-E27</f>
        <v>175.69700000000012</v>
      </c>
      <c r="Z27" s="51">
        <f t="shared" si="62"/>
        <v>278.02199999999993</v>
      </c>
      <c r="AA27" s="110">
        <f t="shared" si="62"/>
        <v>309.10599999999977</v>
      </c>
      <c r="AB27" s="109">
        <f>R27-H27</f>
        <v>0</v>
      </c>
      <c r="AC27" s="51">
        <f t="shared" ref="AC27:AF27" si="63">S27-I27</f>
        <v>48.722999999999956</v>
      </c>
      <c r="AD27" s="51">
        <f t="shared" si="63"/>
        <v>89.957999999999629</v>
      </c>
      <c r="AE27" s="51">
        <f t="shared" si="63"/>
        <v>96.755000000000109</v>
      </c>
      <c r="AF27" s="62">
        <f t="shared" si="63"/>
        <v>91.560999999999694</v>
      </c>
      <c r="AG27" s="109">
        <f>R27-M27</f>
        <v>0</v>
      </c>
      <c r="AH27" s="51">
        <f t="shared" ref="AH27:AK27" si="64">S27-N27</f>
        <v>48.722999999999956</v>
      </c>
      <c r="AI27" s="51">
        <f t="shared" si="64"/>
        <v>89.957999999999629</v>
      </c>
      <c r="AJ27" s="51">
        <f t="shared" si="64"/>
        <v>96.755000000000109</v>
      </c>
      <c r="AK27" s="62">
        <f t="shared" si="64"/>
        <v>91.560999999999694</v>
      </c>
    </row>
    <row r="28" spans="2:37" ht="14.1" customHeight="1" thickBot="1" x14ac:dyDescent="0.35">
      <c r="B28" s="139" t="s">
        <v>92</v>
      </c>
      <c r="C28" s="66">
        <v>2888.2462730899997</v>
      </c>
      <c r="D28" s="66">
        <v>2946.6840000000002</v>
      </c>
      <c r="E28" s="66">
        <v>3203.462</v>
      </c>
      <c r="F28" s="66">
        <v>3394.9859999999999</v>
      </c>
      <c r="G28" s="67">
        <v>3616.1819999999998</v>
      </c>
      <c r="H28" s="63">
        <v>2981.2434941200008</v>
      </c>
      <c r="I28" s="63">
        <v>3330.0250000000001</v>
      </c>
      <c r="J28" s="63">
        <v>3553.0039999999999</v>
      </c>
      <c r="K28" s="63">
        <v>3798.3890000000001</v>
      </c>
      <c r="L28" s="64">
        <v>4064.7280000000001</v>
      </c>
      <c r="M28" s="66">
        <v>2981.2434941200008</v>
      </c>
      <c r="N28" s="66">
        <v>3330.0250000000001</v>
      </c>
      <c r="O28" s="66">
        <v>3553.0039999999999</v>
      </c>
      <c r="P28" s="66">
        <v>3798.3890000000001</v>
      </c>
      <c r="Q28" s="67">
        <v>4064.7280000000001</v>
      </c>
      <c r="R28" s="65">
        <v>2981.2434941200008</v>
      </c>
      <c r="S28" s="66">
        <v>3323.087</v>
      </c>
      <c r="T28" s="66">
        <v>3599.4430000000002</v>
      </c>
      <c r="U28" s="66">
        <v>3923.4520000000002</v>
      </c>
      <c r="V28" s="66">
        <v>4167.1880000000001</v>
      </c>
      <c r="W28" s="67">
        <v>4411.366</v>
      </c>
      <c r="X28" s="66">
        <f>R28-D28</f>
        <v>34.559494120000636</v>
      </c>
      <c r="Y28" s="66">
        <f t="shared" si="62"/>
        <v>119.625</v>
      </c>
      <c r="Z28" s="66">
        <f t="shared" si="62"/>
        <v>204.45700000000033</v>
      </c>
      <c r="AA28" s="67">
        <f t="shared" si="62"/>
        <v>307.27000000000044</v>
      </c>
      <c r="AB28" s="65">
        <f>R28-H28</f>
        <v>0</v>
      </c>
      <c r="AC28" s="66">
        <f t="shared" ref="AC28" si="65">S28-I28</f>
        <v>-6.9380000000001019</v>
      </c>
      <c r="AD28" s="66">
        <f t="shared" ref="AD28" si="66">T28-J28</f>
        <v>46.439000000000306</v>
      </c>
      <c r="AE28" s="66">
        <f t="shared" ref="AE28" si="67">U28-K28</f>
        <v>125.0630000000001</v>
      </c>
      <c r="AF28" s="67">
        <f t="shared" ref="AF28" si="68">V28-L28</f>
        <v>102.46000000000004</v>
      </c>
      <c r="AG28" s="65">
        <f>R28-M28</f>
        <v>0</v>
      </c>
      <c r="AH28" s="66">
        <f t="shared" ref="AH28" si="69">S28-N28</f>
        <v>-6.9380000000001019</v>
      </c>
      <c r="AI28" s="66">
        <f t="shared" ref="AI28" si="70">T28-O28</f>
        <v>46.439000000000306</v>
      </c>
      <c r="AJ28" s="66">
        <f t="shared" ref="AJ28" si="71">U28-P28</f>
        <v>125.0630000000001</v>
      </c>
      <c r="AK28" s="67">
        <f t="shared" ref="AK28" si="72">V28-Q28</f>
        <v>102.46000000000004</v>
      </c>
    </row>
    <row r="29" spans="2:37" ht="14.1" customHeight="1" thickBot="1" x14ac:dyDescent="0.35">
      <c r="B29" s="141" t="s">
        <v>21</v>
      </c>
      <c r="C29" s="151">
        <f t="shared" ref="C29:G29" si="73">C26+C5</f>
        <v>23024.666893522692</v>
      </c>
      <c r="D29" s="151">
        <f t="shared" si="73"/>
        <v>24079.251</v>
      </c>
      <c r="E29" s="151">
        <f t="shared" si="73"/>
        <v>25263.277000000002</v>
      </c>
      <c r="F29" s="151">
        <f t="shared" si="73"/>
        <v>26546.296999999999</v>
      </c>
      <c r="G29" s="152">
        <f t="shared" si="73"/>
        <v>28007.517</v>
      </c>
      <c r="H29" s="153">
        <v>23726.602355146581</v>
      </c>
      <c r="I29" s="151">
        <v>25271.633000000002</v>
      </c>
      <c r="J29" s="151">
        <v>26565.9</v>
      </c>
      <c r="K29" s="151">
        <v>28032.042999999998</v>
      </c>
      <c r="L29" s="152">
        <v>29596.368999999999</v>
      </c>
      <c r="M29" s="151">
        <v>23726.602355146581</v>
      </c>
      <c r="N29" s="151">
        <v>25271.633000000002</v>
      </c>
      <c r="O29" s="151">
        <v>26582.1</v>
      </c>
      <c r="P29" s="151">
        <v>28064.442999999999</v>
      </c>
      <c r="Q29" s="152">
        <v>29628.769</v>
      </c>
      <c r="R29" s="154">
        <v>23712.509704136581</v>
      </c>
      <c r="S29" s="151">
        <v>25387.478334562285</v>
      </c>
      <c r="T29" s="151">
        <v>26716.203999999998</v>
      </c>
      <c r="U29" s="151">
        <v>28328.737999999998</v>
      </c>
      <c r="V29" s="151">
        <v>29851.858999999997</v>
      </c>
      <c r="W29" s="152">
        <v>31155.687000000002</v>
      </c>
      <c r="X29" s="151">
        <f t="shared" ref="X29:AA29" si="74">X26+X5</f>
        <v>-366.74129586341729</v>
      </c>
      <c r="Y29" s="151">
        <f t="shared" si="74"/>
        <v>124.20133456228444</v>
      </c>
      <c r="Z29" s="151">
        <f t="shared" si="74"/>
        <v>169.90700000000066</v>
      </c>
      <c r="AA29" s="152">
        <f t="shared" si="74"/>
        <v>321.22100000000029</v>
      </c>
      <c r="AB29" s="154">
        <f>AB26+AB5</f>
        <v>-14.092651009999656</v>
      </c>
      <c r="AC29" s="151">
        <f t="shared" ref="AC29:AK29" si="75">AC26+AC5</f>
        <v>115.84533456228314</v>
      </c>
      <c r="AD29" s="151">
        <f t="shared" si="75"/>
        <v>150.30399999999949</v>
      </c>
      <c r="AE29" s="151">
        <f t="shared" si="75"/>
        <v>296.69500000000028</v>
      </c>
      <c r="AF29" s="152">
        <f t="shared" si="75"/>
        <v>255.48999999999967</v>
      </c>
      <c r="AG29" s="154">
        <f t="shared" si="75"/>
        <v>-14.092651009999656</v>
      </c>
      <c r="AH29" s="151">
        <f t="shared" si="75"/>
        <v>115.84533456228314</v>
      </c>
      <c r="AI29" s="151">
        <f t="shared" si="75"/>
        <v>134.10399999999956</v>
      </c>
      <c r="AJ29" s="151">
        <f t="shared" si="75"/>
        <v>264.2950000000003</v>
      </c>
      <c r="AK29" s="152">
        <f t="shared" si="75"/>
        <v>223.08999999999969</v>
      </c>
    </row>
    <row r="30" spans="2:37" ht="14.1" customHeight="1" x14ac:dyDescent="0.3">
      <c r="B30" s="142" t="s">
        <v>22</v>
      </c>
      <c r="C30" s="57">
        <v>38.578598879999774</v>
      </c>
      <c r="D30" s="57">
        <v>33.042999999999999</v>
      </c>
      <c r="E30" s="57">
        <v>32.96</v>
      </c>
      <c r="F30" s="57">
        <v>32.96</v>
      </c>
      <c r="G30" s="61">
        <v>32.96</v>
      </c>
      <c r="H30" s="55">
        <v>30.102139379999898</v>
      </c>
      <c r="I30" s="55">
        <v>31.26</v>
      </c>
      <c r="J30" s="55">
        <v>31.187999999999999</v>
      </c>
      <c r="K30" s="55">
        <v>31.187999999999999</v>
      </c>
      <c r="L30" s="56">
        <v>31.187999999999999</v>
      </c>
      <c r="M30" s="57">
        <v>30.102139379999898</v>
      </c>
      <c r="N30" s="57">
        <v>31.26</v>
      </c>
      <c r="O30" s="57">
        <v>31.187999999999999</v>
      </c>
      <c r="P30" s="57">
        <v>31.187999999999999</v>
      </c>
      <c r="Q30" s="61">
        <v>31.187999999999999</v>
      </c>
      <c r="R30" s="60">
        <v>30.102139379999898</v>
      </c>
      <c r="S30" s="57">
        <v>32.259</v>
      </c>
      <c r="T30" s="57">
        <v>32.164000000000001</v>
      </c>
      <c r="U30" s="57">
        <v>32.164000000000001</v>
      </c>
      <c r="V30" s="57">
        <v>32.164000000000001</v>
      </c>
      <c r="W30" s="61">
        <v>32.164000000000001</v>
      </c>
      <c r="X30" s="57">
        <f>R30-D30</f>
        <v>-2.9408606200001017</v>
      </c>
      <c r="Y30" s="57">
        <f>S30-E30</f>
        <v>-0.70100000000000051</v>
      </c>
      <c r="Z30" s="57">
        <f t="shared" ref="Z30:AA30" si="76">T30-F30</f>
        <v>-0.79599999999999937</v>
      </c>
      <c r="AA30" s="61">
        <f t="shared" si="76"/>
        <v>-0.79599999999999937</v>
      </c>
      <c r="AB30" s="60">
        <f>R30-H30</f>
        <v>0</v>
      </c>
      <c r="AC30" s="57">
        <f t="shared" ref="AC30:AF31" si="77">S30-I30</f>
        <v>0.99899999999999878</v>
      </c>
      <c r="AD30" s="57">
        <f t="shared" si="77"/>
        <v>0.97600000000000264</v>
      </c>
      <c r="AE30" s="57">
        <f t="shared" si="77"/>
        <v>0.97600000000000264</v>
      </c>
      <c r="AF30" s="61">
        <f t="shared" si="77"/>
        <v>0.97600000000000264</v>
      </c>
      <c r="AG30" s="60">
        <f>R30-M30</f>
        <v>0</v>
      </c>
      <c r="AH30" s="57">
        <f t="shared" ref="AH30:AK30" si="78">S30-N30</f>
        <v>0.99899999999999878</v>
      </c>
      <c r="AI30" s="57">
        <f t="shared" si="78"/>
        <v>0.97600000000000264</v>
      </c>
      <c r="AJ30" s="57">
        <f t="shared" si="78"/>
        <v>0.97600000000000264</v>
      </c>
      <c r="AK30" s="61">
        <f t="shared" si="78"/>
        <v>0.97600000000000264</v>
      </c>
    </row>
    <row r="31" spans="2:37" ht="14.1" customHeight="1" x14ac:dyDescent="0.3">
      <c r="B31" s="138" t="s">
        <v>23</v>
      </c>
      <c r="C31" s="51">
        <f t="shared" ref="C31:G31" si="79">C30+C29</f>
        <v>23063.24549240269</v>
      </c>
      <c r="D31" s="51">
        <f t="shared" si="79"/>
        <v>24112.294000000002</v>
      </c>
      <c r="E31" s="51">
        <f t="shared" si="79"/>
        <v>25296.237000000001</v>
      </c>
      <c r="F31" s="51">
        <f t="shared" si="79"/>
        <v>26579.256999999998</v>
      </c>
      <c r="G31" s="62">
        <f t="shared" si="79"/>
        <v>28040.476999999999</v>
      </c>
      <c r="H31" s="47">
        <v>23756.704494526581</v>
      </c>
      <c r="I31" s="47">
        <v>25302.893</v>
      </c>
      <c r="J31" s="47">
        <v>26597.088</v>
      </c>
      <c r="K31" s="47">
        <v>28063.230999999996</v>
      </c>
      <c r="L31" s="53">
        <v>29627.556999999997</v>
      </c>
      <c r="M31" s="51">
        <v>23756.704494526581</v>
      </c>
      <c r="N31" s="51">
        <v>25302.893</v>
      </c>
      <c r="O31" s="51">
        <v>26613.287999999997</v>
      </c>
      <c r="P31" s="51">
        <v>28095.630999999998</v>
      </c>
      <c r="Q31" s="62">
        <v>29659.956999999999</v>
      </c>
      <c r="R31" s="109">
        <v>23742.611843516581</v>
      </c>
      <c r="S31" s="51">
        <v>25419.737334562284</v>
      </c>
      <c r="T31" s="51">
        <v>26748.367999999999</v>
      </c>
      <c r="U31" s="51">
        <v>28360.901999999998</v>
      </c>
      <c r="V31" s="51">
        <v>29884.022999999997</v>
      </c>
      <c r="W31" s="62">
        <v>31187.851000000002</v>
      </c>
      <c r="X31" s="51">
        <f t="shared" ref="X31:AA31" si="80">X29+X30</f>
        <v>-369.68215648341737</v>
      </c>
      <c r="Y31" s="51">
        <f t="shared" si="80"/>
        <v>123.50033456228445</v>
      </c>
      <c r="Z31" s="51">
        <f t="shared" si="80"/>
        <v>169.11100000000067</v>
      </c>
      <c r="AA31" s="62">
        <f t="shared" si="80"/>
        <v>320.4250000000003</v>
      </c>
      <c r="AB31" s="109">
        <f>R31-H31</f>
        <v>-14.092651009999827</v>
      </c>
      <c r="AC31" s="51">
        <f t="shared" si="77"/>
        <v>116.84433456228362</v>
      </c>
      <c r="AD31" s="51">
        <f t="shared" si="77"/>
        <v>151.27999999999884</v>
      </c>
      <c r="AE31" s="51">
        <f t="shared" si="77"/>
        <v>297.6710000000021</v>
      </c>
      <c r="AF31" s="62">
        <f t="shared" si="77"/>
        <v>256.46600000000035</v>
      </c>
      <c r="AG31" s="109">
        <f>R31-M31</f>
        <v>-14.092651009999827</v>
      </c>
      <c r="AH31" s="51">
        <f t="shared" ref="AH31" si="81">S31-N31</f>
        <v>116.84433456228362</v>
      </c>
      <c r="AI31" s="51">
        <f t="shared" ref="AI31" si="82">T31-O31</f>
        <v>135.08000000000175</v>
      </c>
      <c r="AJ31" s="51">
        <f t="shared" ref="AJ31" si="83">U31-P31</f>
        <v>265.27100000000064</v>
      </c>
      <c r="AK31" s="62">
        <f t="shared" ref="AK31" si="84">V31-Q31</f>
        <v>224.06599999999889</v>
      </c>
    </row>
    <row r="32" spans="2:37" s="68" customFormat="1" ht="14.1" customHeight="1" thickBot="1" x14ac:dyDescent="0.35">
      <c r="B32" s="139" t="s">
        <v>24</v>
      </c>
      <c r="C32" s="112">
        <f t="shared" ref="C32:W32" si="85">C31/C45*100</f>
        <v>29.541443986759418</v>
      </c>
      <c r="D32" s="112">
        <f t="shared" si="85"/>
        <v>29.935383510766457</v>
      </c>
      <c r="E32" s="112">
        <f t="shared" si="85"/>
        <v>30.117656523382191</v>
      </c>
      <c r="F32" s="112">
        <f t="shared" si="85"/>
        <v>30.025836688938206</v>
      </c>
      <c r="G32" s="113">
        <f t="shared" si="85"/>
        <v>29.762342488322936</v>
      </c>
      <c r="H32" s="114">
        <f t="shared" si="85"/>
        <v>29.344479014732848</v>
      </c>
      <c r="I32" s="112">
        <f t="shared" si="85"/>
        <v>29.896083937967649</v>
      </c>
      <c r="J32" s="112">
        <f t="shared" si="85"/>
        <v>29.692939837409426</v>
      </c>
      <c r="K32" s="112">
        <f t="shared" si="85"/>
        <v>29.443801847130519</v>
      </c>
      <c r="L32" s="113">
        <f t="shared" si="85"/>
        <v>29.31726651903432</v>
      </c>
      <c r="M32" s="112">
        <f t="shared" si="85"/>
        <v>29.344479014732848</v>
      </c>
      <c r="N32" s="112">
        <f t="shared" si="85"/>
        <v>29.896083937967649</v>
      </c>
      <c r="O32" s="112">
        <f t="shared" si="85"/>
        <v>29.711025487438707</v>
      </c>
      <c r="P32" s="112">
        <f t="shared" si="85"/>
        <v>29.477795765359215</v>
      </c>
      <c r="Q32" s="113">
        <f t="shared" si="85"/>
        <v>29.349327192657082</v>
      </c>
      <c r="R32" s="112">
        <f t="shared" si="85"/>
        <v>29.256255749123316</v>
      </c>
      <c r="S32" s="112">
        <f t="shared" si="85"/>
        <v>29.894031537559449</v>
      </c>
      <c r="T32" s="112">
        <f t="shared" si="85"/>
        <v>29.650616845425919</v>
      </c>
      <c r="U32" s="112">
        <f t="shared" si="85"/>
        <v>29.497750281348857</v>
      </c>
      <c r="V32" s="112">
        <f t="shared" si="85"/>
        <v>29.278640164768554</v>
      </c>
      <c r="W32" s="113">
        <f t="shared" si="85"/>
        <v>28.886849310771112</v>
      </c>
      <c r="X32" s="112">
        <f>X31/R45*100</f>
        <v>-0.45553184237898781</v>
      </c>
      <c r="Y32" s="112">
        <f t="shared" ref="Y32:Z32" si="86">Y31/S45*100</f>
        <v>0.14523843609053752</v>
      </c>
      <c r="Z32" s="112">
        <f t="shared" si="86"/>
        <v>0.18745986541484858</v>
      </c>
      <c r="AA32" s="113">
        <f>AA31/U45*100</f>
        <v>0.33326925335101176</v>
      </c>
      <c r="AB32" s="114">
        <f>AB31/R45*100</f>
        <v>-1.736532631073117E-2</v>
      </c>
      <c r="AC32" s="112">
        <f t="shared" ref="AC32:AE32" si="87">AC31/S45*100</f>
        <v>0.13741087000300434</v>
      </c>
      <c r="AD32" s="112">
        <f t="shared" si="87"/>
        <v>0.16769416797226649</v>
      </c>
      <c r="AE32" s="112">
        <f t="shared" si="87"/>
        <v>0.30960315803776117</v>
      </c>
      <c r="AF32" s="113">
        <f>AF31/V45*100</f>
        <v>0.25127057787693258</v>
      </c>
      <c r="AG32" s="114">
        <f>AG31/R45*100</f>
        <v>-1.736532631073117E-2</v>
      </c>
      <c r="AH32" s="112">
        <f t="shared" ref="AH32:AK32" si="88">AH31/S45*100</f>
        <v>0.13741087000300434</v>
      </c>
      <c r="AI32" s="112">
        <f t="shared" si="88"/>
        <v>0.14973643713441451</v>
      </c>
      <c r="AJ32" s="112">
        <f t="shared" si="88"/>
        <v>0.27590440229593938</v>
      </c>
      <c r="AK32" s="113">
        <f t="shared" si="88"/>
        <v>0.2195269287257274</v>
      </c>
    </row>
    <row r="33" spans="2:37" ht="14.1" customHeight="1" thickBot="1" x14ac:dyDescent="0.35">
      <c r="B33" s="69"/>
      <c r="C33" s="115"/>
      <c r="D33" s="115"/>
      <c r="E33" s="115"/>
      <c r="F33" s="115"/>
      <c r="G33" s="116"/>
      <c r="H33" s="143"/>
      <c r="I33" s="143"/>
      <c r="J33" s="143"/>
      <c r="K33" s="143"/>
      <c r="L33" s="144"/>
      <c r="M33" s="115"/>
      <c r="N33" s="115"/>
      <c r="O33" s="115"/>
      <c r="P33" s="115"/>
      <c r="Q33" s="116"/>
      <c r="R33" s="117"/>
      <c r="S33" s="70"/>
      <c r="T33" s="70"/>
      <c r="U33" s="70"/>
      <c r="V33" s="70"/>
      <c r="W33" s="118"/>
      <c r="X33" s="119"/>
      <c r="Y33" s="115"/>
      <c r="Z33" s="115"/>
      <c r="AA33" s="116"/>
      <c r="AB33" s="164"/>
      <c r="AC33" s="149"/>
      <c r="AD33" s="149"/>
      <c r="AE33" s="149"/>
      <c r="AF33" s="150"/>
      <c r="AG33" s="164"/>
      <c r="AH33" s="149"/>
      <c r="AI33" s="149"/>
      <c r="AJ33" s="149"/>
      <c r="AK33" s="150"/>
    </row>
    <row r="34" spans="2:37" ht="14.1" customHeight="1" x14ac:dyDescent="0.3">
      <c r="B34" s="71" t="s">
        <v>93</v>
      </c>
      <c r="C34" s="101">
        <v>11086.835744189188</v>
      </c>
      <c r="D34" s="101">
        <v>11382.073</v>
      </c>
      <c r="E34" s="101">
        <v>11656.867</v>
      </c>
      <c r="F34" s="101">
        <v>12230.038</v>
      </c>
      <c r="G34" s="102">
        <v>12911.191999999999</v>
      </c>
      <c r="H34" s="72">
        <v>10961.85496457</v>
      </c>
      <c r="I34" s="72">
        <v>11385.418</v>
      </c>
      <c r="J34" s="72">
        <v>11843.879000000001</v>
      </c>
      <c r="K34" s="72">
        <v>12452.268</v>
      </c>
      <c r="L34" s="73">
        <v>13040.73</v>
      </c>
      <c r="M34" s="101">
        <v>10961.85496457</v>
      </c>
      <c r="N34" s="101">
        <v>11385.418</v>
      </c>
      <c r="O34" s="101">
        <v>11860.079</v>
      </c>
      <c r="P34" s="101">
        <v>12484.668</v>
      </c>
      <c r="Q34" s="102">
        <v>13073.13</v>
      </c>
      <c r="R34" s="120">
        <v>10946.203754670001</v>
      </c>
      <c r="S34" s="101">
        <v>11446.646936562283</v>
      </c>
      <c r="T34" s="101">
        <v>11825.547</v>
      </c>
      <c r="U34" s="101">
        <v>12508.416999999999</v>
      </c>
      <c r="V34" s="101">
        <v>13079.298000000001</v>
      </c>
      <c r="W34" s="102">
        <v>13695.174999999999</v>
      </c>
      <c r="X34" s="101">
        <f>R34-D34+R35</f>
        <v>-453.09291804999913</v>
      </c>
      <c r="Y34" s="101">
        <f t="shared" ref="Y34:AA34" si="89">S34-E34+S35</f>
        <v>-210.22006343771682</v>
      </c>
      <c r="Z34" s="101">
        <f t="shared" si="89"/>
        <v>-404.49099999999999</v>
      </c>
      <c r="AA34" s="102">
        <f t="shared" si="89"/>
        <v>-402.77499999999964</v>
      </c>
      <c r="AB34" s="120">
        <f>R34-H34</f>
        <v>-15.65120989999923</v>
      </c>
      <c r="AC34" s="101">
        <f t="shared" ref="AC34:AF34" si="90">S34-I34</f>
        <v>61.228936562283707</v>
      </c>
      <c r="AD34" s="101">
        <f t="shared" si="90"/>
        <v>-18.332000000000335</v>
      </c>
      <c r="AE34" s="101">
        <f t="shared" si="90"/>
        <v>56.148999999999432</v>
      </c>
      <c r="AF34" s="102">
        <f t="shared" si="90"/>
        <v>38.56800000000112</v>
      </c>
      <c r="AG34" s="120">
        <f>R34-M34</f>
        <v>-15.65120989999923</v>
      </c>
      <c r="AH34" s="101">
        <f t="shared" ref="AH34:AK34" si="91">S34-N34</f>
        <v>61.228936562283707</v>
      </c>
      <c r="AI34" s="101">
        <f t="shared" si="91"/>
        <v>-34.531999999999243</v>
      </c>
      <c r="AJ34" s="101">
        <f t="shared" si="91"/>
        <v>23.748999999999796</v>
      </c>
      <c r="AK34" s="102">
        <f t="shared" si="91"/>
        <v>6.1680000000014843</v>
      </c>
    </row>
    <row r="35" spans="2:37" ht="14.1" customHeight="1" x14ac:dyDescent="0.3">
      <c r="B35" s="54" t="s">
        <v>100</v>
      </c>
      <c r="C35" s="57"/>
      <c r="D35" s="57"/>
      <c r="E35" s="57"/>
      <c r="F35" s="57"/>
      <c r="G35" s="61"/>
      <c r="H35" s="57">
        <v>-17.22367272</v>
      </c>
      <c r="I35" s="57">
        <v>0</v>
      </c>
      <c r="J35" s="57">
        <v>0</v>
      </c>
      <c r="K35" s="57">
        <v>0</v>
      </c>
      <c r="L35" s="61">
        <v>0</v>
      </c>
      <c r="M35" s="57">
        <v>-17.22367272</v>
      </c>
      <c r="N35" s="57">
        <v>0</v>
      </c>
      <c r="O35" s="57">
        <v>0</v>
      </c>
      <c r="P35" s="57">
        <v>0</v>
      </c>
      <c r="Q35" s="61">
        <v>0</v>
      </c>
      <c r="R35" s="60">
        <v>-17.22367272</v>
      </c>
      <c r="S35" s="57">
        <v>0</v>
      </c>
      <c r="T35" s="57">
        <v>0</v>
      </c>
      <c r="U35" s="57">
        <v>0</v>
      </c>
      <c r="V35" s="57">
        <v>0</v>
      </c>
      <c r="W35" s="61">
        <v>0</v>
      </c>
      <c r="X35" s="57"/>
      <c r="Y35" s="57"/>
      <c r="Z35" s="57"/>
      <c r="AA35" s="61"/>
      <c r="AB35" s="60">
        <f t="shared" ref="AB35:AB43" si="92">R35-H35</f>
        <v>0</v>
      </c>
      <c r="AC35" s="57">
        <f t="shared" ref="AC35:AC43" si="93">S35-I35</f>
        <v>0</v>
      </c>
      <c r="AD35" s="57">
        <f t="shared" ref="AD35:AD42" si="94">T35-J35</f>
        <v>0</v>
      </c>
      <c r="AE35" s="57">
        <f t="shared" ref="AE35:AE43" si="95">U35-K35</f>
        <v>0</v>
      </c>
      <c r="AF35" s="61">
        <f t="shared" ref="AF35:AF43" si="96">V35-L35</f>
        <v>0</v>
      </c>
      <c r="AG35" s="60">
        <f t="shared" ref="AG35:AG43" si="97">R35-M35</f>
        <v>0</v>
      </c>
      <c r="AH35" s="57">
        <f t="shared" ref="AH35:AH43" si="98">S35-N35</f>
        <v>0</v>
      </c>
      <c r="AI35" s="57">
        <f t="shared" ref="AI35:AI43" si="99">T35-O35</f>
        <v>0</v>
      </c>
      <c r="AJ35" s="57">
        <f t="shared" ref="AJ35:AJ43" si="100">U35-P35</f>
        <v>0</v>
      </c>
      <c r="AK35" s="61">
        <f t="shared" ref="AK35:AK43" si="101">V35-Q35</f>
        <v>0</v>
      </c>
    </row>
    <row r="36" spans="2:37" ht="14.1" customHeight="1" x14ac:dyDescent="0.3">
      <c r="B36" s="54" t="s">
        <v>25</v>
      </c>
      <c r="C36" s="57">
        <v>191.25011450000002</v>
      </c>
      <c r="D36" s="57">
        <v>215.1</v>
      </c>
      <c r="E36" s="57">
        <v>338.29199999999997</v>
      </c>
      <c r="F36" s="57">
        <v>349.17500000000001</v>
      </c>
      <c r="G36" s="61">
        <v>307.46199999999999</v>
      </c>
      <c r="H36" s="57">
        <v>229.70171402000003</v>
      </c>
      <c r="I36" s="57">
        <v>296.80799999999999</v>
      </c>
      <c r="J36" s="57">
        <v>309.29899999999998</v>
      </c>
      <c r="K36" s="57">
        <v>277.79700000000003</v>
      </c>
      <c r="L36" s="61">
        <v>290.93799999999999</v>
      </c>
      <c r="M36" s="57">
        <v>229.70171402000003</v>
      </c>
      <c r="N36" s="57">
        <v>296.80799999999999</v>
      </c>
      <c r="O36" s="57">
        <v>309.29899999999998</v>
      </c>
      <c r="P36" s="57">
        <v>277.79700000000003</v>
      </c>
      <c r="Q36" s="61">
        <v>290.93799999999999</v>
      </c>
      <c r="R36" s="60">
        <v>231.26027291000005</v>
      </c>
      <c r="S36" s="57">
        <v>301.21300000000002</v>
      </c>
      <c r="T36" s="57">
        <v>313.947</v>
      </c>
      <c r="U36" s="57">
        <v>282.255</v>
      </c>
      <c r="V36" s="57">
        <v>295.61700000000002</v>
      </c>
      <c r="W36" s="61">
        <v>97.796000000000006</v>
      </c>
      <c r="X36" s="57">
        <f>R36-D36</f>
        <v>16.16027291000006</v>
      </c>
      <c r="Y36" s="57">
        <f t="shared" ref="Y36:AA36" si="102">S36-E36</f>
        <v>-37.078999999999951</v>
      </c>
      <c r="Z36" s="57">
        <f t="shared" si="102"/>
        <v>-35.228000000000009</v>
      </c>
      <c r="AA36" s="61">
        <f t="shared" si="102"/>
        <v>-25.206999999999994</v>
      </c>
      <c r="AB36" s="60">
        <f t="shared" si="92"/>
        <v>1.5585588900000289</v>
      </c>
      <c r="AC36" s="57">
        <f t="shared" si="93"/>
        <v>4.4050000000000296</v>
      </c>
      <c r="AD36" s="57">
        <f t="shared" si="94"/>
        <v>4.6480000000000246</v>
      </c>
      <c r="AE36" s="57">
        <f t="shared" si="95"/>
        <v>4.45799999999997</v>
      </c>
      <c r="AF36" s="61">
        <f t="shared" si="96"/>
        <v>4.6790000000000305</v>
      </c>
      <c r="AG36" s="60">
        <f t="shared" si="97"/>
        <v>1.5585588900000289</v>
      </c>
      <c r="AH36" s="57">
        <f t="shared" si="98"/>
        <v>4.4050000000000296</v>
      </c>
      <c r="AI36" s="57">
        <f t="shared" si="99"/>
        <v>4.6480000000000246</v>
      </c>
      <c r="AJ36" s="57">
        <f t="shared" si="100"/>
        <v>4.45799999999997</v>
      </c>
      <c r="AK36" s="61">
        <f t="shared" si="101"/>
        <v>4.6790000000000305</v>
      </c>
    </row>
    <row r="37" spans="2:37" ht="14.1" customHeight="1" x14ac:dyDescent="0.3">
      <c r="B37" s="54" t="s">
        <v>26</v>
      </c>
      <c r="C37" s="57">
        <v>1975.3563082698881</v>
      </c>
      <c r="D37" s="57">
        <v>2181.9110000000001</v>
      </c>
      <c r="E37" s="57">
        <v>2295.5529999999999</v>
      </c>
      <c r="F37" s="57">
        <v>2420.7820000000002</v>
      </c>
      <c r="G37" s="61">
        <v>2581.1489999999999</v>
      </c>
      <c r="H37" s="57">
        <v>2192.2282391000003</v>
      </c>
      <c r="I37" s="57">
        <v>2347.203</v>
      </c>
      <c r="J37" s="57">
        <v>2495.3049999999998</v>
      </c>
      <c r="K37" s="57">
        <v>2669.154</v>
      </c>
      <c r="L37" s="61">
        <v>2845.723</v>
      </c>
      <c r="M37" s="57">
        <v>2192.2282391000003</v>
      </c>
      <c r="N37" s="57">
        <v>2347.203</v>
      </c>
      <c r="O37" s="57">
        <v>2495.3049999999998</v>
      </c>
      <c r="P37" s="57">
        <v>2669.154</v>
      </c>
      <c r="Q37" s="61">
        <v>2845.723</v>
      </c>
      <c r="R37" s="60">
        <v>2192.2282391000003</v>
      </c>
      <c r="S37" s="57">
        <v>2353.4960000000001</v>
      </c>
      <c r="T37" s="57">
        <v>2514.5700000000002</v>
      </c>
      <c r="U37" s="57">
        <v>2679.2080000000001</v>
      </c>
      <c r="V37" s="57">
        <v>2858.6439999999998</v>
      </c>
      <c r="W37" s="61">
        <v>3037.2449999999999</v>
      </c>
      <c r="X37" s="57">
        <f t="shared" ref="X37:X40" si="103">R37-D37</f>
        <v>10.317239100000279</v>
      </c>
      <c r="Y37" s="57">
        <f t="shared" ref="Y37:Y41" si="104">S37-E37</f>
        <v>57.943000000000211</v>
      </c>
      <c r="Z37" s="57">
        <f t="shared" ref="Z37:Z41" si="105">T37-F37</f>
        <v>93.788000000000011</v>
      </c>
      <c r="AA37" s="61">
        <f t="shared" ref="AA37:AA41" si="106">U37-G37</f>
        <v>98.059000000000196</v>
      </c>
      <c r="AB37" s="60">
        <f t="shared" si="92"/>
        <v>0</v>
      </c>
      <c r="AC37" s="57">
        <f t="shared" si="93"/>
        <v>6.2930000000001201</v>
      </c>
      <c r="AD37" s="57">
        <f t="shared" si="94"/>
        <v>19.265000000000327</v>
      </c>
      <c r="AE37" s="57">
        <f t="shared" si="95"/>
        <v>10.054000000000087</v>
      </c>
      <c r="AF37" s="61">
        <f t="shared" si="96"/>
        <v>12.920999999999822</v>
      </c>
      <c r="AG37" s="60">
        <f t="shared" si="97"/>
        <v>0</v>
      </c>
      <c r="AH37" s="57">
        <f t="shared" si="98"/>
        <v>6.2930000000001201</v>
      </c>
      <c r="AI37" s="57">
        <f t="shared" si="99"/>
        <v>19.265000000000327</v>
      </c>
      <c r="AJ37" s="57">
        <f t="shared" si="100"/>
        <v>10.054000000000087</v>
      </c>
      <c r="AK37" s="61">
        <f t="shared" si="101"/>
        <v>12.920999999999822</v>
      </c>
    </row>
    <row r="38" spans="2:37" ht="14.1" customHeight="1" x14ac:dyDescent="0.3">
      <c r="B38" s="54" t="s">
        <v>27</v>
      </c>
      <c r="C38" s="57">
        <v>639.14173203135022</v>
      </c>
      <c r="D38" s="57">
        <v>712.33600000000001</v>
      </c>
      <c r="E38" s="57">
        <v>755.09400000000005</v>
      </c>
      <c r="F38" s="57">
        <v>801.755</v>
      </c>
      <c r="G38" s="61">
        <v>861.98900000000003</v>
      </c>
      <c r="H38" s="57">
        <v>715.47913654999991</v>
      </c>
      <c r="I38" s="57">
        <v>767.77</v>
      </c>
      <c r="J38" s="57">
        <v>823.74099999999999</v>
      </c>
      <c r="K38" s="57">
        <v>889.54300000000001</v>
      </c>
      <c r="L38" s="61">
        <v>956.31399999999996</v>
      </c>
      <c r="M38" s="57">
        <v>715.47913654999991</v>
      </c>
      <c r="N38" s="57">
        <v>767.77</v>
      </c>
      <c r="O38" s="57">
        <v>823.74099999999999</v>
      </c>
      <c r="P38" s="57">
        <v>889.54300000000001</v>
      </c>
      <c r="Q38" s="61">
        <v>956.31399999999996</v>
      </c>
      <c r="R38" s="60">
        <v>715.47913654999991</v>
      </c>
      <c r="S38" s="57">
        <v>770.46600000000001</v>
      </c>
      <c r="T38" s="57">
        <v>831.74199999999996</v>
      </c>
      <c r="U38" s="57">
        <v>893.45899999999995</v>
      </c>
      <c r="V38" s="57">
        <v>961.31500000000005</v>
      </c>
      <c r="W38" s="61">
        <v>1028.771</v>
      </c>
      <c r="X38" s="57">
        <f t="shared" si="103"/>
        <v>3.1431365499998947</v>
      </c>
      <c r="Y38" s="57">
        <f t="shared" si="104"/>
        <v>15.371999999999957</v>
      </c>
      <c r="Z38" s="57">
        <f t="shared" si="105"/>
        <v>29.986999999999966</v>
      </c>
      <c r="AA38" s="61">
        <f t="shared" si="106"/>
        <v>31.469999999999914</v>
      </c>
      <c r="AB38" s="60">
        <f t="shared" si="92"/>
        <v>0</v>
      </c>
      <c r="AC38" s="57">
        <f t="shared" si="93"/>
        <v>2.6960000000000264</v>
      </c>
      <c r="AD38" s="57">
        <f t="shared" si="94"/>
        <v>8.0009999999999764</v>
      </c>
      <c r="AE38" s="57">
        <f t="shared" si="95"/>
        <v>3.91599999999994</v>
      </c>
      <c r="AF38" s="61">
        <f t="shared" si="96"/>
        <v>5.00100000000009</v>
      </c>
      <c r="AG38" s="60">
        <f t="shared" si="97"/>
        <v>0</v>
      </c>
      <c r="AH38" s="57">
        <f t="shared" si="98"/>
        <v>2.6960000000000264</v>
      </c>
      <c r="AI38" s="57">
        <f t="shared" si="99"/>
        <v>8.0009999999999764</v>
      </c>
      <c r="AJ38" s="57">
        <f t="shared" si="100"/>
        <v>3.91599999999994</v>
      </c>
      <c r="AK38" s="61">
        <f t="shared" si="101"/>
        <v>5.00100000000009</v>
      </c>
    </row>
    <row r="39" spans="2:37" ht="14.1" customHeight="1" x14ac:dyDescent="0.3">
      <c r="B39" s="54" t="s">
        <v>28</v>
      </c>
      <c r="C39" s="57">
        <v>75.183153500000003</v>
      </c>
      <c r="D39" s="57">
        <v>78.58</v>
      </c>
      <c r="E39" s="57">
        <v>78.239000000000004</v>
      </c>
      <c r="F39" s="57">
        <v>78.239000000000004</v>
      </c>
      <c r="G39" s="61">
        <v>78.239000000000004</v>
      </c>
      <c r="H39" s="55">
        <v>78.27554167000001</v>
      </c>
      <c r="I39" s="55">
        <v>81.665000000000006</v>
      </c>
      <c r="J39" s="55">
        <v>81.665000000000006</v>
      </c>
      <c r="K39" s="55">
        <v>81.665000000000006</v>
      </c>
      <c r="L39" s="56">
        <v>81.665000000000006</v>
      </c>
      <c r="M39" s="57">
        <v>78.27554167000001</v>
      </c>
      <c r="N39" s="57">
        <v>81.665000000000006</v>
      </c>
      <c r="O39" s="57">
        <v>81.665000000000006</v>
      </c>
      <c r="P39" s="57">
        <v>81.665000000000006</v>
      </c>
      <c r="Q39" s="61">
        <v>81.665000000000006</v>
      </c>
      <c r="R39" s="60">
        <v>78.27554167000001</v>
      </c>
      <c r="S39" s="57">
        <v>80.982202999999984</v>
      </c>
      <c r="T39" s="57">
        <v>81.665000000000006</v>
      </c>
      <c r="U39" s="57">
        <v>81.665000000000006</v>
      </c>
      <c r="V39" s="57">
        <v>81.665000000000006</v>
      </c>
      <c r="W39" s="61">
        <v>81.665000000000006</v>
      </c>
      <c r="X39" s="57">
        <f t="shared" si="103"/>
        <v>-0.30445832999998856</v>
      </c>
      <c r="Y39" s="57">
        <f t="shared" si="104"/>
        <v>2.7432029999999799</v>
      </c>
      <c r="Z39" s="57">
        <f t="shared" si="105"/>
        <v>3.4260000000000019</v>
      </c>
      <c r="AA39" s="61">
        <f t="shared" si="106"/>
        <v>3.4260000000000019</v>
      </c>
      <c r="AB39" s="60">
        <f t="shared" si="92"/>
        <v>0</v>
      </c>
      <c r="AC39" s="57">
        <f t="shared" si="93"/>
        <v>-0.68279700000002208</v>
      </c>
      <c r="AD39" s="57">
        <f t="shared" si="94"/>
        <v>0</v>
      </c>
      <c r="AE39" s="57">
        <f t="shared" si="95"/>
        <v>0</v>
      </c>
      <c r="AF39" s="61">
        <f t="shared" si="96"/>
        <v>0</v>
      </c>
      <c r="AG39" s="60">
        <f t="shared" si="97"/>
        <v>0</v>
      </c>
      <c r="AH39" s="57">
        <f t="shared" si="98"/>
        <v>-0.68279700000002208</v>
      </c>
      <c r="AI39" s="57">
        <f t="shared" si="99"/>
        <v>0</v>
      </c>
      <c r="AJ39" s="57">
        <f t="shared" si="100"/>
        <v>0</v>
      </c>
      <c r="AK39" s="61">
        <f t="shared" si="101"/>
        <v>0</v>
      </c>
    </row>
    <row r="40" spans="2:37" ht="14.1" customHeight="1" thickBot="1" x14ac:dyDescent="0.35">
      <c r="B40" s="74" t="s">
        <v>29</v>
      </c>
      <c r="C40" s="121">
        <v>1.01777516</v>
      </c>
      <c r="D40" s="121">
        <v>1.05</v>
      </c>
      <c r="E40" s="121">
        <v>1.095</v>
      </c>
      <c r="F40" s="121">
        <v>1.1539999999999999</v>
      </c>
      <c r="G40" s="122">
        <v>1.228</v>
      </c>
      <c r="H40" s="75">
        <v>0.70333078999999998</v>
      </c>
      <c r="I40" s="75">
        <v>1.095</v>
      </c>
      <c r="J40" s="75">
        <v>0.77500000000000002</v>
      </c>
      <c r="K40" s="75">
        <v>0.8</v>
      </c>
      <c r="L40" s="76">
        <v>0.8</v>
      </c>
      <c r="M40" s="121">
        <v>0.70333078999999998</v>
      </c>
      <c r="N40" s="121">
        <v>1.095</v>
      </c>
      <c r="O40" s="121">
        <v>0.77500000000000002</v>
      </c>
      <c r="P40" s="121">
        <v>0.8</v>
      </c>
      <c r="Q40" s="122">
        <v>0.8</v>
      </c>
      <c r="R40" s="123">
        <v>0.70333078999999998</v>
      </c>
      <c r="S40" s="121">
        <v>1.215195</v>
      </c>
      <c r="T40" s="121">
        <v>1.1000000000000001</v>
      </c>
      <c r="U40" s="121">
        <v>1.1000000000000001</v>
      </c>
      <c r="V40" s="121">
        <v>1.1000000000000001</v>
      </c>
      <c r="W40" s="122">
        <v>1</v>
      </c>
      <c r="X40" s="57">
        <f t="shared" si="103"/>
        <v>-0.34666921000000006</v>
      </c>
      <c r="Y40" s="57">
        <f t="shared" si="104"/>
        <v>0.12019500000000005</v>
      </c>
      <c r="Z40" s="57">
        <f t="shared" si="105"/>
        <v>-5.3999999999999826E-2</v>
      </c>
      <c r="AA40" s="61">
        <f t="shared" si="106"/>
        <v>-0.12799999999999989</v>
      </c>
      <c r="AB40" s="123">
        <f t="shared" si="92"/>
        <v>0</v>
      </c>
      <c r="AC40" s="121">
        <f t="shared" si="93"/>
        <v>0.12019500000000005</v>
      </c>
      <c r="AD40" s="121">
        <f t="shared" si="94"/>
        <v>0.32500000000000007</v>
      </c>
      <c r="AE40" s="121">
        <f t="shared" si="95"/>
        <v>0.30000000000000004</v>
      </c>
      <c r="AF40" s="122">
        <f t="shared" si="96"/>
        <v>0.30000000000000004</v>
      </c>
      <c r="AG40" s="123">
        <f t="shared" si="97"/>
        <v>0</v>
      </c>
      <c r="AH40" s="121">
        <f t="shared" si="98"/>
        <v>0.12019500000000005</v>
      </c>
      <c r="AI40" s="121">
        <f t="shared" si="99"/>
        <v>0.32500000000000007</v>
      </c>
      <c r="AJ40" s="121">
        <f t="shared" si="100"/>
        <v>0.30000000000000004</v>
      </c>
      <c r="AK40" s="122">
        <f t="shared" si="101"/>
        <v>0.30000000000000004</v>
      </c>
    </row>
    <row r="41" spans="2:37" ht="14.1" customHeight="1" x14ac:dyDescent="0.3">
      <c r="B41" s="59" t="s">
        <v>30</v>
      </c>
      <c r="C41" s="51">
        <v>56.949039739999996</v>
      </c>
      <c r="D41" s="51">
        <v>59.431000000000004</v>
      </c>
      <c r="E41" s="51">
        <v>64.906999999999996</v>
      </c>
      <c r="F41" s="51">
        <v>67.26400000000001</v>
      </c>
      <c r="G41" s="62">
        <v>71.463999999999999</v>
      </c>
      <c r="H41" s="47">
        <v>61.631050210000005</v>
      </c>
      <c r="I41" s="47">
        <v>63.236000000000004</v>
      </c>
      <c r="J41" s="47">
        <v>64.584999999999994</v>
      </c>
      <c r="K41" s="47">
        <v>68.424999999999997</v>
      </c>
      <c r="L41" s="53">
        <v>74.222000000000008</v>
      </c>
      <c r="M41" s="51">
        <v>61.631050210000005</v>
      </c>
      <c r="N41" s="51">
        <v>63.236000000000004</v>
      </c>
      <c r="O41" s="51">
        <v>64.584999999999994</v>
      </c>
      <c r="P41" s="51">
        <v>68.424999999999997</v>
      </c>
      <c r="Q41" s="62">
        <v>74.222000000000008</v>
      </c>
      <c r="R41" s="109">
        <v>61.631360470000004</v>
      </c>
      <c r="S41" s="51">
        <v>63.275999999999996</v>
      </c>
      <c r="T41" s="51">
        <v>65.051999999999992</v>
      </c>
      <c r="U41" s="51">
        <v>68.554000000000002</v>
      </c>
      <c r="V41" s="51">
        <v>74.121000000000009</v>
      </c>
      <c r="W41" s="62">
        <v>79.900000000000006</v>
      </c>
      <c r="X41" s="145">
        <f>R41-D41</f>
        <v>2.2003604699999997</v>
      </c>
      <c r="Y41" s="111">
        <f t="shared" si="104"/>
        <v>-1.6310000000000002</v>
      </c>
      <c r="Z41" s="111">
        <f t="shared" si="105"/>
        <v>-2.2120000000000175</v>
      </c>
      <c r="AA41" s="110">
        <f t="shared" si="106"/>
        <v>-2.9099999999999966</v>
      </c>
      <c r="AB41" s="60">
        <f t="shared" si="92"/>
        <v>3.1025999999911846E-4</v>
      </c>
      <c r="AC41" s="57">
        <f t="shared" si="93"/>
        <v>3.9999999999992042E-2</v>
      </c>
      <c r="AD41" s="57">
        <f t="shared" si="94"/>
        <v>0.46699999999999875</v>
      </c>
      <c r="AE41" s="57">
        <f t="shared" si="95"/>
        <v>0.12900000000000489</v>
      </c>
      <c r="AF41" s="61">
        <f t="shared" si="96"/>
        <v>-0.10099999999999909</v>
      </c>
      <c r="AG41" s="60">
        <f t="shared" si="97"/>
        <v>3.1025999999911846E-4</v>
      </c>
      <c r="AH41" s="57">
        <f t="shared" si="98"/>
        <v>3.9999999999992042E-2</v>
      </c>
      <c r="AI41" s="57">
        <f t="shared" si="99"/>
        <v>0.46699999999999875</v>
      </c>
      <c r="AJ41" s="57">
        <f t="shared" si="100"/>
        <v>0.12900000000000489</v>
      </c>
      <c r="AK41" s="61">
        <f t="shared" si="101"/>
        <v>-0.10099999999999909</v>
      </c>
    </row>
    <row r="42" spans="2:37" ht="14.1" customHeight="1" x14ac:dyDescent="0.3">
      <c r="B42" s="58" t="s">
        <v>94</v>
      </c>
      <c r="C42" s="57">
        <v>24.230516539999996</v>
      </c>
      <c r="D42" s="57">
        <v>26.905000000000001</v>
      </c>
      <c r="E42" s="57">
        <v>29.920999999999999</v>
      </c>
      <c r="F42" s="57">
        <v>32.703000000000003</v>
      </c>
      <c r="G42" s="61">
        <v>35.539000000000001</v>
      </c>
      <c r="H42" s="55">
        <v>27.175360470000001</v>
      </c>
      <c r="I42" s="55">
        <v>29.885000000000002</v>
      </c>
      <c r="J42" s="55">
        <v>33.070999999999998</v>
      </c>
      <c r="K42" s="55">
        <v>36.228999999999999</v>
      </c>
      <c r="L42" s="56">
        <v>39.539000000000001</v>
      </c>
      <c r="M42" s="57">
        <v>27.175360470000001</v>
      </c>
      <c r="N42" s="57">
        <v>29.885000000000002</v>
      </c>
      <c r="O42" s="57">
        <v>33.070999999999998</v>
      </c>
      <c r="P42" s="57">
        <v>36.228999999999999</v>
      </c>
      <c r="Q42" s="61">
        <v>39.539000000000001</v>
      </c>
      <c r="R42" s="60">
        <v>27.175360470000001</v>
      </c>
      <c r="S42" s="57">
        <v>30.172999999999998</v>
      </c>
      <c r="T42" s="57">
        <v>33.576000000000001</v>
      </c>
      <c r="U42" s="57">
        <v>36.898000000000003</v>
      </c>
      <c r="V42" s="57">
        <v>40.127000000000002</v>
      </c>
      <c r="W42" s="61">
        <v>43.951000000000001</v>
      </c>
      <c r="X42" s="60">
        <f t="shared" ref="X42:X43" si="107">R42-D42</f>
        <v>0.27036046999999996</v>
      </c>
      <c r="Y42" s="57">
        <f t="shared" ref="Y42:Y43" si="108">S42-E42</f>
        <v>0.25199999999999889</v>
      </c>
      <c r="Z42" s="57">
        <f t="shared" ref="Z42:Z43" si="109">T42-F42</f>
        <v>0.87299999999999756</v>
      </c>
      <c r="AA42" s="61">
        <f t="shared" ref="AA42:AA43" si="110">U42-G42</f>
        <v>1.3590000000000018</v>
      </c>
      <c r="AB42" s="60">
        <f t="shared" si="92"/>
        <v>0</v>
      </c>
      <c r="AC42" s="57">
        <f t="shared" si="93"/>
        <v>0.2879999999999967</v>
      </c>
      <c r="AD42" s="57">
        <f t="shared" si="94"/>
        <v>0.50500000000000256</v>
      </c>
      <c r="AE42" s="57">
        <f t="shared" si="95"/>
        <v>0.66900000000000404</v>
      </c>
      <c r="AF42" s="61">
        <f t="shared" si="96"/>
        <v>0.58800000000000097</v>
      </c>
      <c r="AG42" s="60">
        <f t="shared" si="97"/>
        <v>0</v>
      </c>
      <c r="AH42" s="57">
        <f t="shared" si="98"/>
        <v>0.2879999999999967</v>
      </c>
      <c r="AI42" s="57">
        <f t="shared" si="99"/>
        <v>0.50500000000000256</v>
      </c>
      <c r="AJ42" s="57">
        <f t="shared" si="100"/>
        <v>0.66900000000000404</v>
      </c>
      <c r="AK42" s="61">
        <f t="shared" si="101"/>
        <v>0.58800000000000097</v>
      </c>
    </row>
    <row r="43" spans="2:37" ht="14.1" customHeight="1" thickBot="1" x14ac:dyDescent="0.35">
      <c r="B43" s="77" t="s">
        <v>95</v>
      </c>
      <c r="C43" s="121">
        <v>32.7185232</v>
      </c>
      <c r="D43" s="121">
        <v>32.526000000000003</v>
      </c>
      <c r="E43" s="121">
        <v>34.985999999999997</v>
      </c>
      <c r="F43" s="121">
        <v>34.561</v>
      </c>
      <c r="G43" s="122">
        <v>35.924999999999997</v>
      </c>
      <c r="H43" s="75">
        <v>34.455689740000004</v>
      </c>
      <c r="I43" s="75">
        <v>33.350999999999999</v>
      </c>
      <c r="J43" s="75">
        <v>31.513999999999999</v>
      </c>
      <c r="K43" s="75">
        <v>32.195999999999998</v>
      </c>
      <c r="L43" s="76">
        <v>34.683</v>
      </c>
      <c r="M43" s="121">
        <v>34.455689740000004</v>
      </c>
      <c r="N43" s="121">
        <v>33.350999999999999</v>
      </c>
      <c r="O43" s="121">
        <v>31.513999999999999</v>
      </c>
      <c r="P43" s="121">
        <v>32.195999999999998</v>
      </c>
      <c r="Q43" s="122">
        <v>34.683</v>
      </c>
      <c r="R43" s="123">
        <v>34.456000000000003</v>
      </c>
      <c r="S43" s="121">
        <v>33.103000000000002</v>
      </c>
      <c r="T43" s="121">
        <v>31.475999999999999</v>
      </c>
      <c r="U43" s="121">
        <v>31.655999999999999</v>
      </c>
      <c r="V43" s="121">
        <v>33.994</v>
      </c>
      <c r="W43" s="122">
        <v>35.948999999999998</v>
      </c>
      <c r="X43" s="123">
        <f t="shared" si="107"/>
        <v>1.9299999999999997</v>
      </c>
      <c r="Y43" s="121">
        <f t="shared" si="108"/>
        <v>-1.8829999999999956</v>
      </c>
      <c r="Z43" s="121">
        <f t="shared" si="109"/>
        <v>-3.0850000000000009</v>
      </c>
      <c r="AA43" s="122">
        <f t="shared" si="110"/>
        <v>-4.2689999999999984</v>
      </c>
      <c r="AB43" s="123">
        <f t="shared" si="92"/>
        <v>3.1025999999911846E-4</v>
      </c>
      <c r="AC43" s="121">
        <f t="shared" si="93"/>
        <v>-0.24799999999999756</v>
      </c>
      <c r="AD43" s="121">
        <f>T43-J43</f>
        <v>-3.8000000000000256E-2</v>
      </c>
      <c r="AE43" s="121">
        <f t="shared" si="95"/>
        <v>-0.53999999999999915</v>
      </c>
      <c r="AF43" s="122">
        <f t="shared" si="96"/>
        <v>-0.68900000000000006</v>
      </c>
      <c r="AG43" s="123">
        <f t="shared" si="97"/>
        <v>3.1025999999911846E-4</v>
      </c>
      <c r="AH43" s="121">
        <f t="shared" si="98"/>
        <v>-0.24799999999999756</v>
      </c>
      <c r="AI43" s="121">
        <f t="shared" si="99"/>
        <v>-3.8000000000000256E-2</v>
      </c>
      <c r="AJ43" s="121">
        <f t="shared" si="100"/>
        <v>-0.53999999999999915</v>
      </c>
      <c r="AK43" s="122">
        <f t="shared" si="101"/>
        <v>-0.68900000000000006</v>
      </c>
    </row>
    <row r="44" spans="2:37" ht="17.25" thickBot="1" x14ac:dyDescent="0.35">
      <c r="B44" s="127"/>
      <c r="E44" s="99"/>
      <c r="F44" s="99"/>
      <c r="G44" s="99"/>
      <c r="H44" s="99"/>
      <c r="I44" s="99"/>
      <c r="J44" s="99"/>
      <c r="K44" s="99"/>
      <c r="L44" s="99"/>
      <c r="X44" s="148"/>
      <c r="Y44" s="148"/>
      <c r="Z44" s="148"/>
      <c r="AA44" s="148"/>
      <c r="AC44" s="78"/>
      <c r="AD44" s="46"/>
    </row>
    <row r="45" spans="2:37" ht="17.25" thickBot="1" x14ac:dyDescent="0.35">
      <c r="B45" s="80" t="s">
        <v>96</v>
      </c>
      <c r="C45" s="79">
        <v>78070.812999999995</v>
      </c>
      <c r="D45" s="165">
        <v>80547.803876732884</v>
      </c>
      <c r="E45" s="165">
        <v>83991.385519523988</v>
      </c>
      <c r="F45" s="165">
        <v>88521.286768311897</v>
      </c>
      <c r="G45" s="166">
        <v>94214.617048377491</v>
      </c>
      <c r="H45" s="165">
        <v>80958.004000000001</v>
      </c>
      <c r="I45" s="165">
        <v>84636.145163700334</v>
      </c>
      <c r="J45" s="165">
        <v>89573.777960816675</v>
      </c>
      <c r="K45" s="165">
        <v>95311.16649168366</v>
      </c>
      <c r="L45" s="166">
        <v>101058.38817123084</v>
      </c>
      <c r="M45" s="165">
        <v>80958.004000000001</v>
      </c>
      <c r="N45" s="165">
        <v>84636.145163700334</v>
      </c>
      <c r="O45" s="165">
        <v>89573.777960816675</v>
      </c>
      <c r="P45" s="165">
        <v>95311.16649168366</v>
      </c>
      <c r="Q45" s="165">
        <v>101058.38817123084</v>
      </c>
      <c r="R45" s="167">
        <v>81153.966</v>
      </c>
      <c r="S45" s="165">
        <v>85032.817680092514</v>
      </c>
      <c r="T45" s="165">
        <v>90211.843279497785</v>
      </c>
      <c r="U45" s="165">
        <v>96145.983098691853</v>
      </c>
      <c r="V45" s="165">
        <v>102067.66035520977</v>
      </c>
      <c r="W45" s="166">
        <v>107965.5682226684</v>
      </c>
      <c r="X45" s="78"/>
      <c r="Y45" s="78"/>
      <c r="AA45" s="78"/>
      <c r="AC45" s="78"/>
      <c r="AD45" s="46"/>
    </row>
    <row r="46" spans="2:37" x14ac:dyDescent="0.3">
      <c r="C46" s="98"/>
      <c r="D46" s="98"/>
      <c r="E46" s="98"/>
    </row>
    <row r="47" spans="2:37" ht="16.5" customHeight="1" x14ac:dyDescent="0.3">
      <c r="B47" s="127"/>
    </row>
    <row r="48" spans="2:37" x14ac:dyDescent="0.3">
      <c r="B48" s="103" t="s">
        <v>87</v>
      </c>
    </row>
    <row r="49" spans="24:37" x14ac:dyDescent="0.3">
      <c r="X49" s="78"/>
      <c r="Y49" s="78"/>
      <c r="AA49" s="78"/>
      <c r="AB49" s="78"/>
      <c r="AC49" s="78"/>
      <c r="AE49" s="78"/>
      <c r="AF49" s="78"/>
      <c r="AG49" s="78"/>
      <c r="AH49" s="78"/>
      <c r="AI49" s="78"/>
      <c r="AJ49" s="78"/>
      <c r="AK49" s="78"/>
    </row>
  </sheetData>
  <mergeCells count="8">
    <mergeCell ref="X3:AA3"/>
    <mergeCell ref="AB3:AF3"/>
    <mergeCell ref="AG3:AK3"/>
    <mergeCell ref="B3:B4"/>
    <mergeCell ref="C3:G3"/>
    <mergeCell ref="R3:W3"/>
    <mergeCell ref="H3:L3"/>
    <mergeCell ref="M3:Q3"/>
  </mergeCells>
  <pageMargins left="0" right="0" top="0" bottom="0" header="0" footer="0"/>
  <pageSetup paperSize="9" scale="8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7">
    <pageSetUpPr fitToPage="1"/>
  </sheetPr>
  <dimension ref="A1:AJ47"/>
  <sheetViews>
    <sheetView showGridLines="0" zoomScaleNormal="100" workbookViewId="0">
      <pane xSplit="2" ySplit="5" topLeftCell="C6" activePane="bottomRight" state="frozen"/>
      <selection activeCell="Z45" sqref="Z45"/>
      <selection pane="topRight" activeCell="Z45" sqref="Z45"/>
      <selection pane="bottomLeft" activeCell="Z45" sqref="Z45"/>
      <selection pane="bottomRight" activeCell="C42" sqref="C42"/>
    </sheetView>
  </sheetViews>
  <sheetFormatPr defaultColWidth="9.140625" defaultRowHeight="16.5" x14ac:dyDescent="0.3"/>
  <cols>
    <col min="1" max="1" width="9.5703125" style="46" customWidth="1"/>
    <col min="2" max="2" width="39.140625" style="46" customWidth="1"/>
    <col min="3" max="6" width="5.7109375" style="46" customWidth="1"/>
    <col min="7" max="36" width="5.5703125" style="46" customWidth="1"/>
    <col min="37" max="16384" width="9.140625" style="46"/>
  </cols>
  <sheetData>
    <row r="1" spans="1:36" ht="22.5" customHeight="1" x14ac:dyDescent="0.3"/>
    <row r="2" spans="1:36" s="45" customFormat="1" ht="15.75" customHeight="1" thickBot="1" x14ac:dyDescent="0.25">
      <c r="A2" s="130"/>
      <c r="B2" s="85" t="s">
        <v>128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5"/>
      <c r="AA2" s="125"/>
      <c r="AB2" s="125"/>
      <c r="AC2" s="125"/>
    </row>
    <row r="3" spans="1:36" ht="14.1" customHeight="1" thickBot="1" x14ac:dyDescent="0.35">
      <c r="B3" s="189" t="s">
        <v>0</v>
      </c>
      <c r="C3" s="186" t="s">
        <v>109</v>
      </c>
      <c r="D3" s="187"/>
      <c r="E3" s="187"/>
      <c r="F3" s="188"/>
      <c r="G3" s="191" t="s">
        <v>122</v>
      </c>
      <c r="H3" s="192"/>
      <c r="I3" s="192"/>
      <c r="J3" s="192"/>
      <c r="K3" s="193"/>
      <c r="L3" s="186" t="s">
        <v>123</v>
      </c>
      <c r="M3" s="187"/>
      <c r="N3" s="187"/>
      <c r="O3" s="187"/>
      <c r="P3" s="188"/>
      <c r="Q3" s="186" t="s">
        <v>124</v>
      </c>
      <c r="R3" s="187"/>
      <c r="S3" s="187"/>
      <c r="T3" s="187"/>
      <c r="U3" s="187"/>
      <c r="V3" s="187"/>
      <c r="W3" s="186" t="s">
        <v>110</v>
      </c>
      <c r="X3" s="187"/>
      <c r="Y3" s="187"/>
      <c r="Z3" s="188"/>
      <c r="AA3" s="186" t="s">
        <v>125</v>
      </c>
      <c r="AB3" s="187"/>
      <c r="AC3" s="187"/>
      <c r="AD3" s="187"/>
      <c r="AE3" s="188"/>
      <c r="AF3" s="186" t="s">
        <v>126</v>
      </c>
      <c r="AG3" s="187"/>
      <c r="AH3" s="187"/>
      <c r="AI3" s="187"/>
      <c r="AJ3" s="188"/>
    </row>
    <row r="4" spans="1:36" ht="14.1" customHeight="1" thickBot="1" x14ac:dyDescent="0.35">
      <c r="B4" s="190"/>
      <c r="C4" s="155">
        <v>2016</v>
      </c>
      <c r="D4" s="155">
        <v>2017</v>
      </c>
      <c r="E4" s="155">
        <v>2018</v>
      </c>
      <c r="F4" s="156">
        <v>2019</v>
      </c>
      <c r="G4" s="157">
        <v>2016</v>
      </c>
      <c r="H4" s="157">
        <v>2017</v>
      </c>
      <c r="I4" s="158">
        <v>2018</v>
      </c>
      <c r="J4" s="157">
        <v>2019</v>
      </c>
      <c r="K4" s="159">
        <v>2020</v>
      </c>
      <c r="L4" s="155">
        <v>2016</v>
      </c>
      <c r="M4" s="155">
        <v>2017</v>
      </c>
      <c r="N4" s="160">
        <v>2018</v>
      </c>
      <c r="O4" s="155">
        <v>2019</v>
      </c>
      <c r="P4" s="161">
        <v>2020</v>
      </c>
      <c r="Q4" s="162">
        <v>2016</v>
      </c>
      <c r="R4" s="160">
        <v>2017</v>
      </c>
      <c r="S4" s="160">
        <v>2018</v>
      </c>
      <c r="T4" s="160">
        <v>2019</v>
      </c>
      <c r="U4" s="160">
        <v>2020</v>
      </c>
      <c r="V4" s="161">
        <v>2021</v>
      </c>
      <c r="W4" s="155">
        <v>2016</v>
      </c>
      <c r="X4" s="155">
        <v>2017</v>
      </c>
      <c r="Y4" s="155">
        <v>2018</v>
      </c>
      <c r="Z4" s="161">
        <v>2019</v>
      </c>
      <c r="AA4" s="163">
        <v>2016</v>
      </c>
      <c r="AB4" s="155">
        <v>2017</v>
      </c>
      <c r="AC4" s="155">
        <v>2018</v>
      </c>
      <c r="AD4" s="155">
        <v>2019</v>
      </c>
      <c r="AE4" s="161">
        <v>2020</v>
      </c>
      <c r="AF4" s="163">
        <v>2016</v>
      </c>
      <c r="AG4" s="155">
        <v>2017</v>
      </c>
      <c r="AH4" s="155">
        <v>2018</v>
      </c>
      <c r="AI4" s="155">
        <v>2019</v>
      </c>
      <c r="AJ4" s="161">
        <v>2020</v>
      </c>
    </row>
    <row r="5" spans="1:36" ht="14.1" customHeight="1" thickBot="1" x14ac:dyDescent="0.35">
      <c r="B5" s="48" t="s">
        <v>1</v>
      </c>
      <c r="C5" s="106">
        <v>14493.681000000002</v>
      </c>
      <c r="D5" s="106">
        <v>14981.745999999999</v>
      </c>
      <c r="E5" s="106">
        <v>15390.275000000003</v>
      </c>
      <c r="F5" s="107">
        <v>16341.241000000002</v>
      </c>
      <c r="G5" s="49">
        <v>14229.47548469</v>
      </c>
      <c r="H5" s="49">
        <v>14580.173000000003</v>
      </c>
      <c r="I5" s="49">
        <v>15029.375000000002</v>
      </c>
      <c r="J5" s="49">
        <v>15900.329999999998</v>
      </c>
      <c r="K5" s="50">
        <v>16825.005000000001</v>
      </c>
      <c r="L5" s="106">
        <v>14229.47548469</v>
      </c>
      <c r="M5" s="106">
        <v>14580.173000000003</v>
      </c>
      <c r="N5" s="106">
        <v>15042.875000000002</v>
      </c>
      <c r="O5" s="106">
        <v>15932.729999999998</v>
      </c>
      <c r="P5" s="107">
        <v>16857.404999999999</v>
      </c>
      <c r="Q5" s="108">
        <v>14229.47548469</v>
      </c>
      <c r="R5" s="106">
        <v>14650.6389989</v>
      </c>
      <c r="S5" s="106">
        <v>15088.701000000001</v>
      </c>
      <c r="T5" s="106">
        <v>15963.549000000001</v>
      </c>
      <c r="U5" s="106">
        <v>16893.692000000003</v>
      </c>
      <c r="V5" s="107">
        <v>17461.234999999997</v>
      </c>
      <c r="W5" s="106">
        <f t="shared" ref="W5:AJ5" si="0">W6+W12+W23+W24+W25</f>
        <v>-264.20551531000018</v>
      </c>
      <c r="X5" s="106">
        <f t="shared" si="0"/>
        <v>-331.10700110000033</v>
      </c>
      <c r="Y5" s="106">
        <f t="shared" si="0"/>
        <v>-301.57400000000035</v>
      </c>
      <c r="Z5" s="107">
        <f t="shared" si="0"/>
        <v>-377.69199999999989</v>
      </c>
      <c r="AA5" s="108">
        <f t="shared" si="0"/>
        <v>0</v>
      </c>
      <c r="AB5" s="106">
        <f t="shared" si="0"/>
        <v>70.465998899999235</v>
      </c>
      <c r="AC5" s="106">
        <f t="shared" si="0"/>
        <v>59.325999999999951</v>
      </c>
      <c r="AD5" s="106">
        <f t="shared" si="0"/>
        <v>63.219000000000158</v>
      </c>
      <c r="AE5" s="107">
        <f t="shared" si="0"/>
        <v>68.687000000000779</v>
      </c>
      <c r="AF5" s="108">
        <f t="shared" si="0"/>
        <v>0</v>
      </c>
      <c r="AG5" s="106">
        <f t="shared" si="0"/>
        <v>70.465998899999235</v>
      </c>
      <c r="AH5" s="106">
        <f t="shared" si="0"/>
        <v>45.825999999999951</v>
      </c>
      <c r="AI5" s="106">
        <f t="shared" si="0"/>
        <v>30.819000000000067</v>
      </c>
      <c r="AJ5" s="107">
        <f t="shared" si="0"/>
        <v>36.287000000000802</v>
      </c>
    </row>
    <row r="6" spans="1:36" ht="14.1" customHeight="1" x14ac:dyDescent="0.3">
      <c r="B6" s="52" t="s">
        <v>2</v>
      </c>
      <c r="C6" s="51">
        <v>5862.4610000000002</v>
      </c>
      <c r="D6" s="51">
        <v>5856.1280000000006</v>
      </c>
      <c r="E6" s="51">
        <v>5964.6930000000002</v>
      </c>
      <c r="F6" s="62">
        <v>6472.8119999999999</v>
      </c>
      <c r="G6" s="47">
        <v>5742.7766357299997</v>
      </c>
      <c r="H6" s="47">
        <v>5344.6860000000006</v>
      </c>
      <c r="I6" s="47">
        <v>5464.5809999999992</v>
      </c>
      <c r="J6" s="47">
        <v>5910.0809999999992</v>
      </c>
      <c r="K6" s="53">
        <v>6422.8109999999997</v>
      </c>
      <c r="L6" s="51">
        <v>5742.7766357299997</v>
      </c>
      <c r="M6" s="51">
        <v>5344.6860000000006</v>
      </c>
      <c r="N6" s="51">
        <v>5464.5809999999992</v>
      </c>
      <c r="O6" s="51">
        <v>5910.0809999999992</v>
      </c>
      <c r="P6" s="62">
        <v>6422.8109999999997</v>
      </c>
      <c r="Q6" s="109">
        <v>5742.7766357299997</v>
      </c>
      <c r="R6" s="51">
        <v>5365.7150000000001</v>
      </c>
      <c r="S6" s="51">
        <v>5456.4960000000001</v>
      </c>
      <c r="T6" s="51">
        <v>5848.7669999999998</v>
      </c>
      <c r="U6" s="51">
        <v>6355.0390000000007</v>
      </c>
      <c r="V6" s="62">
        <v>6706.7739999999994</v>
      </c>
      <c r="W6" s="51">
        <f t="shared" ref="W6:AJ6" si="1">W8+W9+W10+W11</f>
        <v>-119.68436427000033</v>
      </c>
      <c r="X6" s="51">
        <f t="shared" si="1"/>
        <v>-490.41300000000001</v>
      </c>
      <c r="Y6" s="51">
        <f t="shared" si="1"/>
        <v>-508.19700000000023</v>
      </c>
      <c r="Z6" s="110">
        <f t="shared" si="1"/>
        <v>-624.04500000000007</v>
      </c>
      <c r="AA6" s="109">
        <f t="shared" si="1"/>
        <v>0</v>
      </c>
      <c r="AB6" s="51">
        <f t="shared" si="1"/>
        <v>21.028999999999911</v>
      </c>
      <c r="AC6" s="51">
        <f t="shared" si="1"/>
        <v>-8.0850000000000932</v>
      </c>
      <c r="AD6" s="51">
        <f t="shared" si="1"/>
        <v>-61.314000000000206</v>
      </c>
      <c r="AE6" s="62">
        <f t="shared" si="1"/>
        <v>-67.771999999999281</v>
      </c>
      <c r="AF6" s="109">
        <f t="shared" si="1"/>
        <v>0</v>
      </c>
      <c r="AG6" s="51">
        <f t="shared" si="1"/>
        <v>21.028999999999911</v>
      </c>
      <c r="AH6" s="51">
        <f t="shared" si="1"/>
        <v>-8.0850000000000932</v>
      </c>
      <c r="AI6" s="51">
        <f t="shared" si="1"/>
        <v>-61.314000000000206</v>
      </c>
      <c r="AJ6" s="62">
        <f t="shared" si="1"/>
        <v>-67.771999999999281</v>
      </c>
    </row>
    <row r="7" spans="1:36" ht="14.1" customHeight="1" x14ac:dyDescent="0.3">
      <c r="B7" s="54" t="s">
        <v>3</v>
      </c>
      <c r="C7" s="57">
        <v>2363.15</v>
      </c>
      <c r="D7" s="57">
        <v>2522.3490000000002</v>
      </c>
      <c r="E7" s="57">
        <v>2670.3020000000001</v>
      </c>
      <c r="F7" s="61">
        <v>2879.5349999999999</v>
      </c>
      <c r="G7" s="55">
        <v>2376.5024340299992</v>
      </c>
      <c r="H7" s="55">
        <v>2561.0920000000001</v>
      </c>
      <c r="I7" s="55">
        <v>2749.3209999999999</v>
      </c>
      <c r="J7" s="55">
        <v>2963.2049999999999</v>
      </c>
      <c r="K7" s="56">
        <v>3192.116</v>
      </c>
      <c r="L7" s="57">
        <v>2376.5024340299992</v>
      </c>
      <c r="M7" s="57">
        <v>2561.0920000000001</v>
      </c>
      <c r="N7" s="57">
        <v>2749.3209999999999</v>
      </c>
      <c r="O7" s="57">
        <v>2963.2049999999999</v>
      </c>
      <c r="P7" s="61">
        <v>3192.116</v>
      </c>
      <c r="Q7" s="60">
        <v>2376.5024340299992</v>
      </c>
      <c r="R7" s="57">
        <v>2575.2440000000001</v>
      </c>
      <c r="S7" s="57">
        <v>2770.6699999999996</v>
      </c>
      <c r="T7" s="57">
        <v>2977.0540000000001</v>
      </c>
      <c r="U7" s="57">
        <v>3209.1040000000003</v>
      </c>
      <c r="V7" s="61">
        <v>3428.0129999999999</v>
      </c>
      <c r="W7" s="57">
        <f>Q7-C7</f>
        <v>13.352434029999131</v>
      </c>
      <c r="X7" s="57">
        <f t="shared" ref="X7:Z11" si="2">R7-D7</f>
        <v>52.894999999999982</v>
      </c>
      <c r="Y7" s="57">
        <f t="shared" si="2"/>
        <v>100.36799999999948</v>
      </c>
      <c r="Z7" s="61">
        <f t="shared" si="2"/>
        <v>97.519000000000233</v>
      </c>
      <c r="AA7" s="60">
        <f>Q7-G7</f>
        <v>0</v>
      </c>
      <c r="AB7" s="57">
        <f t="shared" ref="AB7:AE11" si="3">R7-H7</f>
        <v>14.152000000000044</v>
      </c>
      <c r="AC7" s="57">
        <f t="shared" si="3"/>
        <v>21.348999999999705</v>
      </c>
      <c r="AD7" s="57">
        <f t="shared" si="3"/>
        <v>13.84900000000016</v>
      </c>
      <c r="AE7" s="61">
        <f t="shared" si="3"/>
        <v>16.988000000000284</v>
      </c>
      <c r="AF7" s="60">
        <f>Q7-L7</f>
        <v>0</v>
      </c>
      <c r="AG7" s="57">
        <f t="shared" ref="AG7:AJ11" si="4">R7-M7</f>
        <v>14.152000000000044</v>
      </c>
      <c r="AH7" s="57">
        <f t="shared" si="4"/>
        <v>21.348999999999705</v>
      </c>
      <c r="AI7" s="57">
        <f t="shared" si="4"/>
        <v>13.84900000000016</v>
      </c>
      <c r="AJ7" s="61">
        <f t="shared" si="4"/>
        <v>16.988000000000284</v>
      </c>
    </row>
    <row r="8" spans="1:36" ht="14.1" customHeight="1" x14ac:dyDescent="0.3">
      <c r="B8" s="58" t="s">
        <v>4</v>
      </c>
      <c r="C8" s="57">
        <v>2254.0129999999999</v>
      </c>
      <c r="D8" s="57">
        <v>2415.7040000000002</v>
      </c>
      <c r="E8" s="57">
        <v>2585.971</v>
      </c>
      <c r="F8" s="61">
        <v>2775.9639999999999</v>
      </c>
      <c r="G8" s="55">
        <v>2264.609300529999</v>
      </c>
      <c r="H8" s="55">
        <v>2466.8980000000001</v>
      </c>
      <c r="I8" s="55">
        <v>2662.7750000000001</v>
      </c>
      <c r="J8" s="55">
        <v>2863.942</v>
      </c>
      <c r="K8" s="56">
        <v>3086.2979999999998</v>
      </c>
      <c r="L8" s="57">
        <v>2264.609300529999</v>
      </c>
      <c r="M8" s="57">
        <v>2466.8980000000001</v>
      </c>
      <c r="N8" s="57">
        <v>2662.7750000000001</v>
      </c>
      <c r="O8" s="57">
        <v>2863.942</v>
      </c>
      <c r="P8" s="61">
        <v>3086.2979999999998</v>
      </c>
      <c r="Q8" s="60">
        <v>2264.609300529999</v>
      </c>
      <c r="R8" s="57">
        <v>2482.248</v>
      </c>
      <c r="S8" s="57">
        <v>2686.7489999999998</v>
      </c>
      <c r="T8" s="57">
        <v>2879.9740000000002</v>
      </c>
      <c r="U8" s="57">
        <v>3109.7510000000002</v>
      </c>
      <c r="V8" s="61">
        <v>3329.0619999999999</v>
      </c>
      <c r="W8" s="57">
        <f t="shared" ref="W8:W11" si="5">Q8-C8</f>
        <v>10.596300529999098</v>
      </c>
      <c r="X8" s="57">
        <f t="shared" si="2"/>
        <v>66.543999999999869</v>
      </c>
      <c r="Y8" s="57">
        <f t="shared" si="2"/>
        <v>100.77799999999979</v>
      </c>
      <c r="Z8" s="61">
        <f t="shared" si="2"/>
        <v>104.01000000000022</v>
      </c>
      <c r="AA8" s="60">
        <f t="shared" ref="AA8:AA11" si="6">Q8-G8</f>
        <v>0</v>
      </c>
      <c r="AB8" s="57">
        <f t="shared" si="3"/>
        <v>15.349999999999909</v>
      </c>
      <c r="AC8" s="57">
        <f t="shared" si="3"/>
        <v>23.973999999999705</v>
      </c>
      <c r="AD8" s="57">
        <f t="shared" si="3"/>
        <v>16.032000000000153</v>
      </c>
      <c r="AE8" s="61">
        <f t="shared" si="3"/>
        <v>23.453000000000429</v>
      </c>
      <c r="AF8" s="60">
        <f t="shared" ref="AF8:AF11" si="7">Q8-L8</f>
        <v>0</v>
      </c>
      <c r="AG8" s="57">
        <f t="shared" si="4"/>
        <v>15.349999999999909</v>
      </c>
      <c r="AH8" s="57">
        <f t="shared" si="4"/>
        <v>23.973999999999705</v>
      </c>
      <c r="AI8" s="57">
        <f t="shared" si="4"/>
        <v>16.032000000000153</v>
      </c>
      <c r="AJ8" s="61">
        <f t="shared" si="4"/>
        <v>23.453000000000429</v>
      </c>
    </row>
    <row r="9" spans="1:36" ht="14.1" customHeight="1" x14ac:dyDescent="0.3">
      <c r="B9" s="58" t="s">
        <v>5</v>
      </c>
      <c r="C9" s="57">
        <v>109.137</v>
      </c>
      <c r="D9" s="57">
        <v>106.645</v>
      </c>
      <c r="E9" s="57">
        <v>84.331000000000003</v>
      </c>
      <c r="F9" s="61">
        <v>103.571</v>
      </c>
      <c r="G9" s="55">
        <v>111.89313349999999</v>
      </c>
      <c r="H9" s="55">
        <v>94.194000000000003</v>
      </c>
      <c r="I9" s="55">
        <v>86.546000000000006</v>
      </c>
      <c r="J9" s="55">
        <v>99.263000000000005</v>
      </c>
      <c r="K9" s="56">
        <v>105.818</v>
      </c>
      <c r="L9" s="57">
        <v>111.89313349999999</v>
      </c>
      <c r="M9" s="57">
        <v>94.194000000000003</v>
      </c>
      <c r="N9" s="57">
        <v>86.546000000000006</v>
      </c>
      <c r="O9" s="57">
        <v>99.263000000000005</v>
      </c>
      <c r="P9" s="61">
        <v>105.818</v>
      </c>
      <c r="Q9" s="60">
        <v>111.89313349999999</v>
      </c>
      <c r="R9" s="57">
        <v>92.995999999999995</v>
      </c>
      <c r="S9" s="57">
        <v>83.921000000000006</v>
      </c>
      <c r="T9" s="57">
        <v>97.08</v>
      </c>
      <c r="U9" s="57">
        <v>99.352999999999994</v>
      </c>
      <c r="V9" s="61">
        <v>98.950999999999993</v>
      </c>
      <c r="W9" s="57">
        <f t="shared" si="5"/>
        <v>2.75613349999999</v>
      </c>
      <c r="X9" s="57">
        <f t="shared" si="2"/>
        <v>-13.649000000000001</v>
      </c>
      <c r="Y9" s="57">
        <f t="shared" si="2"/>
        <v>-0.40999999999999659</v>
      </c>
      <c r="Z9" s="61">
        <f t="shared" si="2"/>
        <v>-6.4909999999999997</v>
      </c>
      <c r="AA9" s="60">
        <f t="shared" si="6"/>
        <v>0</v>
      </c>
      <c r="AB9" s="57">
        <f t="shared" si="3"/>
        <v>-1.1980000000000075</v>
      </c>
      <c r="AC9" s="57">
        <f t="shared" si="3"/>
        <v>-2.625</v>
      </c>
      <c r="AD9" s="57">
        <f t="shared" si="3"/>
        <v>-2.1830000000000069</v>
      </c>
      <c r="AE9" s="61">
        <f t="shared" si="3"/>
        <v>-6.4650000000000034</v>
      </c>
      <c r="AF9" s="60">
        <f t="shared" si="7"/>
        <v>0</v>
      </c>
      <c r="AG9" s="57">
        <f t="shared" si="4"/>
        <v>-1.1980000000000075</v>
      </c>
      <c r="AH9" s="57">
        <f t="shared" si="4"/>
        <v>-2.625</v>
      </c>
      <c r="AI9" s="57">
        <f t="shared" si="4"/>
        <v>-2.1830000000000069</v>
      </c>
      <c r="AJ9" s="61">
        <f t="shared" si="4"/>
        <v>-6.4650000000000034</v>
      </c>
    </row>
    <row r="10" spans="1:36" ht="14.1" customHeight="1" x14ac:dyDescent="0.3">
      <c r="B10" s="54" t="s">
        <v>6</v>
      </c>
      <c r="C10" s="57">
        <v>3324.7</v>
      </c>
      <c r="D10" s="57">
        <v>3143.7550000000001</v>
      </c>
      <c r="E10" s="57">
        <v>3032.9470000000001</v>
      </c>
      <c r="F10" s="61">
        <v>3324.4780000000001</v>
      </c>
      <c r="G10" s="55">
        <v>3187.0632792600004</v>
      </c>
      <c r="H10" s="55">
        <v>2612.0300000000002</v>
      </c>
      <c r="I10" s="55">
        <v>2472.6219999999998</v>
      </c>
      <c r="J10" s="55">
        <v>2705.1860000000001</v>
      </c>
      <c r="K10" s="56">
        <v>2978.2289999999998</v>
      </c>
      <c r="L10" s="57">
        <v>3187.0632792600004</v>
      </c>
      <c r="M10" s="57">
        <v>2612.0300000000002</v>
      </c>
      <c r="N10" s="57">
        <v>2472.6219999999998</v>
      </c>
      <c r="O10" s="57">
        <v>2705.1860000000001</v>
      </c>
      <c r="P10" s="61">
        <v>2978.2289999999998</v>
      </c>
      <c r="Q10" s="60">
        <v>3187.0632792600004</v>
      </c>
      <c r="R10" s="57">
        <v>2612.0300000000002</v>
      </c>
      <c r="S10" s="57">
        <v>2454.0070000000001</v>
      </c>
      <c r="T10" s="57">
        <v>2633.5949999999998</v>
      </c>
      <c r="U10" s="57">
        <v>2911.3130000000001</v>
      </c>
      <c r="V10" s="61">
        <v>3038.752</v>
      </c>
      <c r="W10" s="57">
        <f t="shared" si="5"/>
        <v>-137.63672073999942</v>
      </c>
      <c r="X10" s="57">
        <f t="shared" si="2"/>
        <v>-531.72499999999991</v>
      </c>
      <c r="Y10" s="57">
        <f t="shared" si="2"/>
        <v>-578.94000000000005</v>
      </c>
      <c r="Z10" s="61">
        <f t="shared" si="2"/>
        <v>-690.88300000000027</v>
      </c>
      <c r="AA10" s="60">
        <f t="shared" si="6"/>
        <v>0</v>
      </c>
      <c r="AB10" s="57">
        <f t="shared" si="3"/>
        <v>0</v>
      </c>
      <c r="AC10" s="57">
        <f t="shared" si="3"/>
        <v>-18.614999999999782</v>
      </c>
      <c r="AD10" s="57">
        <f t="shared" si="3"/>
        <v>-71.591000000000349</v>
      </c>
      <c r="AE10" s="61">
        <f t="shared" si="3"/>
        <v>-66.915999999999713</v>
      </c>
      <c r="AF10" s="60">
        <f t="shared" si="7"/>
        <v>0</v>
      </c>
      <c r="AG10" s="57">
        <f t="shared" si="4"/>
        <v>0</v>
      </c>
      <c r="AH10" s="57">
        <f t="shared" si="4"/>
        <v>-18.614999999999782</v>
      </c>
      <c r="AI10" s="57">
        <f t="shared" si="4"/>
        <v>-71.591000000000349</v>
      </c>
      <c r="AJ10" s="61">
        <f t="shared" si="4"/>
        <v>-66.915999999999713</v>
      </c>
    </row>
    <row r="11" spans="1:36" ht="14.1" customHeight="1" x14ac:dyDescent="0.3">
      <c r="B11" s="54" t="s">
        <v>7</v>
      </c>
      <c r="C11" s="57">
        <v>174.61099999999999</v>
      </c>
      <c r="D11" s="57">
        <v>190.024</v>
      </c>
      <c r="E11" s="57">
        <v>261.44400000000002</v>
      </c>
      <c r="F11" s="61">
        <v>268.79899999999998</v>
      </c>
      <c r="G11" s="55">
        <v>179.21092243999999</v>
      </c>
      <c r="H11" s="55">
        <v>171.56399999999999</v>
      </c>
      <c r="I11" s="55">
        <v>242.63800000000001</v>
      </c>
      <c r="J11" s="55">
        <v>241.69</v>
      </c>
      <c r="K11" s="56">
        <v>252.46600000000001</v>
      </c>
      <c r="L11" s="57">
        <v>179.21092243999999</v>
      </c>
      <c r="M11" s="57">
        <v>171.56399999999999</v>
      </c>
      <c r="N11" s="57">
        <v>242.63800000000001</v>
      </c>
      <c r="O11" s="57">
        <v>241.69</v>
      </c>
      <c r="P11" s="61">
        <v>252.46600000000001</v>
      </c>
      <c r="Q11" s="60">
        <v>179.21092243999999</v>
      </c>
      <c r="R11" s="57">
        <v>178.441</v>
      </c>
      <c r="S11" s="57">
        <v>231.81899999999999</v>
      </c>
      <c r="T11" s="57">
        <v>238.11799999999999</v>
      </c>
      <c r="U11" s="57">
        <v>234.62200000000001</v>
      </c>
      <c r="V11" s="61">
        <v>240.00899999999999</v>
      </c>
      <c r="W11" s="57">
        <f t="shared" si="5"/>
        <v>4.5999224400000003</v>
      </c>
      <c r="X11" s="57">
        <f>R11-D11</f>
        <v>-11.582999999999998</v>
      </c>
      <c r="Y11" s="57">
        <f t="shared" si="2"/>
        <v>-29.625000000000028</v>
      </c>
      <c r="Z11" s="61">
        <f t="shared" si="2"/>
        <v>-30.680999999999983</v>
      </c>
      <c r="AA11" s="60">
        <f t="shared" si="6"/>
        <v>0</v>
      </c>
      <c r="AB11" s="57">
        <f t="shared" si="3"/>
        <v>6.8770000000000095</v>
      </c>
      <c r="AC11" s="57">
        <f t="shared" si="3"/>
        <v>-10.819000000000017</v>
      </c>
      <c r="AD11" s="57">
        <f t="shared" si="3"/>
        <v>-3.5720000000000027</v>
      </c>
      <c r="AE11" s="61">
        <f t="shared" si="3"/>
        <v>-17.843999999999994</v>
      </c>
      <c r="AF11" s="60">
        <f t="shared" si="7"/>
        <v>0</v>
      </c>
      <c r="AG11" s="57">
        <f t="shared" si="4"/>
        <v>6.8770000000000095</v>
      </c>
      <c r="AH11" s="57">
        <f t="shared" si="4"/>
        <v>-10.819000000000017</v>
      </c>
      <c r="AI11" s="57">
        <f t="shared" si="4"/>
        <v>-3.5720000000000027</v>
      </c>
      <c r="AJ11" s="61">
        <f t="shared" si="4"/>
        <v>-17.843999999999994</v>
      </c>
    </row>
    <row r="12" spans="1:36" ht="14.1" customHeight="1" x14ac:dyDescent="0.3">
      <c r="B12" s="59" t="s">
        <v>8</v>
      </c>
      <c r="C12" s="51">
        <v>7661.7800000000007</v>
      </c>
      <c r="D12" s="51">
        <v>8004.1839999999993</v>
      </c>
      <c r="E12" s="51">
        <v>8263.871000000001</v>
      </c>
      <c r="F12" s="62">
        <v>8713.5969999999998</v>
      </c>
      <c r="G12" s="47">
        <v>7531.1962060200003</v>
      </c>
      <c r="H12" s="47">
        <v>8138.1650000000009</v>
      </c>
      <c r="I12" s="47">
        <v>8414.8680000000004</v>
      </c>
      <c r="J12" s="47">
        <v>8819.98</v>
      </c>
      <c r="K12" s="53">
        <v>9190.7950000000001</v>
      </c>
      <c r="L12" s="51">
        <v>7531.1962060200003</v>
      </c>
      <c r="M12" s="51">
        <v>8138.1650000000009</v>
      </c>
      <c r="N12" s="51">
        <v>8414.8680000000004</v>
      </c>
      <c r="O12" s="51">
        <v>8819.98</v>
      </c>
      <c r="P12" s="62">
        <v>9190.7950000000001</v>
      </c>
      <c r="Q12" s="109">
        <v>7531.1962060200003</v>
      </c>
      <c r="R12" s="51">
        <v>8167.6178062099989</v>
      </c>
      <c r="S12" s="51">
        <v>8457.4349999999995</v>
      </c>
      <c r="T12" s="51">
        <v>8938.1180000000004</v>
      </c>
      <c r="U12" s="51">
        <v>9320.125</v>
      </c>
      <c r="V12" s="62">
        <v>9697.4959999999992</v>
      </c>
      <c r="W12" s="51">
        <f t="shared" ref="W12:Z12" si="8">W13+W14</f>
        <v>-130.58379397999991</v>
      </c>
      <c r="X12" s="51">
        <f t="shared" si="8"/>
        <v>163.43380620999963</v>
      </c>
      <c r="Y12" s="51">
        <f t="shared" si="8"/>
        <v>193.56399999999999</v>
      </c>
      <c r="Z12" s="62">
        <f t="shared" si="8"/>
        <v>224.52100000000016</v>
      </c>
      <c r="AA12" s="109">
        <f>AA13+AA14</f>
        <v>0</v>
      </c>
      <c r="AB12" s="51">
        <f t="shared" ref="AB12:AJ12" si="9">AB13+AB14</f>
        <v>29.452806209999288</v>
      </c>
      <c r="AC12" s="51">
        <f t="shared" si="9"/>
        <v>42.5670000000001</v>
      </c>
      <c r="AD12" s="51">
        <f t="shared" si="9"/>
        <v>118.13800000000026</v>
      </c>
      <c r="AE12" s="62">
        <f t="shared" si="9"/>
        <v>129.33000000000013</v>
      </c>
      <c r="AF12" s="109">
        <f t="shared" si="9"/>
        <v>0</v>
      </c>
      <c r="AG12" s="51">
        <f t="shared" si="9"/>
        <v>29.452806209999288</v>
      </c>
      <c r="AH12" s="51">
        <f t="shared" si="9"/>
        <v>42.5670000000001</v>
      </c>
      <c r="AI12" s="51">
        <f t="shared" si="9"/>
        <v>118.13800000000026</v>
      </c>
      <c r="AJ12" s="62">
        <f t="shared" si="9"/>
        <v>129.33000000000013</v>
      </c>
    </row>
    <row r="13" spans="1:36" ht="14.1" customHeight="1" x14ac:dyDescent="0.3">
      <c r="B13" s="54" t="s">
        <v>9</v>
      </c>
      <c r="C13" s="57">
        <v>5495.4520000000002</v>
      </c>
      <c r="D13" s="57">
        <v>5748.7939999999999</v>
      </c>
      <c r="E13" s="57">
        <v>5949.817</v>
      </c>
      <c r="F13" s="61">
        <v>6303.4290000000001</v>
      </c>
      <c r="G13" s="55">
        <v>5360.69945061</v>
      </c>
      <c r="H13" s="55">
        <v>5876.6170000000002</v>
      </c>
      <c r="I13" s="55">
        <v>6079.1779999999999</v>
      </c>
      <c r="J13" s="55">
        <v>6388.223</v>
      </c>
      <c r="K13" s="56">
        <v>6690.9830000000002</v>
      </c>
      <c r="L13" s="57">
        <v>5360.69945061</v>
      </c>
      <c r="M13" s="57">
        <v>5876.6170000000002</v>
      </c>
      <c r="N13" s="57">
        <v>6079.1779999999999</v>
      </c>
      <c r="O13" s="57">
        <v>6388.223</v>
      </c>
      <c r="P13" s="61">
        <v>6690.9830000000002</v>
      </c>
      <c r="Q13" s="60">
        <v>5360.69945061</v>
      </c>
      <c r="R13" s="57">
        <v>5914.9378062099995</v>
      </c>
      <c r="S13" s="57">
        <v>6129.482</v>
      </c>
      <c r="T13" s="57">
        <v>6507.01</v>
      </c>
      <c r="U13" s="57">
        <v>6821.2380000000003</v>
      </c>
      <c r="V13" s="61">
        <v>7141.8239999999996</v>
      </c>
      <c r="W13" s="57">
        <f>Q13-C13</f>
        <v>-134.75254939000024</v>
      </c>
      <c r="X13" s="57">
        <f t="shared" ref="X13:Z13" si="10">R13-D13</f>
        <v>166.14380620999964</v>
      </c>
      <c r="Y13" s="57">
        <f t="shared" si="10"/>
        <v>179.66499999999996</v>
      </c>
      <c r="Z13" s="61">
        <f t="shared" si="10"/>
        <v>203.58100000000013</v>
      </c>
      <c r="AA13" s="60">
        <f>Q13-G13</f>
        <v>0</v>
      </c>
      <c r="AB13" s="57">
        <f t="shared" ref="AB13:AE13" si="11">R13-H13</f>
        <v>38.320806209999319</v>
      </c>
      <c r="AC13" s="57">
        <f t="shared" si="11"/>
        <v>50.304000000000087</v>
      </c>
      <c r="AD13" s="57">
        <f t="shared" si="11"/>
        <v>118.78700000000026</v>
      </c>
      <c r="AE13" s="61">
        <f t="shared" si="11"/>
        <v>130.25500000000011</v>
      </c>
      <c r="AF13" s="60">
        <f>Q13-L13</f>
        <v>0</v>
      </c>
      <c r="AG13" s="57">
        <f t="shared" ref="AG13:AJ13" si="12">R13-M13</f>
        <v>38.320806209999319</v>
      </c>
      <c r="AH13" s="57">
        <f t="shared" si="12"/>
        <v>50.304000000000087</v>
      </c>
      <c r="AI13" s="57">
        <f t="shared" si="12"/>
        <v>118.78700000000026</v>
      </c>
      <c r="AJ13" s="61">
        <f t="shared" si="12"/>
        <v>130.25500000000011</v>
      </c>
    </row>
    <row r="14" spans="1:36" ht="14.1" customHeight="1" x14ac:dyDescent="0.3">
      <c r="B14" s="54" t="s">
        <v>10</v>
      </c>
      <c r="C14" s="57">
        <v>2166.328</v>
      </c>
      <c r="D14" s="57">
        <v>2255.3899999999994</v>
      </c>
      <c r="E14" s="57">
        <v>2314.0540000000005</v>
      </c>
      <c r="F14" s="61">
        <v>2410.1679999999997</v>
      </c>
      <c r="G14" s="55">
        <v>2170.4967554100003</v>
      </c>
      <c r="H14" s="55">
        <v>2261.5480000000002</v>
      </c>
      <c r="I14" s="55">
        <v>2335.69</v>
      </c>
      <c r="J14" s="55">
        <v>2431.7570000000005</v>
      </c>
      <c r="K14" s="56">
        <v>2499.8120000000004</v>
      </c>
      <c r="L14" s="57">
        <v>2170.4967554100003</v>
      </c>
      <c r="M14" s="57">
        <v>2261.5480000000002</v>
      </c>
      <c r="N14" s="57">
        <v>2335.69</v>
      </c>
      <c r="O14" s="57">
        <v>2431.7570000000005</v>
      </c>
      <c r="P14" s="61">
        <v>2499.8120000000004</v>
      </c>
      <c r="Q14" s="60">
        <v>2170.4967554100003</v>
      </c>
      <c r="R14" s="57">
        <v>2252.6799999999998</v>
      </c>
      <c r="S14" s="57">
        <v>2327.953</v>
      </c>
      <c r="T14" s="57">
        <v>2431.1080000000002</v>
      </c>
      <c r="U14" s="57">
        <v>2498.8870000000002</v>
      </c>
      <c r="V14" s="61">
        <v>2555.6719999999996</v>
      </c>
      <c r="W14" s="57">
        <f t="shared" ref="W14:Z14" si="13">SUM(W15:W22)</f>
        <v>4.1687554100003421</v>
      </c>
      <c r="X14" s="57">
        <f t="shared" si="13"/>
        <v>-2.7100000000000137</v>
      </c>
      <c r="Y14" s="57">
        <f t="shared" si="13"/>
        <v>13.899000000000028</v>
      </c>
      <c r="Z14" s="61">
        <f t="shared" si="13"/>
        <v>20.940000000000037</v>
      </c>
      <c r="AA14" s="60">
        <f>SUM(AA15:AA22)</f>
        <v>0</v>
      </c>
      <c r="AB14" s="57">
        <f t="shared" ref="AB14:AJ14" si="14">SUM(AB15:AB22)</f>
        <v>-8.8680000000000287</v>
      </c>
      <c r="AC14" s="57">
        <f t="shared" si="14"/>
        <v>-7.7369999999999894</v>
      </c>
      <c r="AD14" s="57">
        <f t="shared" si="14"/>
        <v>-0.64899999999999969</v>
      </c>
      <c r="AE14" s="61">
        <f t="shared" si="14"/>
        <v>-0.92499999999998794</v>
      </c>
      <c r="AF14" s="60">
        <f t="shared" si="14"/>
        <v>0</v>
      </c>
      <c r="AG14" s="57">
        <f t="shared" si="14"/>
        <v>-8.8680000000000287</v>
      </c>
      <c r="AH14" s="57">
        <f t="shared" si="14"/>
        <v>-7.7369999999999894</v>
      </c>
      <c r="AI14" s="57">
        <f t="shared" si="14"/>
        <v>-0.64899999999999969</v>
      </c>
      <c r="AJ14" s="61">
        <f t="shared" si="14"/>
        <v>-0.92499999999998794</v>
      </c>
    </row>
    <row r="15" spans="1:36" ht="14.1" customHeight="1" x14ac:dyDescent="0.3">
      <c r="B15" s="58" t="s">
        <v>11</v>
      </c>
      <c r="C15" s="57">
        <v>1184.329</v>
      </c>
      <c r="D15" s="57">
        <v>1213.26</v>
      </c>
      <c r="E15" s="57">
        <v>1258.5920000000001</v>
      </c>
      <c r="F15" s="61">
        <v>1313.722</v>
      </c>
      <c r="G15" s="55">
        <v>1189.9354848800003</v>
      </c>
      <c r="H15" s="55">
        <v>1237.482</v>
      </c>
      <c r="I15" s="55">
        <v>1289.8810000000001</v>
      </c>
      <c r="J15" s="55">
        <v>1345.721</v>
      </c>
      <c r="K15" s="56">
        <v>1398.556</v>
      </c>
      <c r="L15" s="57">
        <v>1189.9354848800003</v>
      </c>
      <c r="M15" s="57">
        <v>1237.482</v>
      </c>
      <c r="N15" s="57">
        <v>1289.8810000000001</v>
      </c>
      <c r="O15" s="57">
        <v>1345.721</v>
      </c>
      <c r="P15" s="61">
        <v>1398.556</v>
      </c>
      <c r="Q15" s="60">
        <v>1189.9354848800003</v>
      </c>
      <c r="R15" s="57">
        <v>1231.83</v>
      </c>
      <c r="S15" s="57">
        <v>1282.5360000000001</v>
      </c>
      <c r="T15" s="57">
        <v>1341.423</v>
      </c>
      <c r="U15" s="57">
        <v>1393.8330000000001</v>
      </c>
      <c r="V15" s="61">
        <v>1441.684</v>
      </c>
      <c r="W15" s="57">
        <f>Q15-C15</f>
        <v>5.6064848800003801</v>
      </c>
      <c r="X15" s="57">
        <f t="shared" ref="X15:Z25" si="15">R15-D15</f>
        <v>18.569999999999936</v>
      </c>
      <c r="Y15" s="57">
        <f t="shared" si="15"/>
        <v>23.94399999999996</v>
      </c>
      <c r="Z15" s="61">
        <f t="shared" si="15"/>
        <v>27.701000000000022</v>
      </c>
      <c r="AA15" s="60">
        <f>Q15-G15</f>
        <v>0</v>
      </c>
      <c r="AB15" s="57">
        <f t="shared" ref="AB15:AE25" si="16">R15-H15</f>
        <v>-5.6520000000000437</v>
      </c>
      <c r="AC15" s="57">
        <f t="shared" si="16"/>
        <v>-7.3450000000000273</v>
      </c>
      <c r="AD15" s="57">
        <f t="shared" si="16"/>
        <v>-4.2980000000000018</v>
      </c>
      <c r="AE15" s="61">
        <f t="shared" si="16"/>
        <v>-4.7229999999999563</v>
      </c>
      <c r="AF15" s="60">
        <f>Q15-L15</f>
        <v>0</v>
      </c>
      <c r="AG15" s="57">
        <f t="shared" ref="AG15:AJ25" si="17">R15-M15</f>
        <v>-5.6520000000000437</v>
      </c>
      <c r="AH15" s="57">
        <f t="shared" si="17"/>
        <v>-7.3450000000000273</v>
      </c>
      <c r="AI15" s="57">
        <f t="shared" si="17"/>
        <v>-4.2980000000000018</v>
      </c>
      <c r="AJ15" s="61">
        <f t="shared" si="17"/>
        <v>-4.7229999999999563</v>
      </c>
    </row>
    <row r="16" spans="1:36" ht="14.1" customHeight="1" x14ac:dyDescent="0.3">
      <c r="B16" s="58" t="s">
        <v>12</v>
      </c>
      <c r="C16" s="57">
        <v>207.74299999999999</v>
      </c>
      <c r="D16" s="57">
        <v>211.05099999999999</v>
      </c>
      <c r="E16" s="57">
        <v>214.40299999999999</v>
      </c>
      <c r="F16" s="61">
        <v>219.00200000000001</v>
      </c>
      <c r="G16" s="55">
        <v>208.91464846000002</v>
      </c>
      <c r="H16" s="55">
        <v>213.625</v>
      </c>
      <c r="I16" s="55">
        <v>217.33</v>
      </c>
      <c r="J16" s="55">
        <v>222.447</v>
      </c>
      <c r="K16" s="56">
        <v>226.642</v>
      </c>
      <c r="L16" s="57">
        <v>208.91464846000002</v>
      </c>
      <c r="M16" s="57">
        <v>213.625</v>
      </c>
      <c r="N16" s="57">
        <v>217.33</v>
      </c>
      <c r="O16" s="57">
        <v>222.447</v>
      </c>
      <c r="P16" s="61">
        <v>226.642</v>
      </c>
      <c r="Q16" s="60">
        <v>208.91464846000002</v>
      </c>
      <c r="R16" s="57">
        <v>213.11099999999999</v>
      </c>
      <c r="S16" s="57">
        <v>217.33199999999999</v>
      </c>
      <c r="T16" s="57">
        <v>222.244</v>
      </c>
      <c r="U16" s="57">
        <v>226.49</v>
      </c>
      <c r="V16" s="61">
        <v>230.035</v>
      </c>
      <c r="W16" s="57">
        <f t="shared" ref="W16:W22" si="18">Q16-C16</f>
        <v>1.1716484600000285</v>
      </c>
      <c r="X16" s="57">
        <f t="shared" si="15"/>
        <v>2.0600000000000023</v>
      </c>
      <c r="Y16" s="57">
        <f t="shared" si="15"/>
        <v>2.929000000000002</v>
      </c>
      <c r="Z16" s="61">
        <f t="shared" si="15"/>
        <v>3.2419999999999902</v>
      </c>
      <c r="AA16" s="60">
        <f t="shared" ref="AA16:AA22" si="19">Q16-G16</f>
        <v>0</v>
      </c>
      <c r="AB16" s="57">
        <f t="shared" si="16"/>
        <v>-0.51400000000001</v>
      </c>
      <c r="AC16" s="57">
        <f t="shared" si="16"/>
        <v>1.999999999981128E-3</v>
      </c>
      <c r="AD16" s="57">
        <f t="shared" si="16"/>
        <v>-0.20300000000000296</v>
      </c>
      <c r="AE16" s="61">
        <f t="shared" si="16"/>
        <v>-0.15199999999998681</v>
      </c>
      <c r="AF16" s="60">
        <f t="shared" ref="AF16:AF25" si="20">Q16-L16</f>
        <v>0</v>
      </c>
      <c r="AG16" s="57">
        <f t="shared" si="17"/>
        <v>-0.51400000000001</v>
      </c>
      <c r="AH16" s="57">
        <f t="shared" si="17"/>
        <v>1.999999999981128E-3</v>
      </c>
      <c r="AI16" s="57">
        <f t="shared" si="17"/>
        <v>-0.20300000000000296</v>
      </c>
      <c r="AJ16" s="61">
        <f t="shared" si="17"/>
        <v>-0.15199999999998681</v>
      </c>
    </row>
    <row r="17" spans="2:36" ht="14.1" customHeight="1" x14ac:dyDescent="0.3">
      <c r="B17" s="58" t="s">
        <v>13</v>
      </c>
      <c r="C17" s="57">
        <v>57.429000000000002</v>
      </c>
      <c r="D17" s="57">
        <v>58.298000000000002</v>
      </c>
      <c r="E17" s="57">
        <v>59.198999999999998</v>
      </c>
      <c r="F17" s="61">
        <v>60.398000000000003</v>
      </c>
      <c r="G17" s="55">
        <v>56.94746356000001</v>
      </c>
      <c r="H17" s="55">
        <v>57.286999999999999</v>
      </c>
      <c r="I17" s="55">
        <v>58.234999999999999</v>
      </c>
      <c r="J17" s="55">
        <v>59.423000000000002</v>
      </c>
      <c r="K17" s="56">
        <v>60.506</v>
      </c>
      <c r="L17" s="57">
        <v>56.94746356000001</v>
      </c>
      <c r="M17" s="57">
        <v>57.286999999999999</v>
      </c>
      <c r="N17" s="57">
        <v>58.234999999999999</v>
      </c>
      <c r="O17" s="57">
        <v>59.423000000000002</v>
      </c>
      <c r="P17" s="61">
        <v>60.506</v>
      </c>
      <c r="Q17" s="60">
        <v>56.94746356000001</v>
      </c>
      <c r="R17" s="57">
        <v>57.536000000000001</v>
      </c>
      <c r="S17" s="57">
        <v>58.350999999999999</v>
      </c>
      <c r="T17" s="57">
        <v>59.908999999999999</v>
      </c>
      <c r="U17" s="57">
        <v>60.993000000000002</v>
      </c>
      <c r="V17" s="61">
        <v>61.893999999999998</v>
      </c>
      <c r="W17" s="57">
        <f t="shared" si="18"/>
        <v>-0.48153643999999218</v>
      </c>
      <c r="X17" s="57">
        <f t="shared" si="15"/>
        <v>-0.76200000000000045</v>
      </c>
      <c r="Y17" s="57">
        <f t="shared" si="15"/>
        <v>-0.84799999999999898</v>
      </c>
      <c r="Z17" s="61">
        <f t="shared" si="15"/>
        <v>-0.48900000000000432</v>
      </c>
      <c r="AA17" s="60">
        <f t="shared" si="19"/>
        <v>0</v>
      </c>
      <c r="AB17" s="57">
        <f t="shared" si="16"/>
        <v>0.24900000000000233</v>
      </c>
      <c r="AC17" s="57">
        <f t="shared" si="16"/>
        <v>0.11599999999999966</v>
      </c>
      <c r="AD17" s="57">
        <f t="shared" si="16"/>
        <v>0.4859999999999971</v>
      </c>
      <c r="AE17" s="61">
        <f t="shared" si="16"/>
        <v>0.48700000000000188</v>
      </c>
      <c r="AF17" s="60">
        <f t="shared" si="20"/>
        <v>0</v>
      </c>
      <c r="AG17" s="57">
        <f t="shared" si="17"/>
        <v>0.24900000000000233</v>
      </c>
      <c r="AH17" s="57">
        <f t="shared" si="17"/>
        <v>0.11599999999999966</v>
      </c>
      <c r="AI17" s="57">
        <f t="shared" si="17"/>
        <v>0.4859999999999971</v>
      </c>
      <c r="AJ17" s="61">
        <f t="shared" si="17"/>
        <v>0.48700000000000188</v>
      </c>
    </row>
    <row r="18" spans="2:36" ht="14.1" customHeight="1" x14ac:dyDescent="0.3">
      <c r="B18" s="58" t="s">
        <v>14</v>
      </c>
      <c r="C18" s="57">
        <v>4.3949999999999996</v>
      </c>
      <c r="D18" s="57">
        <v>4.4429999999999996</v>
      </c>
      <c r="E18" s="57">
        <v>4.5039999999999996</v>
      </c>
      <c r="F18" s="61">
        <v>4.5880000000000001</v>
      </c>
      <c r="G18" s="55">
        <v>4.9367816699999993</v>
      </c>
      <c r="H18" s="55">
        <v>3.76</v>
      </c>
      <c r="I18" s="55">
        <v>4.4109999999999996</v>
      </c>
      <c r="J18" s="55">
        <v>4.3369999999999997</v>
      </c>
      <c r="K18" s="56">
        <v>4.4009999999999998</v>
      </c>
      <c r="L18" s="57">
        <v>4.9367816699999993</v>
      </c>
      <c r="M18" s="57">
        <v>3.76</v>
      </c>
      <c r="N18" s="57">
        <v>4.4109999999999996</v>
      </c>
      <c r="O18" s="57">
        <v>4.3369999999999997</v>
      </c>
      <c r="P18" s="61">
        <v>4.4009999999999998</v>
      </c>
      <c r="Q18" s="60">
        <v>4.9367816699999993</v>
      </c>
      <c r="R18" s="57">
        <v>4.1059999999999999</v>
      </c>
      <c r="S18" s="57">
        <v>3.6280000000000001</v>
      </c>
      <c r="T18" s="57">
        <v>4.306</v>
      </c>
      <c r="U18" s="57">
        <v>4.3789999999999996</v>
      </c>
      <c r="V18" s="61">
        <v>4.4349999999999996</v>
      </c>
      <c r="W18" s="57">
        <f t="shared" si="18"/>
        <v>0.54178166999999977</v>
      </c>
      <c r="X18" s="57">
        <f t="shared" si="15"/>
        <v>-0.33699999999999974</v>
      </c>
      <c r="Y18" s="57">
        <f t="shared" si="15"/>
        <v>-0.87599999999999945</v>
      </c>
      <c r="Z18" s="61">
        <f t="shared" si="15"/>
        <v>-0.28200000000000003</v>
      </c>
      <c r="AA18" s="60">
        <f t="shared" si="19"/>
        <v>0</v>
      </c>
      <c r="AB18" s="57">
        <f t="shared" si="16"/>
        <v>0.34600000000000009</v>
      </c>
      <c r="AC18" s="57">
        <f t="shared" si="16"/>
        <v>-0.78299999999999947</v>
      </c>
      <c r="AD18" s="57">
        <f t="shared" si="16"/>
        <v>-3.0999999999999694E-2</v>
      </c>
      <c r="AE18" s="61">
        <f t="shared" si="16"/>
        <v>-2.2000000000000242E-2</v>
      </c>
      <c r="AF18" s="60">
        <f t="shared" si="20"/>
        <v>0</v>
      </c>
      <c r="AG18" s="57">
        <f t="shared" si="17"/>
        <v>0.34600000000000009</v>
      </c>
      <c r="AH18" s="57">
        <f t="shared" si="17"/>
        <v>-0.78299999999999947</v>
      </c>
      <c r="AI18" s="57">
        <f t="shared" si="17"/>
        <v>-3.0999999999999694E-2</v>
      </c>
      <c r="AJ18" s="61">
        <f t="shared" si="17"/>
        <v>-2.2000000000000242E-2</v>
      </c>
    </row>
    <row r="19" spans="2:36" ht="14.1" customHeight="1" x14ac:dyDescent="0.3">
      <c r="B19" s="58" t="s">
        <v>15</v>
      </c>
      <c r="C19" s="57">
        <v>675.82299999999998</v>
      </c>
      <c r="D19" s="57">
        <v>730.84799999999996</v>
      </c>
      <c r="E19" s="57">
        <v>738.96799999999996</v>
      </c>
      <c r="F19" s="61">
        <v>772.93399999999997</v>
      </c>
      <c r="G19" s="55">
        <v>673.15648720999991</v>
      </c>
      <c r="H19" s="55">
        <v>711.62099999999998</v>
      </c>
      <c r="I19" s="55">
        <v>726.80899999999997</v>
      </c>
      <c r="J19" s="55">
        <v>759.65899999999999</v>
      </c>
      <c r="K19" s="56">
        <v>768.46500000000003</v>
      </c>
      <c r="L19" s="57">
        <v>673.15648720999991</v>
      </c>
      <c r="M19" s="57">
        <v>711.62099999999998</v>
      </c>
      <c r="N19" s="57">
        <v>726.80899999999997</v>
      </c>
      <c r="O19" s="57">
        <v>759.65899999999999</v>
      </c>
      <c r="P19" s="61">
        <v>768.46500000000003</v>
      </c>
      <c r="Q19" s="60">
        <v>673.15648720999991</v>
      </c>
      <c r="R19" s="57">
        <v>708.697</v>
      </c>
      <c r="S19" s="57">
        <v>728.04700000000003</v>
      </c>
      <c r="T19" s="57">
        <v>763.673</v>
      </c>
      <c r="U19" s="57">
        <v>772.56799999999998</v>
      </c>
      <c r="V19" s="61">
        <v>776.04499999999996</v>
      </c>
      <c r="W19" s="57">
        <f t="shared" si="18"/>
        <v>-2.6665127900000698</v>
      </c>
      <c r="X19" s="57">
        <f t="shared" si="15"/>
        <v>-22.150999999999954</v>
      </c>
      <c r="Y19" s="57">
        <f t="shared" si="15"/>
        <v>-10.920999999999935</v>
      </c>
      <c r="Z19" s="61">
        <f t="shared" si="15"/>
        <v>-9.2609999999999673</v>
      </c>
      <c r="AA19" s="60">
        <f t="shared" si="19"/>
        <v>0</v>
      </c>
      <c r="AB19" s="57">
        <f t="shared" si="16"/>
        <v>-2.9239999999999782</v>
      </c>
      <c r="AC19" s="57">
        <f t="shared" si="16"/>
        <v>1.2380000000000564</v>
      </c>
      <c r="AD19" s="57">
        <f t="shared" si="16"/>
        <v>4.01400000000001</v>
      </c>
      <c r="AE19" s="61">
        <f t="shared" si="16"/>
        <v>4.1029999999999518</v>
      </c>
      <c r="AF19" s="60">
        <f t="shared" si="20"/>
        <v>0</v>
      </c>
      <c r="AG19" s="57">
        <f t="shared" si="17"/>
        <v>-2.9239999999999782</v>
      </c>
      <c r="AH19" s="57">
        <f t="shared" si="17"/>
        <v>1.2380000000000564</v>
      </c>
      <c r="AI19" s="57">
        <f t="shared" si="17"/>
        <v>4.01400000000001</v>
      </c>
      <c r="AJ19" s="61">
        <f t="shared" si="17"/>
        <v>4.1029999999999518</v>
      </c>
    </row>
    <row r="20" spans="2:36" ht="14.1" customHeight="1" x14ac:dyDescent="0.3">
      <c r="B20" s="58" t="s">
        <v>16</v>
      </c>
      <c r="C20" s="57">
        <v>12.597</v>
      </c>
      <c r="D20" s="57">
        <v>12.8</v>
      </c>
      <c r="E20" s="57">
        <v>13.074</v>
      </c>
      <c r="F20" s="61">
        <v>13.433</v>
      </c>
      <c r="G20" s="55">
        <v>12.05166146</v>
      </c>
      <c r="H20" s="55">
        <v>11.637</v>
      </c>
      <c r="I20" s="55">
        <v>11.805999999999999</v>
      </c>
      <c r="J20" s="55">
        <v>12.183999999999999</v>
      </c>
      <c r="K20" s="56">
        <v>12.487</v>
      </c>
      <c r="L20" s="57">
        <v>12.05166146</v>
      </c>
      <c r="M20" s="57">
        <v>11.637</v>
      </c>
      <c r="N20" s="57">
        <v>11.805999999999999</v>
      </c>
      <c r="O20" s="57">
        <v>12.183999999999999</v>
      </c>
      <c r="P20" s="61">
        <v>12.487</v>
      </c>
      <c r="Q20" s="60">
        <v>12.05166146</v>
      </c>
      <c r="R20" s="57">
        <v>11.419</v>
      </c>
      <c r="S20" s="57">
        <v>11.382999999999999</v>
      </c>
      <c r="T20" s="57">
        <v>11.840999999999999</v>
      </c>
      <c r="U20" s="57">
        <v>12.137</v>
      </c>
      <c r="V20" s="61">
        <v>12.398999999999999</v>
      </c>
      <c r="W20" s="57">
        <f t="shared" si="18"/>
        <v>-0.54533853999999948</v>
      </c>
      <c r="X20" s="57">
        <f t="shared" si="15"/>
        <v>-1.3810000000000002</v>
      </c>
      <c r="Y20" s="57">
        <f t="shared" si="15"/>
        <v>-1.6910000000000007</v>
      </c>
      <c r="Z20" s="61">
        <f t="shared" si="15"/>
        <v>-1.5920000000000005</v>
      </c>
      <c r="AA20" s="60">
        <f t="shared" si="19"/>
        <v>0</v>
      </c>
      <c r="AB20" s="57">
        <f t="shared" si="16"/>
        <v>-0.21799999999999997</v>
      </c>
      <c r="AC20" s="57">
        <f t="shared" si="16"/>
        <v>-0.42300000000000004</v>
      </c>
      <c r="AD20" s="57">
        <f t="shared" si="16"/>
        <v>-0.34299999999999997</v>
      </c>
      <c r="AE20" s="61">
        <f t="shared" si="16"/>
        <v>-0.34999999999999964</v>
      </c>
      <c r="AF20" s="60">
        <f t="shared" si="20"/>
        <v>0</v>
      </c>
      <c r="AG20" s="57">
        <f t="shared" si="17"/>
        <v>-0.21799999999999997</v>
      </c>
      <c r="AH20" s="57">
        <f t="shared" si="17"/>
        <v>-0.42300000000000004</v>
      </c>
      <c r="AI20" s="57">
        <f t="shared" si="17"/>
        <v>-0.34299999999999997</v>
      </c>
      <c r="AJ20" s="61">
        <f t="shared" si="17"/>
        <v>-0.34999999999999964</v>
      </c>
    </row>
    <row r="21" spans="2:36" ht="14.1" customHeight="1" x14ac:dyDescent="0.3">
      <c r="B21" s="58" t="s">
        <v>17</v>
      </c>
      <c r="C21" s="57">
        <v>23.594999999999999</v>
      </c>
      <c r="D21" s="57">
        <v>24.266999999999999</v>
      </c>
      <c r="E21" s="57">
        <v>24.887</v>
      </c>
      <c r="F21" s="61">
        <v>25.652000000000001</v>
      </c>
      <c r="G21" s="55">
        <v>24.143947479999994</v>
      </c>
      <c r="H21" s="55">
        <v>26.033000000000001</v>
      </c>
      <c r="I21" s="55">
        <v>26.797999999999998</v>
      </c>
      <c r="J21" s="55">
        <v>27.55</v>
      </c>
      <c r="K21" s="56">
        <v>28.308</v>
      </c>
      <c r="L21" s="57">
        <v>24.143947479999994</v>
      </c>
      <c r="M21" s="57">
        <v>26.033000000000001</v>
      </c>
      <c r="N21" s="57">
        <v>26.797999999999998</v>
      </c>
      <c r="O21" s="57">
        <v>27.55</v>
      </c>
      <c r="P21" s="61">
        <v>28.308</v>
      </c>
      <c r="Q21" s="60">
        <v>24.143947479999994</v>
      </c>
      <c r="R21" s="57">
        <v>25.873000000000001</v>
      </c>
      <c r="S21" s="57">
        <v>26.251999999999999</v>
      </c>
      <c r="T21" s="57">
        <v>27.268999999999998</v>
      </c>
      <c r="U21" s="57">
        <v>28.033000000000001</v>
      </c>
      <c r="V21" s="61">
        <v>28.716000000000001</v>
      </c>
      <c r="W21" s="57">
        <f t="shared" si="18"/>
        <v>0.54894747999999538</v>
      </c>
      <c r="X21" s="57">
        <f t="shared" si="15"/>
        <v>1.6060000000000016</v>
      </c>
      <c r="Y21" s="57">
        <f t="shared" si="15"/>
        <v>1.3649999999999984</v>
      </c>
      <c r="Z21" s="61">
        <f t="shared" si="15"/>
        <v>1.6169999999999973</v>
      </c>
      <c r="AA21" s="60">
        <f t="shared" si="19"/>
        <v>0</v>
      </c>
      <c r="AB21" s="57">
        <f t="shared" si="16"/>
        <v>-0.16000000000000014</v>
      </c>
      <c r="AC21" s="57">
        <f t="shared" si="16"/>
        <v>-0.54599999999999937</v>
      </c>
      <c r="AD21" s="57">
        <f t="shared" si="16"/>
        <v>-0.28100000000000236</v>
      </c>
      <c r="AE21" s="61">
        <f t="shared" si="16"/>
        <v>-0.27499999999999858</v>
      </c>
      <c r="AF21" s="60">
        <f t="shared" si="20"/>
        <v>0</v>
      </c>
      <c r="AG21" s="57">
        <f t="shared" si="17"/>
        <v>-0.16000000000000014</v>
      </c>
      <c r="AH21" s="57">
        <f t="shared" si="17"/>
        <v>-0.54599999999999937</v>
      </c>
      <c r="AI21" s="57">
        <f t="shared" si="17"/>
        <v>-0.28100000000000236</v>
      </c>
      <c r="AJ21" s="61">
        <f t="shared" si="17"/>
        <v>-0.27499999999999858</v>
      </c>
    </row>
    <row r="22" spans="2:36" ht="14.1" customHeight="1" x14ac:dyDescent="0.3">
      <c r="B22" s="58" t="s">
        <v>18</v>
      </c>
      <c r="C22" s="57">
        <v>0.41699999999999998</v>
      </c>
      <c r="D22" s="57">
        <v>0.42299999999999999</v>
      </c>
      <c r="E22" s="57">
        <v>0.42699999999999999</v>
      </c>
      <c r="F22" s="61">
        <v>0.439</v>
      </c>
      <c r="G22" s="55">
        <v>0.41028068999999995</v>
      </c>
      <c r="H22" s="55">
        <v>0.10299999999999999</v>
      </c>
      <c r="I22" s="55">
        <v>0.42</v>
      </c>
      <c r="J22" s="55">
        <v>0.436</v>
      </c>
      <c r="K22" s="56">
        <v>0.44700000000000001</v>
      </c>
      <c r="L22" s="57">
        <v>0.41028068999999995</v>
      </c>
      <c r="M22" s="57">
        <v>0.10299999999999999</v>
      </c>
      <c r="N22" s="57">
        <v>0.42</v>
      </c>
      <c r="O22" s="57">
        <v>0.436</v>
      </c>
      <c r="P22" s="61">
        <v>0.44700000000000001</v>
      </c>
      <c r="Q22" s="60">
        <v>0.41028068999999995</v>
      </c>
      <c r="R22" s="57">
        <v>0.108</v>
      </c>
      <c r="S22" s="57">
        <v>0.42399999999999999</v>
      </c>
      <c r="T22" s="57">
        <v>0.443</v>
      </c>
      <c r="U22" s="57">
        <v>0.45400000000000001</v>
      </c>
      <c r="V22" s="61">
        <v>0.46400000000000002</v>
      </c>
      <c r="W22" s="57">
        <f t="shared" si="18"/>
        <v>-6.7193100000000339E-3</v>
      </c>
      <c r="X22" s="57">
        <f t="shared" si="15"/>
        <v>-0.315</v>
      </c>
      <c r="Y22" s="57">
        <f t="shared" si="15"/>
        <v>-3.0000000000000027E-3</v>
      </c>
      <c r="Z22" s="61">
        <f t="shared" si="15"/>
        <v>4.0000000000000036E-3</v>
      </c>
      <c r="AA22" s="60">
        <f t="shared" si="19"/>
        <v>0</v>
      </c>
      <c r="AB22" s="57">
        <f t="shared" si="16"/>
        <v>5.0000000000000044E-3</v>
      </c>
      <c r="AC22" s="57">
        <f t="shared" si="16"/>
        <v>4.0000000000000036E-3</v>
      </c>
      <c r="AD22" s="57">
        <f t="shared" si="16"/>
        <v>7.0000000000000062E-3</v>
      </c>
      <c r="AE22" s="61">
        <f t="shared" si="16"/>
        <v>7.0000000000000062E-3</v>
      </c>
      <c r="AF22" s="60">
        <f t="shared" si="20"/>
        <v>0</v>
      </c>
      <c r="AG22" s="57">
        <f t="shared" si="17"/>
        <v>5.0000000000000044E-3</v>
      </c>
      <c r="AH22" s="57">
        <f t="shared" si="17"/>
        <v>4.0000000000000036E-3</v>
      </c>
      <c r="AI22" s="57">
        <f t="shared" si="17"/>
        <v>7.0000000000000062E-3</v>
      </c>
      <c r="AJ22" s="61">
        <f t="shared" si="17"/>
        <v>7.0000000000000062E-3</v>
      </c>
    </row>
    <row r="23" spans="2:36" ht="14.1" customHeight="1" x14ac:dyDescent="0.3">
      <c r="B23" s="138" t="s">
        <v>19</v>
      </c>
      <c r="C23" s="51">
        <v>28.766999999999999</v>
      </c>
      <c r="D23" s="51">
        <v>24.486999999999998</v>
      </c>
      <c r="E23" s="51">
        <v>25.530999999999999</v>
      </c>
      <c r="F23" s="62">
        <v>26.297999999999998</v>
      </c>
      <c r="G23" s="47">
        <v>28.887303469999999</v>
      </c>
      <c r="H23" s="47">
        <v>22.401</v>
      </c>
      <c r="I23" s="47">
        <v>25.259</v>
      </c>
      <c r="J23" s="47">
        <v>25.765000000000001</v>
      </c>
      <c r="K23" s="53">
        <v>26.28</v>
      </c>
      <c r="L23" s="51">
        <v>28.887303469999999</v>
      </c>
      <c r="M23" s="51">
        <v>22.401</v>
      </c>
      <c r="N23" s="51">
        <v>25.259</v>
      </c>
      <c r="O23" s="51">
        <v>25.765000000000001</v>
      </c>
      <c r="P23" s="62">
        <v>26.28</v>
      </c>
      <c r="Q23" s="109">
        <v>28.887303469999999</v>
      </c>
      <c r="R23" s="51">
        <v>22.431783030000002</v>
      </c>
      <c r="S23" s="51">
        <v>25.292999999999999</v>
      </c>
      <c r="T23" s="51">
        <v>25.798999999999999</v>
      </c>
      <c r="U23" s="51">
        <v>26.315000000000001</v>
      </c>
      <c r="V23" s="62">
        <v>26.841000000000001</v>
      </c>
      <c r="W23" s="51">
        <f>Q23-C23</f>
        <v>0.12030346999999963</v>
      </c>
      <c r="X23" s="51">
        <f t="shared" si="15"/>
        <v>-2.0552169699999965</v>
      </c>
      <c r="Y23" s="51">
        <f t="shared" si="15"/>
        <v>-0.23799999999999955</v>
      </c>
      <c r="Z23" s="62">
        <f t="shared" si="15"/>
        <v>-0.49899999999999878</v>
      </c>
      <c r="AA23" s="109">
        <f>Q23-G23</f>
        <v>0</v>
      </c>
      <c r="AB23" s="51">
        <f t="shared" si="16"/>
        <v>3.0783030000002043E-2</v>
      </c>
      <c r="AC23" s="51">
        <f t="shared" si="16"/>
        <v>3.399999999999892E-2</v>
      </c>
      <c r="AD23" s="51">
        <f t="shared" si="16"/>
        <v>3.399999999999892E-2</v>
      </c>
      <c r="AE23" s="62">
        <f t="shared" si="16"/>
        <v>3.5000000000000142E-2</v>
      </c>
      <c r="AF23" s="109">
        <f t="shared" si="20"/>
        <v>0</v>
      </c>
      <c r="AG23" s="51">
        <f t="shared" si="17"/>
        <v>3.0783030000002043E-2</v>
      </c>
      <c r="AH23" s="51">
        <f t="shared" si="17"/>
        <v>3.399999999999892E-2</v>
      </c>
      <c r="AI23" s="51">
        <f t="shared" si="17"/>
        <v>3.399999999999892E-2</v>
      </c>
      <c r="AJ23" s="62">
        <f t="shared" si="17"/>
        <v>3.5000000000000142E-2</v>
      </c>
    </row>
    <row r="24" spans="2:36" ht="14.1" customHeight="1" x14ac:dyDescent="0.3">
      <c r="B24" s="138" t="s">
        <v>111</v>
      </c>
      <c r="C24" s="51">
        <v>519.15499999999997</v>
      </c>
      <c r="D24" s="51">
        <v>533.16099999999994</v>
      </c>
      <c r="E24" s="51">
        <v>549.49400000000003</v>
      </c>
      <c r="F24" s="62">
        <v>569.28</v>
      </c>
      <c r="G24" s="47">
        <v>522.11044464999998</v>
      </c>
      <c r="H24" s="47">
        <v>555.24199999999996</v>
      </c>
      <c r="I24" s="47">
        <v>572.745</v>
      </c>
      <c r="J24" s="47">
        <v>593.05499999999995</v>
      </c>
      <c r="K24" s="53">
        <v>613.82600000000002</v>
      </c>
      <c r="L24" s="51">
        <v>522.11044464999998</v>
      </c>
      <c r="M24" s="51">
        <v>555.24199999999996</v>
      </c>
      <c r="N24" s="51">
        <v>572.745</v>
      </c>
      <c r="O24" s="51">
        <v>593.05499999999995</v>
      </c>
      <c r="P24" s="62">
        <v>613.82600000000002</v>
      </c>
      <c r="Q24" s="109">
        <v>522.11044464999998</v>
      </c>
      <c r="R24" s="51">
        <v>555.24199999999996</v>
      </c>
      <c r="S24" s="51">
        <v>573.34100000000001</v>
      </c>
      <c r="T24" s="51">
        <v>593.97199999999998</v>
      </c>
      <c r="U24" s="51">
        <v>615.07899999999995</v>
      </c>
      <c r="V24" s="62">
        <v>636.28</v>
      </c>
      <c r="W24" s="51">
        <f t="shared" ref="W24:W25" si="21">Q24-C24</f>
        <v>2.955444650000004</v>
      </c>
      <c r="X24" s="51">
        <f t="shared" si="15"/>
        <v>22.081000000000017</v>
      </c>
      <c r="Y24" s="51">
        <f t="shared" si="15"/>
        <v>23.84699999999998</v>
      </c>
      <c r="Z24" s="62">
        <f t="shared" si="15"/>
        <v>24.692000000000007</v>
      </c>
      <c r="AA24" s="109">
        <f t="shared" ref="AA24:AA25" si="22">Q24-G24</f>
        <v>0</v>
      </c>
      <c r="AB24" s="51">
        <f t="shared" si="16"/>
        <v>0</v>
      </c>
      <c r="AC24" s="51">
        <f t="shared" si="16"/>
        <v>0.59600000000000364</v>
      </c>
      <c r="AD24" s="51">
        <f t="shared" si="16"/>
        <v>0.91700000000003001</v>
      </c>
      <c r="AE24" s="62">
        <f t="shared" si="16"/>
        <v>1.2529999999999291</v>
      </c>
      <c r="AF24" s="109">
        <f t="shared" si="20"/>
        <v>0</v>
      </c>
      <c r="AG24" s="51">
        <f t="shared" si="17"/>
        <v>0</v>
      </c>
      <c r="AH24" s="51">
        <f t="shared" si="17"/>
        <v>0.59600000000000364</v>
      </c>
      <c r="AI24" s="51">
        <f t="shared" si="17"/>
        <v>0.91700000000003001</v>
      </c>
      <c r="AJ24" s="62">
        <f t="shared" si="17"/>
        <v>1.2529999999999291</v>
      </c>
    </row>
    <row r="25" spans="2:36" ht="14.1" customHeight="1" thickBot="1" x14ac:dyDescent="0.35">
      <c r="B25" s="139" t="s">
        <v>20</v>
      </c>
      <c r="C25" s="66">
        <v>421.51799999999997</v>
      </c>
      <c r="D25" s="66">
        <v>563.78599999999994</v>
      </c>
      <c r="E25" s="66">
        <v>586.68600000000004</v>
      </c>
      <c r="F25" s="67">
        <v>559.25400000000002</v>
      </c>
      <c r="G25" s="63">
        <v>404.50489482</v>
      </c>
      <c r="H25" s="63">
        <v>519.67899999999997</v>
      </c>
      <c r="I25" s="63">
        <v>551.92200000000003</v>
      </c>
      <c r="J25" s="63">
        <v>551.44899999999996</v>
      </c>
      <c r="K25" s="64">
        <v>571.29300000000001</v>
      </c>
      <c r="L25" s="66">
        <v>404.50489482</v>
      </c>
      <c r="M25" s="66">
        <v>519.67899999999997</v>
      </c>
      <c r="N25" s="66">
        <v>565.42200000000003</v>
      </c>
      <c r="O25" s="66">
        <v>583.84900000000005</v>
      </c>
      <c r="P25" s="67">
        <v>603.69299999999998</v>
      </c>
      <c r="Q25" s="65">
        <v>404.50489482</v>
      </c>
      <c r="R25" s="66">
        <v>539.63240966000001</v>
      </c>
      <c r="S25" s="66">
        <v>576.13599999999997</v>
      </c>
      <c r="T25" s="66">
        <v>556.89300000000003</v>
      </c>
      <c r="U25" s="66">
        <v>577.13400000000001</v>
      </c>
      <c r="V25" s="67">
        <v>393.84399999999999</v>
      </c>
      <c r="W25" s="65">
        <f t="shared" si="21"/>
        <v>-17.013105179999968</v>
      </c>
      <c r="X25" s="66">
        <f t="shared" si="15"/>
        <v>-24.153590339999937</v>
      </c>
      <c r="Y25" s="66">
        <f t="shared" si="15"/>
        <v>-10.550000000000068</v>
      </c>
      <c r="Z25" s="67">
        <f t="shared" si="15"/>
        <v>-2.36099999999999</v>
      </c>
      <c r="AA25" s="65">
        <f t="shared" si="22"/>
        <v>0</v>
      </c>
      <c r="AB25" s="66">
        <f t="shared" si="16"/>
        <v>19.953409660000034</v>
      </c>
      <c r="AC25" s="66">
        <f t="shared" si="16"/>
        <v>24.213999999999942</v>
      </c>
      <c r="AD25" s="66">
        <f t="shared" si="16"/>
        <v>5.4440000000000737</v>
      </c>
      <c r="AE25" s="67">
        <f t="shared" si="16"/>
        <v>5.8410000000000082</v>
      </c>
      <c r="AF25" s="65">
        <f t="shared" si="20"/>
        <v>0</v>
      </c>
      <c r="AG25" s="66">
        <f t="shared" si="17"/>
        <v>19.953409660000034</v>
      </c>
      <c r="AH25" s="66">
        <f t="shared" si="17"/>
        <v>10.713999999999942</v>
      </c>
      <c r="AI25" s="66">
        <f t="shared" si="17"/>
        <v>-26.956000000000017</v>
      </c>
      <c r="AJ25" s="67">
        <f t="shared" si="17"/>
        <v>-26.558999999999969</v>
      </c>
    </row>
    <row r="26" spans="2:36" ht="14.1" customHeight="1" thickBot="1" x14ac:dyDescent="0.35">
      <c r="B26" s="140" t="s">
        <v>112</v>
      </c>
      <c r="C26" s="66">
        <v>9470.8320000000003</v>
      </c>
      <c r="D26" s="66">
        <v>10085.971</v>
      </c>
      <c r="E26" s="66">
        <v>10621.559000000001</v>
      </c>
      <c r="F26" s="67">
        <v>11217.183000000001</v>
      </c>
      <c r="G26" s="63">
        <v>9487.3584108600007</v>
      </c>
      <c r="H26" s="63">
        <v>10323.541000000001</v>
      </c>
      <c r="I26" s="63">
        <v>10936.643</v>
      </c>
      <c r="J26" s="63">
        <v>11583.564</v>
      </c>
      <c r="K26" s="64">
        <v>12287.073</v>
      </c>
      <c r="L26" s="66">
        <v>9487.3584108600007</v>
      </c>
      <c r="M26" s="66">
        <v>10323.541000000001</v>
      </c>
      <c r="N26" s="66">
        <v>10936.643</v>
      </c>
      <c r="O26" s="66">
        <v>11583.564</v>
      </c>
      <c r="P26" s="67">
        <v>12287.073</v>
      </c>
      <c r="Q26" s="65">
        <v>9487.3584108600007</v>
      </c>
      <c r="R26" s="66">
        <v>10352.248</v>
      </c>
      <c r="S26" s="66">
        <v>11063.624</v>
      </c>
      <c r="T26" s="66">
        <v>11799.647000000001</v>
      </c>
      <c r="U26" s="66">
        <v>12481.703</v>
      </c>
      <c r="V26" s="67">
        <v>13113.716</v>
      </c>
      <c r="W26" s="66">
        <f t="shared" ref="W26:Z26" si="23">W27+W28</f>
        <v>16.526410859999942</v>
      </c>
      <c r="X26" s="66">
        <f t="shared" si="23"/>
        <v>266.27700000000004</v>
      </c>
      <c r="Y26" s="66">
        <f t="shared" si="23"/>
        <v>442.06500000000005</v>
      </c>
      <c r="Z26" s="67">
        <f t="shared" si="23"/>
        <v>582.46399999999994</v>
      </c>
      <c r="AA26" s="65">
        <f>AA27+AA28</f>
        <v>0</v>
      </c>
      <c r="AB26" s="66">
        <f t="shared" ref="AB26:AJ26" si="24">AB27+AB28</f>
        <v>28.70699999999988</v>
      </c>
      <c r="AC26" s="66">
        <f t="shared" si="24"/>
        <v>126.98100000000022</v>
      </c>
      <c r="AD26" s="66">
        <f t="shared" si="24"/>
        <v>216.08299999999963</v>
      </c>
      <c r="AE26" s="67">
        <f t="shared" si="24"/>
        <v>194.63000000000011</v>
      </c>
      <c r="AF26" s="65">
        <f t="shared" si="24"/>
        <v>0</v>
      </c>
      <c r="AG26" s="66">
        <f t="shared" si="24"/>
        <v>28.70699999999988</v>
      </c>
      <c r="AH26" s="66">
        <f t="shared" si="24"/>
        <v>126.98100000000022</v>
      </c>
      <c r="AI26" s="66">
        <f t="shared" si="24"/>
        <v>216.08299999999963</v>
      </c>
      <c r="AJ26" s="67">
        <f t="shared" si="24"/>
        <v>194.63000000000011</v>
      </c>
    </row>
    <row r="27" spans="2:36" ht="14.1" customHeight="1" x14ac:dyDescent="0.3">
      <c r="B27" s="138" t="s">
        <v>91</v>
      </c>
      <c r="C27" s="51">
        <v>6537.2610000000004</v>
      </c>
      <c r="D27" s="51">
        <v>6903.3209999999999</v>
      </c>
      <c r="E27" s="51">
        <v>7241.674</v>
      </c>
      <c r="F27" s="62">
        <v>7617.893</v>
      </c>
      <c r="G27" s="47">
        <v>6534.6987099999997</v>
      </c>
      <c r="H27" s="47">
        <v>7025.3890000000001</v>
      </c>
      <c r="I27" s="47">
        <v>7424.8879999999999</v>
      </c>
      <c r="J27" s="47">
        <v>7828.0770000000002</v>
      </c>
      <c r="K27" s="100">
        <v>8276.8889999999992</v>
      </c>
      <c r="L27" s="51">
        <v>6534.6987099999997</v>
      </c>
      <c r="M27" s="51">
        <v>7025.3890000000001</v>
      </c>
      <c r="N27" s="51">
        <v>7424.8879999999999</v>
      </c>
      <c r="O27" s="51">
        <v>7828.0770000000002</v>
      </c>
      <c r="P27" s="110">
        <v>8276.8889999999992</v>
      </c>
      <c r="Q27" s="109">
        <v>6534.6987099999997</v>
      </c>
      <c r="R27" s="111">
        <v>7060.09</v>
      </c>
      <c r="S27" s="111">
        <v>7509.8710000000001</v>
      </c>
      <c r="T27" s="51">
        <v>7919.33</v>
      </c>
      <c r="U27" s="51">
        <v>8365.9629999999997</v>
      </c>
      <c r="V27" s="62">
        <v>8761.5509999999995</v>
      </c>
      <c r="W27" s="51">
        <f>Q27-C27</f>
        <v>-2.5622900000007576</v>
      </c>
      <c r="X27" s="51">
        <f t="shared" ref="X27:Z28" si="25">R27-D27</f>
        <v>156.76900000000023</v>
      </c>
      <c r="Y27" s="51">
        <f t="shared" si="25"/>
        <v>268.19700000000012</v>
      </c>
      <c r="Z27" s="110">
        <f t="shared" si="25"/>
        <v>301.4369999999999</v>
      </c>
      <c r="AA27" s="109">
        <f>Q27-G27</f>
        <v>0</v>
      </c>
      <c r="AB27" s="51">
        <f t="shared" ref="AB27:AE28" si="26">R27-H27</f>
        <v>34.701000000000022</v>
      </c>
      <c r="AC27" s="51">
        <f t="shared" si="26"/>
        <v>84.983000000000175</v>
      </c>
      <c r="AD27" s="51">
        <f t="shared" si="26"/>
        <v>91.252999999999702</v>
      </c>
      <c r="AE27" s="62">
        <f t="shared" si="26"/>
        <v>89.074000000000524</v>
      </c>
      <c r="AF27" s="109">
        <f>Q27-L27</f>
        <v>0</v>
      </c>
      <c r="AG27" s="51">
        <f t="shared" ref="AG27:AJ28" si="27">R27-M27</f>
        <v>34.701000000000022</v>
      </c>
      <c r="AH27" s="51">
        <f t="shared" si="27"/>
        <v>84.983000000000175</v>
      </c>
      <c r="AI27" s="51">
        <f t="shared" si="27"/>
        <v>91.252999999999702</v>
      </c>
      <c r="AJ27" s="62">
        <f t="shared" si="27"/>
        <v>89.074000000000524</v>
      </c>
    </row>
    <row r="28" spans="2:36" ht="14.1" customHeight="1" thickBot="1" x14ac:dyDescent="0.35">
      <c r="B28" s="139" t="s">
        <v>92</v>
      </c>
      <c r="C28" s="66">
        <v>2933.5709999999999</v>
      </c>
      <c r="D28" s="66">
        <v>3182.65</v>
      </c>
      <c r="E28" s="66">
        <v>3379.8850000000002</v>
      </c>
      <c r="F28" s="67">
        <v>3599.29</v>
      </c>
      <c r="G28" s="63">
        <v>2952.6597008600006</v>
      </c>
      <c r="H28" s="63">
        <v>3298.152</v>
      </c>
      <c r="I28" s="63">
        <v>3511.7550000000001</v>
      </c>
      <c r="J28" s="63">
        <v>3755.4870000000001</v>
      </c>
      <c r="K28" s="64">
        <v>4010.1840000000002</v>
      </c>
      <c r="L28" s="66">
        <v>2952.6597008600006</v>
      </c>
      <c r="M28" s="66">
        <v>3298.152</v>
      </c>
      <c r="N28" s="66">
        <v>3511.7550000000001</v>
      </c>
      <c r="O28" s="66">
        <v>3755.4870000000001</v>
      </c>
      <c r="P28" s="67">
        <v>4010.1840000000002</v>
      </c>
      <c r="Q28" s="65">
        <v>2952.6597008600006</v>
      </c>
      <c r="R28" s="66">
        <v>3292.1579999999999</v>
      </c>
      <c r="S28" s="66">
        <v>3553.7530000000002</v>
      </c>
      <c r="T28" s="66">
        <v>3880.317</v>
      </c>
      <c r="U28" s="66">
        <v>4115.74</v>
      </c>
      <c r="V28" s="67">
        <v>4352.165</v>
      </c>
      <c r="W28" s="66">
        <f>Q28-C28</f>
        <v>19.088700860000699</v>
      </c>
      <c r="X28" s="66">
        <f t="shared" si="25"/>
        <v>109.50799999999981</v>
      </c>
      <c r="Y28" s="66">
        <f t="shared" si="25"/>
        <v>173.86799999999994</v>
      </c>
      <c r="Z28" s="67">
        <f t="shared" si="25"/>
        <v>281.02700000000004</v>
      </c>
      <c r="AA28" s="65">
        <f>Q28-G28</f>
        <v>0</v>
      </c>
      <c r="AB28" s="66">
        <f t="shared" si="26"/>
        <v>-5.9940000000001419</v>
      </c>
      <c r="AC28" s="66">
        <f t="shared" si="26"/>
        <v>41.998000000000047</v>
      </c>
      <c r="AD28" s="66">
        <f t="shared" si="26"/>
        <v>124.82999999999993</v>
      </c>
      <c r="AE28" s="67">
        <f t="shared" si="26"/>
        <v>105.55599999999959</v>
      </c>
      <c r="AF28" s="65">
        <f>Q28-L28</f>
        <v>0</v>
      </c>
      <c r="AG28" s="66">
        <f t="shared" si="27"/>
        <v>-5.9940000000001419</v>
      </c>
      <c r="AH28" s="66">
        <f t="shared" si="27"/>
        <v>41.998000000000047</v>
      </c>
      <c r="AI28" s="66">
        <f t="shared" si="27"/>
        <v>124.82999999999993</v>
      </c>
      <c r="AJ28" s="67">
        <f t="shared" si="27"/>
        <v>105.55599999999959</v>
      </c>
    </row>
    <row r="29" spans="2:36" ht="14.1" customHeight="1" thickBot="1" x14ac:dyDescent="0.35">
      <c r="B29" s="141" t="s">
        <v>21</v>
      </c>
      <c r="C29" s="151">
        <v>23964.513000000003</v>
      </c>
      <c r="D29" s="151">
        <v>25067.716999999997</v>
      </c>
      <c r="E29" s="151">
        <v>26011.834000000003</v>
      </c>
      <c r="F29" s="152">
        <v>27558.424000000003</v>
      </c>
      <c r="G29" s="153">
        <v>23716.83389555</v>
      </c>
      <c r="H29" s="151">
        <v>24903.714000000004</v>
      </c>
      <c r="I29" s="151">
        <v>25966.018000000004</v>
      </c>
      <c r="J29" s="151">
        <v>27483.894</v>
      </c>
      <c r="K29" s="152">
        <v>29112.078000000001</v>
      </c>
      <c r="L29" s="151">
        <v>23716.83389555</v>
      </c>
      <c r="M29" s="151">
        <v>24903.714000000004</v>
      </c>
      <c r="N29" s="151">
        <v>25979.518000000004</v>
      </c>
      <c r="O29" s="151">
        <v>27516.293999999998</v>
      </c>
      <c r="P29" s="152">
        <v>29144.477999999999</v>
      </c>
      <c r="Q29" s="154">
        <v>23716.83389555</v>
      </c>
      <c r="R29" s="151">
        <v>25002.886998900001</v>
      </c>
      <c r="S29" s="151">
        <v>26152.325000000001</v>
      </c>
      <c r="T29" s="151">
        <v>27763.196000000004</v>
      </c>
      <c r="U29" s="151">
        <v>29375.395000000004</v>
      </c>
      <c r="V29" s="152">
        <v>30574.950999999997</v>
      </c>
      <c r="W29" s="151">
        <f t="shared" ref="W29:Z29" si="28">W26+W5</f>
        <v>-247.67910445000024</v>
      </c>
      <c r="X29" s="151">
        <f t="shared" si="28"/>
        <v>-64.830001100000288</v>
      </c>
      <c r="Y29" s="151">
        <f t="shared" si="28"/>
        <v>140.4909999999997</v>
      </c>
      <c r="Z29" s="152">
        <f t="shared" si="28"/>
        <v>204.77200000000005</v>
      </c>
      <c r="AA29" s="154">
        <f>AA26+AA5</f>
        <v>0</v>
      </c>
      <c r="AB29" s="151">
        <f t="shared" ref="AB29:AJ29" si="29">AB26+AB5</f>
        <v>99.172998899999115</v>
      </c>
      <c r="AC29" s="151">
        <f t="shared" si="29"/>
        <v>186.30700000000019</v>
      </c>
      <c r="AD29" s="151">
        <f t="shared" si="29"/>
        <v>279.30199999999979</v>
      </c>
      <c r="AE29" s="152">
        <f t="shared" si="29"/>
        <v>263.31700000000092</v>
      </c>
      <c r="AF29" s="154">
        <f t="shared" si="29"/>
        <v>0</v>
      </c>
      <c r="AG29" s="151">
        <f t="shared" si="29"/>
        <v>99.172998899999115</v>
      </c>
      <c r="AH29" s="151">
        <f t="shared" si="29"/>
        <v>172.80700000000019</v>
      </c>
      <c r="AI29" s="151">
        <f t="shared" si="29"/>
        <v>246.9019999999997</v>
      </c>
      <c r="AJ29" s="152">
        <f t="shared" si="29"/>
        <v>230.91700000000091</v>
      </c>
    </row>
    <row r="30" spans="2:36" ht="14.1" customHeight="1" x14ac:dyDescent="0.3">
      <c r="B30" s="142" t="s">
        <v>22</v>
      </c>
      <c r="C30" s="57">
        <v>33.042999999999999</v>
      </c>
      <c r="D30" s="57">
        <v>32.96</v>
      </c>
      <c r="E30" s="57">
        <v>32.96</v>
      </c>
      <c r="F30" s="61">
        <v>32.96</v>
      </c>
      <c r="G30" s="55">
        <v>30.102139379999898</v>
      </c>
      <c r="H30" s="55">
        <v>31.26</v>
      </c>
      <c r="I30" s="55">
        <v>31.187999999999999</v>
      </c>
      <c r="J30" s="55">
        <v>31.187999999999999</v>
      </c>
      <c r="K30" s="56">
        <v>31.187999999999999</v>
      </c>
      <c r="L30" s="57">
        <v>30.102139379999898</v>
      </c>
      <c r="M30" s="57">
        <v>31.26</v>
      </c>
      <c r="N30" s="57">
        <v>31.187999999999999</v>
      </c>
      <c r="O30" s="57">
        <v>31.187999999999999</v>
      </c>
      <c r="P30" s="61">
        <v>31.187999999999999</v>
      </c>
      <c r="Q30" s="60">
        <v>30.102139379999898</v>
      </c>
      <c r="R30" s="57">
        <v>32.259</v>
      </c>
      <c r="S30" s="57">
        <v>32.164000000000001</v>
      </c>
      <c r="T30" s="57">
        <v>32.164000000000001</v>
      </c>
      <c r="U30" s="57">
        <v>32.164000000000001</v>
      </c>
      <c r="V30" s="61">
        <v>32.164000000000001</v>
      </c>
      <c r="W30" s="57">
        <f>Q30-C30</f>
        <v>-2.9408606200001017</v>
      </c>
      <c r="X30" s="57">
        <f>R30-D30</f>
        <v>-0.70100000000000051</v>
      </c>
      <c r="Y30" s="57">
        <f t="shared" ref="Y30:Z30" si="30">S30-E30</f>
        <v>-0.79599999999999937</v>
      </c>
      <c r="Z30" s="61">
        <f t="shared" si="30"/>
        <v>-0.79599999999999937</v>
      </c>
      <c r="AA30" s="60">
        <f>Q30-G30</f>
        <v>0</v>
      </c>
      <c r="AB30" s="57">
        <f t="shared" ref="AB30:AE31" si="31">R30-H30</f>
        <v>0.99899999999999878</v>
      </c>
      <c r="AC30" s="57">
        <f t="shared" si="31"/>
        <v>0.97600000000000264</v>
      </c>
      <c r="AD30" s="57">
        <f t="shared" si="31"/>
        <v>0.97600000000000264</v>
      </c>
      <c r="AE30" s="61">
        <f t="shared" si="31"/>
        <v>0.97600000000000264</v>
      </c>
      <c r="AF30" s="60">
        <f>Q30-L30</f>
        <v>0</v>
      </c>
      <c r="AG30" s="57">
        <f t="shared" ref="AG30:AJ31" si="32">R30-M30</f>
        <v>0.99899999999999878</v>
      </c>
      <c r="AH30" s="57">
        <f t="shared" si="32"/>
        <v>0.97600000000000264</v>
      </c>
      <c r="AI30" s="57">
        <f t="shared" si="32"/>
        <v>0.97600000000000264</v>
      </c>
      <c r="AJ30" s="61">
        <f t="shared" si="32"/>
        <v>0.97600000000000264</v>
      </c>
    </row>
    <row r="31" spans="2:36" ht="14.1" customHeight="1" x14ac:dyDescent="0.3">
      <c r="B31" s="138" t="s">
        <v>23</v>
      </c>
      <c r="C31" s="51">
        <v>23997.556000000004</v>
      </c>
      <c r="D31" s="51">
        <v>25100.676999999996</v>
      </c>
      <c r="E31" s="51">
        <v>26044.794000000002</v>
      </c>
      <c r="F31" s="62">
        <v>27591.384000000002</v>
      </c>
      <c r="G31" s="47">
        <v>23746.93603493</v>
      </c>
      <c r="H31" s="47">
        <v>24934.974000000002</v>
      </c>
      <c r="I31" s="47">
        <v>25997.206000000002</v>
      </c>
      <c r="J31" s="47">
        <v>27515.081999999999</v>
      </c>
      <c r="K31" s="53">
        <v>29143.266</v>
      </c>
      <c r="L31" s="51">
        <v>23746.93603493</v>
      </c>
      <c r="M31" s="51">
        <v>24934.974000000002</v>
      </c>
      <c r="N31" s="51">
        <v>26010.706000000002</v>
      </c>
      <c r="O31" s="51">
        <v>27547.481999999996</v>
      </c>
      <c r="P31" s="62">
        <v>29175.665999999997</v>
      </c>
      <c r="Q31" s="109">
        <v>23746.93603493</v>
      </c>
      <c r="R31" s="51">
        <v>25035.1459989</v>
      </c>
      <c r="S31" s="51">
        <v>26184.489000000001</v>
      </c>
      <c r="T31" s="51">
        <v>27795.360000000004</v>
      </c>
      <c r="U31" s="51">
        <v>29407.559000000005</v>
      </c>
      <c r="V31" s="62">
        <v>30607.114999999998</v>
      </c>
      <c r="W31" s="51">
        <f t="shared" ref="W31:Z31" si="33">W29+W30</f>
        <v>-250.61996507000035</v>
      </c>
      <c r="X31" s="51">
        <f t="shared" si="33"/>
        <v>-65.531001100000282</v>
      </c>
      <c r="Y31" s="51">
        <f t="shared" si="33"/>
        <v>139.69499999999971</v>
      </c>
      <c r="Z31" s="62">
        <f t="shared" si="33"/>
        <v>203.97600000000006</v>
      </c>
      <c r="AA31" s="109">
        <f>Q31-G31</f>
        <v>0</v>
      </c>
      <c r="AB31" s="51">
        <f t="shared" si="31"/>
        <v>100.17199889999756</v>
      </c>
      <c r="AC31" s="51">
        <f t="shared" si="31"/>
        <v>187.28299999999945</v>
      </c>
      <c r="AD31" s="51">
        <f t="shared" si="31"/>
        <v>280.2780000000057</v>
      </c>
      <c r="AE31" s="62">
        <f t="shared" si="31"/>
        <v>264.29300000000512</v>
      </c>
      <c r="AF31" s="109">
        <f>Q31-L31</f>
        <v>0</v>
      </c>
      <c r="AG31" s="51">
        <f t="shared" si="32"/>
        <v>100.17199889999756</v>
      </c>
      <c r="AH31" s="51">
        <f t="shared" si="32"/>
        <v>173.78299999999945</v>
      </c>
      <c r="AI31" s="51">
        <f t="shared" si="32"/>
        <v>247.87800000000789</v>
      </c>
      <c r="AJ31" s="62">
        <f t="shared" si="32"/>
        <v>231.89300000000731</v>
      </c>
    </row>
    <row r="32" spans="2:36" s="68" customFormat="1" ht="14.1" customHeight="1" thickBot="1" x14ac:dyDescent="0.35">
      <c r="B32" s="139" t="s">
        <v>24</v>
      </c>
      <c r="C32" s="112">
        <v>29.560154994118282</v>
      </c>
      <c r="D32" s="112">
        <v>29.651323752555243</v>
      </c>
      <c r="E32" s="112">
        <v>29.192185190509544</v>
      </c>
      <c r="F32" s="113">
        <v>29.056854273682525</v>
      </c>
      <c r="G32" s="114">
        <v>29.332412932179007</v>
      </c>
      <c r="H32" s="112">
        <v>29.461377230462976</v>
      </c>
      <c r="I32" s="112">
        <v>29.023232682417692</v>
      </c>
      <c r="J32" s="112">
        <v>28.868686653206389</v>
      </c>
      <c r="K32" s="113">
        <v>28.838047516273829</v>
      </c>
      <c r="L32" s="112">
        <v>29.332412932179007</v>
      </c>
      <c r="M32" s="112">
        <v>29.461377230462976</v>
      </c>
      <c r="N32" s="112">
        <v>29.038304057442094</v>
      </c>
      <c r="O32" s="112">
        <v>28.902680571435081</v>
      </c>
      <c r="P32" s="113">
        <v>28.870108189896587</v>
      </c>
      <c r="Q32" s="112">
        <v>29.261584128778129</v>
      </c>
      <c r="R32" s="112">
        <v>29.441745765836373</v>
      </c>
      <c r="S32" s="112">
        <v>29.025555900542031</v>
      </c>
      <c r="T32" s="112">
        <v>28.909538499875389</v>
      </c>
      <c r="U32" s="112">
        <v>28.811828249670441</v>
      </c>
      <c r="V32" s="113">
        <v>28.348959306059342</v>
      </c>
      <c r="W32" s="112">
        <f>W31/Q42*100</f>
        <v>-0.30882035397998953</v>
      </c>
      <c r="X32" s="112">
        <f>X31/R42*100</f>
        <v>-7.706554114969906E-2</v>
      </c>
      <c r="Y32" s="112">
        <f>Y31/S42*100</f>
        <v>0.15485217341939383</v>
      </c>
      <c r="Z32" s="113">
        <f>Z31/T42*100</f>
        <v>0.21215238892572658</v>
      </c>
      <c r="AA32" s="114">
        <f>AA31/Q42*100</f>
        <v>0</v>
      </c>
      <c r="AB32" s="112">
        <f>AB31/R42*100</f>
        <v>0.11780392751050675</v>
      </c>
      <c r="AC32" s="112">
        <f>AC31/S42*100</f>
        <v>0.20760356200654506</v>
      </c>
      <c r="AD32" s="112">
        <f>AD31/T42*100</f>
        <v>0.29151295869771926</v>
      </c>
      <c r="AE32" s="113">
        <f>AE31/U42*100</f>
        <v>0.25893902052837148</v>
      </c>
      <c r="AF32" s="114">
        <f>AF31/Q42*100</f>
        <v>0</v>
      </c>
      <c r="AG32" s="112">
        <f>AG31/R42*100</f>
        <v>0.11780392751050675</v>
      </c>
      <c r="AH32" s="112">
        <f>AH31/S42*100</f>
        <v>0.19263878630833239</v>
      </c>
      <c r="AI32" s="112">
        <f>AI31/T42*100</f>
        <v>0.25781420295590124</v>
      </c>
      <c r="AJ32" s="113">
        <f>AJ31/U42*100</f>
        <v>0.22719537137716994</v>
      </c>
    </row>
    <row r="33" spans="2:36" ht="14.1" customHeight="1" thickBot="1" x14ac:dyDescent="0.35">
      <c r="B33" s="105"/>
      <c r="C33" s="115"/>
      <c r="D33" s="115"/>
      <c r="E33" s="115"/>
      <c r="F33" s="116"/>
      <c r="G33" s="143"/>
      <c r="H33" s="143"/>
      <c r="I33" s="143"/>
      <c r="J33" s="143"/>
      <c r="K33" s="144"/>
      <c r="L33" s="115"/>
      <c r="M33" s="115"/>
      <c r="N33" s="115"/>
      <c r="O33" s="115"/>
      <c r="P33" s="116"/>
      <c r="Q33" s="117"/>
      <c r="R33" s="70"/>
      <c r="S33" s="70"/>
      <c r="T33" s="70"/>
      <c r="U33" s="70"/>
      <c r="V33" s="118"/>
      <c r="W33" s="119"/>
      <c r="X33" s="115"/>
      <c r="Y33" s="115"/>
      <c r="Z33" s="116"/>
      <c r="AA33" s="164"/>
      <c r="AB33" s="149"/>
      <c r="AC33" s="149"/>
      <c r="AD33" s="149"/>
      <c r="AE33" s="150"/>
      <c r="AF33" s="164"/>
      <c r="AG33" s="149"/>
      <c r="AH33" s="149"/>
      <c r="AI33" s="149"/>
      <c r="AJ33" s="150"/>
    </row>
    <row r="34" spans="2:36" ht="14.1" customHeight="1" x14ac:dyDescent="0.3">
      <c r="B34" s="71" t="s">
        <v>93</v>
      </c>
      <c r="C34" s="101">
        <v>11319.982</v>
      </c>
      <c r="D34" s="101">
        <v>11518.617</v>
      </c>
      <c r="E34" s="101">
        <v>11739.67</v>
      </c>
      <c r="F34" s="102">
        <v>12507.102999999999</v>
      </c>
      <c r="G34" s="72">
        <v>11057.988737150001</v>
      </c>
      <c r="H34" s="72">
        <v>11115.446</v>
      </c>
      <c r="I34" s="72">
        <v>11336.775</v>
      </c>
      <c r="J34" s="72">
        <v>11978.087</v>
      </c>
      <c r="K34" s="73">
        <v>12649.901</v>
      </c>
      <c r="L34" s="101">
        <v>11057.988737150001</v>
      </c>
      <c r="M34" s="101">
        <v>11115.446</v>
      </c>
      <c r="N34" s="101">
        <v>11350.275</v>
      </c>
      <c r="O34" s="101">
        <v>12010.486999999999</v>
      </c>
      <c r="P34" s="102">
        <v>12682.300999999999</v>
      </c>
      <c r="Q34" s="120">
        <v>11057.988737150001</v>
      </c>
      <c r="R34" s="101">
        <v>11150.4806009</v>
      </c>
      <c r="S34" s="101">
        <v>11346.069</v>
      </c>
      <c r="T34" s="101">
        <v>12022.513000000001</v>
      </c>
      <c r="U34" s="101">
        <v>12695.701999999999</v>
      </c>
      <c r="V34" s="102">
        <v>13211.02</v>
      </c>
      <c r="W34" s="101">
        <f>Q34-C34+Q35</f>
        <v>-279.21693556999918</v>
      </c>
      <c r="X34" s="101">
        <f t="shared" ref="X34:Z34" si="34">R34-D34+R35</f>
        <v>-368.13639909999984</v>
      </c>
      <c r="Y34" s="101">
        <f t="shared" si="34"/>
        <v>-393.60100000000057</v>
      </c>
      <c r="Z34" s="102">
        <f t="shared" si="34"/>
        <v>-484.58999999999833</v>
      </c>
      <c r="AA34" s="120">
        <f>Q34-G34</f>
        <v>0</v>
      </c>
      <c r="AB34" s="101">
        <f t="shared" ref="AB34:AE40" si="35">R34-H34</f>
        <v>35.034600900000441</v>
      </c>
      <c r="AC34" s="101">
        <f t="shared" si="35"/>
        <v>9.293999999999869</v>
      </c>
      <c r="AD34" s="101">
        <f t="shared" si="35"/>
        <v>44.426000000001295</v>
      </c>
      <c r="AE34" s="102">
        <f t="shared" si="35"/>
        <v>45.800999999999476</v>
      </c>
      <c r="AF34" s="120">
        <f>Q34-L34</f>
        <v>0</v>
      </c>
      <c r="AG34" s="101">
        <f t="shared" ref="AG34:AJ40" si="36">R34-M34</f>
        <v>35.034600900000441</v>
      </c>
      <c r="AH34" s="101">
        <f t="shared" si="36"/>
        <v>-4.206000000000131</v>
      </c>
      <c r="AI34" s="101">
        <f t="shared" si="36"/>
        <v>12.026000000001659</v>
      </c>
      <c r="AJ34" s="102">
        <f t="shared" si="36"/>
        <v>13.40099999999984</v>
      </c>
    </row>
    <row r="35" spans="2:36" ht="14.1" customHeight="1" x14ac:dyDescent="0.3">
      <c r="B35" s="54" t="s">
        <v>100</v>
      </c>
      <c r="C35" s="57"/>
      <c r="D35" s="57"/>
      <c r="E35" s="57"/>
      <c r="F35" s="61"/>
      <c r="G35" s="57">
        <v>-17.22367272</v>
      </c>
      <c r="H35" s="57">
        <v>0</v>
      </c>
      <c r="I35" s="57">
        <v>0</v>
      </c>
      <c r="J35" s="57">
        <v>0</v>
      </c>
      <c r="K35" s="61">
        <v>0</v>
      </c>
      <c r="L35" s="57">
        <v>-17.22367272</v>
      </c>
      <c r="M35" s="57">
        <v>0</v>
      </c>
      <c r="N35" s="57">
        <v>0</v>
      </c>
      <c r="O35" s="57">
        <v>0</v>
      </c>
      <c r="P35" s="61">
        <v>0</v>
      </c>
      <c r="Q35" s="60">
        <v>-17.22367272</v>
      </c>
      <c r="R35" s="57">
        <v>0</v>
      </c>
      <c r="S35" s="57">
        <v>0</v>
      </c>
      <c r="T35" s="57">
        <v>0</v>
      </c>
      <c r="U35" s="57">
        <v>0</v>
      </c>
      <c r="V35" s="61">
        <v>0</v>
      </c>
      <c r="W35" s="57"/>
      <c r="X35" s="57"/>
      <c r="Y35" s="57"/>
      <c r="Z35" s="61"/>
      <c r="AA35" s="60">
        <f t="shared" ref="AA35:AA40" si="37">Q35-G35</f>
        <v>0</v>
      </c>
      <c r="AB35" s="57">
        <f t="shared" si="35"/>
        <v>0</v>
      </c>
      <c r="AC35" s="57">
        <f t="shared" si="35"/>
        <v>0</v>
      </c>
      <c r="AD35" s="57">
        <f t="shared" si="35"/>
        <v>0</v>
      </c>
      <c r="AE35" s="61">
        <f t="shared" si="35"/>
        <v>0</v>
      </c>
      <c r="AF35" s="60">
        <f t="shared" ref="AF35:AF40" si="38">Q35-L35</f>
        <v>0</v>
      </c>
      <c r="AG35" s="57">
        <f t="shared" si="36"/>
        <v>0</v>
      </c>
      <c r="AH35" s="57">
        <f t="shared" si="36"/>
        <v>0</v>
      </c>
      <c r="AI35" s="57">
        <f t="shared" si="36"/>
        <v>0</v>
      </c>
      <c r="AJ35" s="61">
        <f t="shared" si="36"/>
        <v>0</v>
      </c>
    </row>
    <row r="36" spans="2:36" ht="14.1" customHeight="1" x14ac:dyDescent="0.3">
      <c r="B36" s="54" t="s">
        <v>25</v>
      </c>
      <c r="C36" s="57">
        <v>199.822</v>
      </c>
      <c r="D36" s="57">
        <v>333.14800000000002</v>
      </c>
      <c r="E36" s="57">
        <v>348.67500000000001</v>
      </c>
      <c r="F36" s="61">
        <v>311.53300000000002</v>
      </c>
      <c r="G36" s="57">
        <v>202.02417215</v>
      </c>
      <c r="H36" s="57">
        <v>266.99400000000003</v>
      </c>
      <c r="I36" s="57">
        <v>291.11399999999998</v>
      </c>
      <c r="J36" s="57">
        <v>281.08100000000002</v>
      </c>
      <c r="K36" s="61">
        <v>290.60199999999998</v>
      </c>
      <c r="L36" s="57">
        <v>202.02417215</v>
      </c>
      <c r="M36" s="57">
        <v>266.99400000000003</v>
      </c>
      <c r="N36" s="57">
        <v>291.11399999999998</v>
      </c>
      <c r="O36" s="57">
        <v>281.08100000000002</v>
      </c>
      <c r="P36" s="61">
        <v>290.60199999999998</v>
      </c>
      <c r="Q36" s="60">
        <v>202.02417215</v>
      </c>
      <c r="R36" s="57">
        <v>293.99900000000002</v>
      </c>
      <c r="S36" s="57">
        <v>313.55500000000001</v>
      </c>
      <c r="T36" s="57">
        <v>285.60399999999998</v>
      </c>
      <c r="U36" s="57">
        <v>295.26600000000002</v>
      </c>
      <c r="V36" s="61">
        <v>101.53400000000001</v>
      </c>
      <c r="W36" s="57">
        <f>Q36-C36</f>
        <v>2.2021721499999956</v>
      </c>
      <c r="X36" s="57">
        <f t="shared" ref="X36:Z40" si="39">R36-D36</f>
        <v>-39.149000000000001</v>
      </c>
      <c r="Y36" s="57">
        <f t="shared" si="39"/>
        <v>-35.120000000000005</v>
      </c>
      <c r="Z36" s="61">
        <f t="shared" si="39"/>
        <v>-25.92900000000003</v>
      </c>
      <c r="AA36" s="60">
        <f t="shared" si="37"/>
        <v>0</v>
      </c>
      <c r="AB36" s="57">
        <f t="shared" si="35"/>
        <v>27.004999999999995</v>
      </c>
      <c r="AC36" s="57">
        <f t="shared" si="35"/>
        <v>22.441000000000031</v>
      </c>
      <c r="AD36" s="57">
        <f t="shared" si="35"/>
        <v>4.5229999999999677</v>
      </c>
      <c r="AE36" s="61">
        <f t="shared" si="35"/>
        <v>4.6640000000000441</v>
      </c>
      <c r="AF36" s="60">
        <f t="shared" si="38"/>
        <v>0</v>
      </c>
      <c r="AG36" s="57">
        <f t="shared" si="36"/>
        <v>27.004999999999995</v>
      </c>
      <c r="AH36" s="57">
        <f t="shared" si="36"/>
        <v>22.441000000000031</v>
      </c>
      <c r="AI36" s="57">
        <f t="shared" si="36"/>
        <v>4.5229999999999677</v>
      </c>
      <c r="AJ36" s="61">
        <f t="shared" si="36"/>
        <v>4.6640000000000441</v>
      </c>
    </row>
    <row r="37" spans="2:36" ht="14.1" customHeight="1" x14ac:dyDescent="0.3">
      <c r="B37" s="54" t="s">
        <v>26</v>
      </c>
      <c r="C37" s="57">
        <v>2181.9110000000001</v>
      </c>
      <c r="D37" s="57">
        <v>2295.5529999999999</v>
      </c>
      <c r="E37" s="57">
        <v>2420.7820000000002</v>
      </c>
      <c r="F37" s="61">
        <v>2581.1489999999999</v>
      </c>
      <c r="G37" s="57">
        <v>2192.2282391000003</v>
      </c>
      <c r="H37" s="57">
        <v>2347.203</v>
      </c>
      <c r="I37" s="57">
        <v>2495.3049999999998</v>
      </c>
      <c r="J37" s="57">
        <v>2669.154</v>
      </c>
      <c r="K37" s="61">
        <v>2845.723</v>
      </c>
      <c r="L37" s="57">
        <v>2192.2282391000003</v>
      </c>
      <c r="M37" s="57">
        <v>2347.203</v>
      </c>
      <c r="N37" s="57">
        <v>2495.3049999999998</v>
      </c>
      <c r="O37" s="57">
        <v>2669.154</v>
      </c>
      <c r="P37" s="61">
        <v>2845.723</v>
      </c>
      <c r="Q37" s="60">
        <v>2192.2282391000003</v>
      </c>
      <c r="R37" s="57">
        <v>2353.4960000000001</v>
      </c>
      <c r="S37" s="57">
        <v>2514.5700000000002</v>
      </c>
      <c r="T37" s="57">
        <v>2679.2080000000001</v>
      </c>
      <c r="U37" s="57">
        <v>2858.6439999999998</v>
      </c>
      <c r="V37" s="61">
        <v>3037.2449999999999</v>
      </c>
      <c r="W37" s="57">
        <f t="shared" ref="W37:W40" si="40">Q37-C37</f>
        <v>10.317239100000279</v>
      </c>
      <c r="X37" s="57">
        <f t="shared" si="39"/>
        <v>57.943000000000211</v>
      </c>
      <c r="Y37" s="57">
        <f t="shared" si="39"/>
        <v>93.788000000000011</v>
      </c>
      <c r="Z37" s="61">
        <f t="shared" si="39"/>
        <v>98.059000000000196</v>
      </c>
      <c r="AA37" s="60">
        <f t="shared" si="37"/>
        <v>0</v>
      </c>
      <c r="AB37" s="57">
        <f t="shared" si="35"/>
        <v>6.2930000000001201</v>
      </c>
      <c r="AC37" s="57">
        <f t="shared" si="35"/>
        <v>19.265000000000327</v>
      </c>
      <c r="AD37" s="57">
        <f t="shared" si="35"/>
        <v>10.054000000000087</v>
      </c>
      <c r="AE37" s="61">
        <f t="shared" si="35"/>
        <v>12.920999999999822</v>
      </c>
      <c r="AF37" s="60">
        <f t="shared" si="38"/>
        <v>0</v>
      </c>
      <c r="AG37" s="57">
        <f t="shared" si="36"/>
        <v>6.2930000000001201</v>
      </c>
      <c r="AH37" s="57">
        <f t="shared" si="36"/>
        <v>19.265000000000327</v>
      </c>
      <c r="AI37" s="57">
        <f t="shared" si="36"/>
        <v>10.054000000000087</v>
      </c>
      <c r="AJ37" s="61">
        <f t="shared" si="36"/>
        <v>12.920999999999822</v>
      </c>
    </row>
    <row r="38" spans="2:36" ht="14.1" customHeight="1" x14ac:dyDescent="0.3">
      <c r="B38" s="54" t="s">
        <v>27</v>
      </c>
      <c r="C38" s="57">
        <v>712.33600000000001</v>
      </c>
      <c r="D38" s="57">
        <v>755.09400000000005</v>
      </c>
      <c r="E38" s="57">
        <v>801.755</v>
      </c>
      <c r="F38" s="61">
        <v>861.98900000000003</v>
      </c>
      <c r="G38" s="57">
        <v>715.47913654999991</v>
      </c>
      <c r="H38" s="57">
        <v>767.77</v>
      </c>
      <c r="I38" s="57">
        <v>823.74099999999999</v>
      </c>
      <c r="J38" s="57">
        <v>889.54300000000001</v>
      </c>
      <c r="K38" s="61">
        <v>956.31399999999996</v>
      </c>
      <c r="L38" s="57">
        <v>715.47913654999991</v>
      </c>
      <c r="M38" s="57">
        <v>767.77</v>
      </c>
      <c r="N38" s="57">
        <v>823.74099999999999</v>
      </c>
      <c r="O38" s="57">
        <v>889.54300000000001</v>
      </c>
      <c r="P38" s="61">
        <v>956.31399999999996</v>
      </c>
      <c r="Q38" s="60">
        <v>715.47913654999991</v>
      </c>
      <c r="R38" s="57">
        <v>770.46600000000001</v>
      </c>
      <c r="S38" s="57">
        <v>831.74199999999996</v>
      </c>
      <c r="T38" s="57">
        <v>893.45899999999995</v>
      </c>
      <c r="U38" s="57">
        <v>961.31500000000005</v>
      </c>
      <c r="V38" s="61">
        <v>1028.771</v>
      </c>
      <c r="W38" s="57">
        <f t="shared" si="40"/>
        <v>3.1431365499998947</v>
      </c>
      <c r="X38" s="57">
        <f t="shared" si="39"/>
        <v>15.371999999999957</v>
      </c>
      <c r="Y38" s="57">
        <f t="shared" si="39"/>
        <v>29.986999999999966</v>
      </c>
      <c r="Z38" s="61">
        <f t="shared" si="39"/>
        <v>31.469999999999914</v>
      </c>
      <c r="AA38" s="60">
        <f t="shared" si="37"/>
        <v>0</v>
      </c>
      <c r="AB38" s="57">
        <f t="shared" si="35"/>
        <v>2.6960000000000264</v>
      </c>
      <c r="AC38" s="57">
        <f t="shared" si="35"/>
        <v>8.0009999999999764</v>
      </c>
      <c r="AD38" s="57">
        <f t="shared" si="35"/>
        <v>3.91599999999994</v>
      </c>
      <c r="AE38" s="61">
        <f t="shared" si="35"/>
        <v>5.00100000000009</v>
      </c>
      <c r="AF38" s="60">
        <f t="shared" si="38"/>
        <v>0</v>
      </c>
      <c r="AG38" s="57">
        <f t="shared" si="36"/>
        <v>2.6960000000000264</v>
      </c>
      <c r="AH38" s="57">
        <f t="shared" si="36"/>
        <v>8.0009999999999764</v>
      </c>
      <c r="AI38" s="57">
        <f t="shared" si="36"/>
        <v>3.91599999999994</v>
      </c>
      <c r="AJ38" s="61">
        <f t="shared" si="36"/>
        <v>5.00100000000009</v>
      </c>
    </row>
    <row r="39" spans="2:36" ht="14.1" customHeight="1" x14ac:dyDescent="0.3">
      <c r="B39" s="54" t="s">
        <v>28</v>
      </c>
      <c r="C39" s="57">
        <v>78.58</v>
      </c>
      <c r="D39" s="57">
        <v>78.239000000000004</v>
      </c>
      <c r="E39" s="57">
        <v>78.239000000000004</v>
      </c>
      <c r="F39" s="61">
        <v>78.239000000000004</v>
      </c>
      <c r="G39" s="55">
        <v>78.27554167000001</v>
      </c>
      <c r="H39" s="55">
        <v>81.665000000000006</v>
      </c>
      <c r="I39" s="55">
        <v>81.665000000000006</v>
      </c>
      <c r="J39" s="55">
        <v>81.665000000000006</v>
      </c>
      <c r="K39" s="56">
        <v>81.665000000000006</v>
      </c>
      <c r="L39" s="57">
        <v>78.27554167000001</v>
      </c>
      <c r="M39" s="57">
        <v>81.665000000000006</v>
      </c>
      <c r="N39" s="57">
        <v>81.665000000000006</v>
      </c>
      <c r="O39" s="57">
        <v>81.665000000000006</v>
      </c>
      <c r="P39" s="61">
        <v>81.665000000000006</v>
      </c>
      <c r="Q39" s="60">
        <v>78.27554167000001</v>
      </c>
      <c r="R39" s="57">
        <v>80.982202999999984</v>
      </c>
      <c r="S39" s="57">
        <v>81.665000000000006</v>
      </c>
      <c r="T39" s="57">
        <v>81.665000000000006</v>
      </c>
      <c r="U39" s="57">
        <v>81.665000000000006</v>
      </c>
      <c r="V39" s="61">
        <v>81.665000000000006</v>
      </c>
      <c r="W39" s="57">
        <f t="shared" si="40"/>
        <v>-0.30445832999998856</v>
      </c>
      <c r="X39" s="57">
        <f t="shared" si="39"/>
        <v>2.7432029999999799</v>
      </c>
      <c r="Y39" s="57">
        <f t="shared" si="39"/>
        <v>3.4260000000000019</v>
      </c>
      <c r="Z39" s="61">
        <f t="shared" si="39"/>
        <v>3.4260000000000019</v>
      </c>
      <c r="AA39" s="60">
        <f t="shared" si="37"/>
        <v>0</v>
      </c>
      <c r="AB39" s="57">
        <f t="shared" si="35"/>
        <v>-0.68279700000002208</v>
      </c>
      <c r="AC39" s="57">
        <f t="shared" si="35"/>
        <v>0</v>
      </c>
      <c r="AD39" s="57">
        <f t="shared" si="35"/>
        <v>0</v>
      </c>
      <c r="AE39" s="61">
        <f t="shared" si="35"/>
        <v>0</v>
      </c>
      <c r="AF39" s="60">
        <f t="shared" si="38"/>
        <v>0</v>
      </c>
      <c r="AG39" s="57">
        <f t="shared" si="36"/>
        <v>-0.68279700000002208</v>
      </c>
      <c r="AH39" s="57">
        <f t="shared" si="36"/>
        <v>0</v>
      </c>
      <c r="AI39" s="57">
        <f t="shared" si="36"/>
        <v>0</v>
      </c>
      <c r="AJ39" s="61">
        <f t="shared" si="36"/>
        <v>0</v>
      </c>
    </row>
    <row r="40" spans="2:36" ht="14.1" customHeight="1" thickBot="1" x14ac:dyDescent="0.35">
      <c r="B40" s="74" t="s">
        <v>29</v>
      </c>
      <c r="C40" s="121">
        <v>1.05</v>
      </c>
      <c r="D40" s="121">
        <v>1.095</v>
      </c>
      <c r="E40" s="121">
        <v>1.1539999999999999</v>
      </c>
      <c r="F40" s="122">
        <v>1.228</v>
      </c>
      <c r="G40" s="75">
        <v>0.70333078999999998</v>
      </c>
      <c r="H40" s="75">
        <v>1.095</v>
      </c>
      <c r="I40" s="75">
        <v>0.77500000000000002</v>
      </c>
      <c r="J40" s="75">
        <v>0.8</v>
      </c>
      <c r="K40" s="76">
        <v>0.8</v>
      </c>
      <c r="L40" s="121">
        <v>0.70333078999999998</v>
      </c>
      <c r="M40" s="121">
        <v>1.095</v>
      </c>
      <c r="N40" s="121">
        <v>0.77500000000000002</v>
      </c>
      <c r="O40" s="121">
        <v>0.8</v>
      </c>
      <c r="P40" s="122">
        <v>0.8</v>
      </c>
      <c r="Q40" s="123">
        <v>0.70333078999999998</v>
      </c>
      <c r="R40" s="121">
        <v>1.215195</v>
      </c>
      <c r="S40" s="121">
        <v>1.1000000000000001</v>
      </c>
      <c r="T40" s="121">
        <v>1.1000000000000001</v>
      </c>
      <c r="U40" s="121">
        <v>1.1000000000000001</v>
      </c>
      <c r="V40" s="122">
        <v>1</v>
      </c>
      <c r="W40" s="121">
        <f t="shared" si="40"/>
        <v>-0.34666921000000006</v>
      </c>
      <c r="X40" s="121">
        <f t="shared" si="39"/>
        <v>0.12019500000000005</v>
      </c>
      <c r="Y40" s="121">
        <f t="shared" si="39"/>
        <v>-5.3999999999999826E-2</v>
      </c>
      <c r="Z40" s="122">
        <f t="shared" si="39"/>
        <v>-0.12799999999999989</v>
      </c>
      <c r="AA40" s="123">
        <f t="shared" si="37"/>
        <v>0</v>
      </c>
      <c r="AB40" s="121">
        <f t="shared" si="35"/>
        <v>0.12019500000000005</v>
      </c>
      <c r="AC40" s="121">
        <f t="shared" si="35"/>
        <v>0.32500000000000007</v>
      </c>
      <c r="AD40" s="121">
        <f t="shared" si="35"/>
        <v>0.30000000000000004</v>
      </c>
      <c r="AE40" s="122">
        <f t="shared" si="35"/>
        <v>0.30000000000000004</v>
      </c>
      <c r="AF40" s="123">
        <f t="shared" si="38"/>
        <v>0</v>
      </c>
      <c r="AG40" s="121">
        <f t="shared" si="36"/>
        <v>0.12019500000000005</v>
      </c>
      <c r="AH40" s="121">
        <f t="shared" si="36"/>
        <v>0.32500000000000007</v>
      </c>
      <c r="AI40" s="121">
        <f t="shared" si="36"/>
        <v>0.30000000000000004</v>
      </c>
      <c r="AJ40" s="122">
        <f t="shared" si="36"/>
        <v>0.30000000000000004</v>
      </c>
    </row>
    <row r="41" spans="2:36" ht="17.25" thickBot="1" x14ac:dyDescent="0.35">
      <c r="C41" s="51"/>
      <c r="D41" s="51"/>
      <c r="E41" s="51"/>
      <c r="F41" s="51"/>
      <c r="G41" s="47"/>
      <c r="H41" s="47"/>
      <c r="I41" s="47"/>
      <c r="J41" s="47"/>
      <c r="K41" s="47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7"/>
      <c r="AB41" s="57"/>
      <c r="AC41" s="57"/>
      <c r="AD41" s="57"/>
      <c r="AE41" s="57"/>
      <c r="AF41" s="57"/>
      <c r="AG41" s="57"/>
      <c r="AH41" s="57"/>
      <c r="AI41" s="57"/>
      <c r="AJ41" s="57"/>
    </row>
    <row r="42" spans="2:36" ht="17.25" thickBot="1" x14ac:dyDescent="0.35">
      <c r="B42" s="168" t="s">
        <v>116</v>
      </c>
      <c r="C42" s="165">
        <v>80547.803876732884</v>
      </c>
      <c r="D42" s="165">
        <v>83991.385519523988</v>
      </c>
      <c r="E42" s="165">
        <v>88521.286768311897</v>
      </c>
      <c r="F42" s="166">
        <v>94214.617048377491</v>
      </c>
      <c r="G42" s="165">
        <v>80958.004000000001</v>
      </c>
      <c r="H42" s="165">
        <v>84636.145163700334</v>
      </c>
      <c r="I42" s="165">
        <v>89573.777960816675</v>
      </c>
      <c r="J42" s="165">
        <v>95311.16649168366</v>
      </c>
      <c r="K42" s="166">
        <v>101058.38817123084</v>
      </c>
      <c r="L42" s="165">
        <v>80958.004000000001</v>
      </c>
      <c r="M42" s="165">
        <v>84636.145163700334</v>
      </c>
      <c r="N42" s="165">
        <v>89573.777960816675</v>
      </c>
      <c r="O42" s="165">
        <v>95311.16649168366</v>
      </c>
      <c r="P42" s="165">
        <v>101058.38817123084</v>
      </c>
      <c r="Q42" s="167">
        <v>81153.966</v>
      </c>
      <c r="R42" s="165">
        <v>85032.817680092514</v>
      </c>
      <c r="S42" s="165">
        <v>90211.843279497785</v>
      </c>
      <c r="T42" s="165">
        <v>96145.983098691853</v>
      </c>
      <c r="U42" s="165">
        <v>102067.66035520977</v>
      </c>
      <c r="V42" s="166">
        <v>107965.5682226684</v>
      </c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</row>
    <row r="43" spans="2:36" x14ac:dyDescent="0.3">
      <c r="C43" s="57"/>
      <c r="D43" s="57"/>
      <c r="E43" s="57"/>
      <c r="F43" s="57"/>
      <c r="G43" s="55"/>
      <c r="H43" s="55"/>
      <c r="I43" s="55"/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</row>
    <row r="44" spans="2:36" x14ac:dyDescent="0.3">
      <c r="B44" s="104"/>
      <c r="D44" s="99"/>
      <c r="E44" s="99"/>
      <c r="F44" s="99"/>
      <c r="G44" s="99"/>
      <c r="H44" s="99"/>
      <c r="I44" s="99"/>
      <c r="J44" s="99"/>
      <c r="K44" s="99"/>
      <c r="W44" s="148"/>
      <c r="X44" s="148"/>
      <c r="Y44" s="148"/>
      <c r="Z44" s="148"/>
      <c r="AB44" s="78"/>
    </row>
    <row r="45" spans="2:36" x14ac:dyDescent="0.3">
      <c r="W45" s="78"/>
      <c r="X45" s="78"/>
      <c r="Y45" s="78"/>
      <c r="Z45" s="78"/>
      <c r="AB45" s="78"/>
    </row>
    <row r="46" spans="2:36" x14ac:dyDescent="0.3"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</row>
    <row r="47" spans="2:36" x14ac:dyDescent="0.3"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</row>
  </sheetData>
  <mergeCells count="8">
    <mergeCell ref="AF3:AJ3"/>
    <mergeCell ref="C3:F3"/>
    <mergeCell ref="B3:B4"/>
    <mergeCell ref="G3:K3"/>
    <mergeCell ref="L3:P3"/>
    <mergeCell ref="Q3:V3"/>
    <mergeCell ref="W3:Z3"/>
    <mergeCell ref="AA3:AE3"/>
  </mergeCells>
  <pageMargins left="0" right="0" top="0" bottom="0" header="0" footer="0"/>
  <pageSetup paperSize="9" scale="6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1:Z34"/>
  <sheetViews>
    <sheetView showGridLines="0" zoomScale="90" zoomScaleNormal="90" workbookViewId="0"/>
  </sheetViews>
  <sheetFormatPr defaultRowHeight="16.5" x14ac:dyDescent="0.3"/>
  <cols>
    <col min="1" max="1" width="9.140625" style="2"/>
    <col min="2" max="2" width="31.5703125" style="2" customWidth="1"/>
    <col min="3" max="14" width="6.7109375" style="2" customWidth="1"/>
    <col min="15" max="18" width="7.7109375" style="2" customWidth="1"/>
    <col min="19" max="26" width="6.7109375" style="2" customWidth="1"/>
    <col min="27" max="16384" width="9.140625" style="2"/>
  </cols>
  <sheetData>
    <row r="1" spans="1:26" x14ac:dyDescent="0.3">
      <c r="A1" s="91"/>
      <c r="B1" s="1"/>
    </row>
    <row r="2" spans="1:26" x14ac:dyDescent="0.3">
      <c r="A2" s="1"/>
      <c r="B2" s="131" t="s">
        <v>129</v>
      </c>
    </row>
    <row r="3" spans="1:26" x14ac:dyDescent="0.3">
      <c r="B3" s="3"/>
      <c r="C3" s="38">
        <v>2017</v>
      </c>
      <c r="D3" s="37">
        <v>2018</v>
      </c>
      <c r="E3" s="37">
        <v>2019</v>
      </c>
      <c r="F3" s="39">
        <v>2020</v>
      </c>
      <c r="G3" s="38">
        <v>2017</v>
      </c>
      <c r="H3" s="37">
        <v>2018</v>
      </c>
      <c r="I3" s="37">
        <v>2019</v>
      </c>
      <c r="J3" s="39">
        <v>2020</v>
      </c>
      <c r="K3" s="37">
        <v>2017</v>
      </c>
      <c r="L3" s="37">
        <v>2018</v>
      </c>
      <c r="M3" s="37">
        <v>2019</v>
      </c>
      <c r="N3" s="39">
        <v>2020</v>
      </c>
      <c r="O3" s="37">
        <v>2017</v>
      </c>
      <c r="P3" s="37">
        <v>2018</v>
      </c>
      <c r="Q3" s="37">
        <v>2019</v>
      </c>
      <c r="R3" s="39">
        <v>2020</v>
      </c>
      <c r="S3" s="37">
        <v>2017</v>
      </c>
      <c r="T3" s="37">
        <v>2018</v>
      </c>
      <c r="U3" s="37">
        <v>2019</v>
      </c>
      <c r="V3" s="39">
        <v>2020</v>
      </c>
      <c r="W3" s="37">
        <v>2017</v>
      </c>
      <c r="X3" s="37">
        <v>2018</v>
      </c>
      <c r="Y3" s="37">
        <v>2019</v>
      </c>
      <c r="Z3" s="39">
        <v>2020</v>
      </c>
    </row>
    <row r="4" spans="1:26" x14ac:dyDescent="0.3">
      <c r="B4" s="4"/>
      <c r="C4" s="194" t="s">
        <v>34</v>
      </c>
      <c r="D4" s="195"/>
      <c r="E4" s="195"/>
      <c r="F4" s="196"/>
      <c r="G4" s="194" t="s">
        <v>35</v>
      </c>
      <c r="H4" s="195"/>
      <c r="I4" s="195"/>
      <c r="J4" s="196"/>
      <c r="K4" s="195" t="s">
        <v>84</v>
      </c>
      <c r="L4" s="195"/>
      <c r="M4" s="195"/>
      <c r="N4" s="196"/>
      <c r="O4" s="194" t="s">
        <v>36</v>
      </c>
      <c r="P4" s="195"/>
      <c r="Q4" s="195"/>
      <c r="R4" s="196"/>
      <c r="S4" s="194" t="s">
        <v>85</v>
      </c>
      <c r="T4" s="195"/>
      <c r="U4" s="195"/>
      <c r="V4" s="196"/>
      <c r="W4" s="194" t="s">
        <v>86</v>
      </c>
      <c r="X4" s="195"/>
      <c r="Y4" s="195"/>
      <c r="Z4" s="196"/>
    </row>
    <row r="5" spans="1:26" x14ac:dyDescent="0.3">
      <c r="B5" s="23" t="s">
        <v>3</v>
      </c>
      <c r="C5" s="28">
        <v>-5.5665517694694353</v>
      </c>
      <c r="D5" s="29">
        <v>-11.45543607872885</v>
      </c>
      <c r="E5" s="29">
        <v>-14.475360781055175</v>
      </c>
      <c r="F5" s="30">
        <v>-13.60907450132663</v>
      </c>
      <c r="G5" s="28">
        <v>16.672551769469052</v>
      </c>
      <c r="H5" s="29">
        <v>42.806607820151157</v>
      </c>
      <c r="I5" s="29">
        <v>64.564904116909005</v>
      </c>
      <c r="J5" s="33">
        <v>68.840616925545234</v>
      </c>
      <c r="K5" s="29">
        <v>0</v>
      </c>
      <c r="L5" s="29">
        <v>0</v>
      </c>
      <c r="M5" s="29">
        <v>0</v>
      </c>
      <c r="N5" s="30">
        <v>0</v>
      </c>
      <c r="O5" s="31">
        <v>0</v>
      </c>
      <c r="P5" s="31">
        <v>-9.79217174142223</v>
      </c>
      <c r="Q5" s="31">
        <v>-38.553543335853554</v>
      </c>
      <c r="R5" s="32">
        <v>-44.190542424219046</v>
      </c>
      <c r="S5" s="31">
        <v>0</v>
      </c>
      <c r="T5" s="31">
        <v>0</v>
      </c>
      <c r="U5" s="31">
        <v>0</v>
      </c>
      <c r="V5" s="32">
        <v>0</v>
      </c>
      <c r="W5" s="31">
        <v>11.105999999999618</v>
      </c>
      <c r="X5" s="31">
        <v>21.559000000000076</v>
      </c>
      <c r="Y5" s="31">
        <v>11.536000000000278</v>
      </c>
      <c r="Z5" s="32">
        <v>11.040999999999562</v>
      </c>
    </row>
    <row r="6" spans="1:26" x14ac:dyDescent="0.3">
      <c r="B6" s="23" t="s">
        <v>6</v>
      </c>
      <c r="C6" s="28">
        <v>-11.845359020669516</v>
      </c>
      <c r="D6" s="29">
        <v>-17.432736329594668</v>
      </c>
      <c r="E6" s="29">
        <v>-23.456350498155068</v>
      </c>
      <c r="F6" s="33">
        <v>-22.666258049936484</v>
      </c>
      <c r="G6" s="169">
        <v>-0.72864097933083971</v>
      </c>
      <c r="H6" s="29">
        <v>-8.238463670405638</v>
      </c>
      <c r="I6" s="29">
        <v>-13.534649501845248</v>
      </c>
      <c r="J6" s="33">
        <v>-9.4407419500637495</v>
      </c>
      <c r="K6" s="29">
        <v>0</v>
      </c>
      <c r="L6" s="29">
        <v>0</v>
      </c>
      <c r="M6" s="29">
        <v>0</v>
      </c>
      <c r="N6" s="33">
        <v>0</v>
      </c>
      <c r="O6" s="31">
        <v>9.4670000000000005</v>
      </c>
      <c r="P6" s="31">
        <v>-18.248800000000003</v>
      </c>
      <c r="Q6" s="31">
        <v>-19.074999999999999</v>
      </c>
      <c r="R6" s="32">
        <v>-35.378</v>
      </c>
      <c r="S6" s="31">
        <v>0</v>
      </c>
      <c r="T6" s="31">
        <v>0</v>
      </c>
      <c r="U6" s="31">
        <v>0</v>
      </c>
      <c r="V6" s="32">
        <v>0</v>
      </c>
      <c r="W6" s="31">
        <v>-3.1070000000003546</v>
      </c>
      <c r="X6" s="31">
        <v>-43.920000000000307</v>
      </c>
      <c r="Y6" s="31">
        <v>-56.066000000000322</v>
      </c>
      <c r="Z6" s="32">
        <v>-67.485000000000227</v>
      </c>
    </row>
    <row r="7" spans="1:26" x14ac:dyDescent="0.3">
      <c r="B7" s="23" t="s">
        <v>7</v>
      </c>
      <c r="C7" s="28">
        <v>5.0030587071323529</v>
      </c>
      <c r="D7" s="29">
        <v>6.1682139127091924</v>
      </c>
      <c r="E7" s="29">
        <v>6.4101269132908039</v>
      </c>
      <c r="F7" s="33">
        <v>7.735820275816617</v>
      </c>
      <c r="G7" s="28">
        <v>-2.9450587071323682</v>
      </c>
      <c r="H7" s="29">
        <v>-5.9222139127091848</v>
      </c>
      <c r="I7" s="29">
        <v>-5.836126913290812</v>
      </c>
      <c r="J7" s="33">
        <v>-9.3928202758166268</v>
      </c>
      <c r="K7" s="29">
        <v>4.7</v>
      </c>
      <c r="L7" s="29">
        <v>2.0299999999999998</v>
      </c>
      <c r="M7" s="29">
        <v>10.67</v>
      </c>
      <c r="N7" s="33">
        <v>0.51</v>
      </c>
      <c r="O7" s="31">
        <v>0.11899999999999999</v>
      </c>
      <c r="P7" s="31">
        <v>-13.095000000000001</v>
      </c>
      <c r="Q7" s="31">
        <v>-14.816000000000001</v>
      </c>
      <c r="R7" s="32">
        <v>-16.696999999999999</v>
      </c>
      <c r="S7" s="31">
        <v>0</v>
      </c>
      <c r="T7" s="31">
        <v>0</v>
      </c>
      <c r="U7" s="31">
        <v>0</v>
      </c>
      <c r="V7" s="32">
        <v>0</v>
      </c>
      <c r="W7" s="31">
        <v>6.8769999999999847</v>
      </c>
      <c r="X7" s="31">
        <v>-10.818999999999994</v>
      </c>
      <c r="Y7" s="31">
        <v>-3.5720000000000089</v>
      </c>
      <c r="Z7" s="32">
        <v>-17.844000000000008</v>
      </c>
    </row>
    <row r="8" spans="1:26" x14ac:dyDescent="0.3">
      <c r="B8" s="23" t="s">
        <v>9</v>
      </c>
      <c r="C8" s="28">
        <v>3.9342569776754948</v>
      </c>
      <c r="D8" s="29">
        <v>10.383138123833605</v>
      </c>
      <c r="E8" s="29">
        <v>10.560122286681048</v>
      </c>
      <c r="F8" s="33">
        <v>11.478979542881421</v>
      </c>
      <c r="G8" s="28">
        <v>34.761111985694228</v>
      </c>
      <c r="H8" s="29">
        <v>84.8831636172538</v>
      </c>
      <c r="I8" s="29">
        <v>116.67117945440535</v>
      </c>
      <c r="J8" s="33">
        <v>128.96832219820357</v>
      </c>
      <c r="K8" s="29">
        <v>39.095511288914061</v>
      </c>
      <c r="L8" s="29">
        <v>-49.848301741086239</v>
      </c>
      <c r="M8" s="29">
        <v>-9.848301741086237</v>
      </c>
      <c r="N8" s="33">
        <v>-9.848301741086237</v>
      </c>
      <c r="O8" s="31">
        <v>0</v>
      </c>
      <c r="P8" s="31">
        <v>0</v>
      </c>
      <c r="Q8" s="31">
        <v>0</v>
      </c>
      <c r="R8" s="32">
        <v>0</v>
      </c>
      <c r="S8" s="31">
        <v>0</v>
      </c>
      <c r="T8" s="31">
        <v>0</v>
      </c>
      <c r="U8" s="31">
        <v>0</v>
      </c>
      <c r="V8" s="32">
        <v>0</v>
      </c>
      <c r="W8" s="31">
        <v>77.790880252283785</v>
      </c>
      <c r="X8" s="31">
        <v>45.418000000001165</v>
      </c>
      <c r="Y8" s="31">
        <v>117.38300000000015</v>
      </c>
      <c r="Z8" s="32">
        <v>130.59899999999874</v>
      </c>
    </row>
    <row r="9" spans="1:26" x14ac:dyDescent="0.3">
      <c r="B9" s="26" t="s">
        <v>10</v>
      </c>
      <c r="C9" s="28">
        <v>-25.996245153890992</v>
      </c>
      <c r="D9" s="29">
        <v>-18.32038347735115</v>
      </c>
      <c r="E9" s="29">
        <v>-17.148396224741312</v>
      </c>
      <c r="F9" s="33">
        <v>-17.649207221458418</v>
      </c>
      <c r="G9" s="28">
        <v>4.4242451538909613</v>
      </c>
      <c r="H9" s="29">
        <v>10.927383477351379</v>
      </c>
      <c r="I9" s="29">
        <v>16.326396224741185</v>
      </c>
      <c r="J9" s="33">
        <v>15.571207221458501</v>
      </c>
      <c r="K9" s="29">
        <v>1.1259999999999999</v>
      </c>
      <c r="L9" s="29">
        <v>2.2000000000000002</v>
      </c>
      <c r="M9" s="29">
        <v>0</v>
      </c>
      <c r="N9" s="33">
        <v>0</v>
      </c>
      <c r="O9" s="31">
        <v>0</v>
      </c>
      <c r="P9" s="31">
        <v>0.79800000000000004</v>
      </c>
      <c r="Q9" s="31">
        <v>0</v>
      </c>
      <c r="R9" s="32">
        <v>0</v>
      </c>
      <c r="S9" s="31">
        <v>0</v>
      </c>
      <c r="T9" s="31">
        <v>0</v>
      </c>
      <c r="U9" s="31">
        <v>0</v>
      </c>
      <c r="V9" s="32">
        <v>0</v>
      </c>
      <c r="W9" s="31">
        <v>-20.44600000000003</v>
      </c>
      <c r="X9" s="31">
        <v>-4.3949999999997722</v>
      </c>
      <c r="Y9" s="31">
        <v>-0.8220000000001273</v>
      </c>
      <c r="Z9" s="32">
        <v>-2.0779999999999181</v>
      </c>
    </row>
    <row r="10" spans="1:26" x14ac:dyDescent="0.3">
      <c r="B10" s="26" t="s">
        <v>11</v>
      </c>
      <c r="C10" s="28">
        <v>-13.437329943953172</v>
      </c>
      <c r="D10" s="29">
        <v>-6.8984095274936736</v>
      </c>
      <c r="E10" s="29">
        <v>-8.0426012458970586</v>
      </c>
      <c r="F10" s="33">
        <v>-8.3544283588063486</v>
      </c>
      <c r="G10" s="28">
        <v>0.96632994395313321</v>
      </c>
      <c r="H10" s="29">
        <v>1.5904095274937713</v>
      </c>
      <c r="I10" s="29">
        <v>3.405601245896952</v>
      </c>
      <c r="J10" s="33">
        <v>3.4804283588064262</v>
      </c>
      <c r="K10" s="29">
        <v>0</v>
      </c>
      <c r="L10" s="29">
        <v>0</v>
      </c>
      <c r="M10" s="29">
        <v>0</v>
      </c>
      <c r="N10" s="33">
        <v>0</v>
      </c>
      <c r="O10" s="31">
        <v>0</v>
      </c>
      <c r="P10" s="31">
        <v>0.79800000000000004</v>
      </c>
      <c r="Q10" s="31">
        <v>0</v>
      </c>
      <c r="R10" s="32">
        <v>0</v>
      </c>
      <c r="S10" s="31">
        <v>0</v>
      </c>
      <c r="T10" s="31">
        <v>0</v>
      </c>
      <c r="U10" s="31">
        <v>0</v>
      </c>
      <c r="V10" s="32">
        <v>0</v>
      </c>
      <c r="W10" s="31">
        <v>-12.471000000000037</v>
      </c>
      <c r="X10" s="31">
        <v>-4.5099999999999021</v>
      </c>
      <c r="Y10" s="31">
        <v>-4.6370000000001053</v>
      </c>
      <c r="Z10" s="32">
        <v>-4.8739999999999215</v>
      </c>
    </row>
    <row r="11" spans="1:26" x14ac:dyDescent="0.3">
      <c r="B11" s="24" t="s">
        <v>15</v>
      </c>
      <c r="C11" s="28">
        <v>-8.4176337971304083</v>
      </c>
      <c r="D11" s="29">
        <v>-7.1680341146916087</v>
      </c>
      <c r="E11" s="29">
        <v>-4.7466324912337381</v>
      </c>
      <c r="F11" s="33">
        <v>-4.8474676133910632</v>
      </c>
      <c r="G11" s="28">
        <v>2.3686337971304359</v>
      </c>
      <c r="H11" s="29">
        <v>6.373034114691718</v>
      </c>
      <c r="I11" s="29">
        <v>8.7876324912337793</v>
      </c>
      <c r="J11" s="33">
        <v>8.1934676133910518</v>
      </c>
      <c r="K11" s="29">
        <v>1.1259999999999999</v>
      </c>
      <c r="L11" s="29">
        <v>2.2000000000000002</v>
      </c>
      <c r="M11" s="29">
        <v>0</v>
      </c>
      <c r="N11" s="33">
        <v>0</v>
      </c>
      <c r="O11" s="31">
        <v>0</v>
      </c>
      <c r="P11" s="31">
        <v>0</v>
      </c>
      <c r="Q11" s="31">
        <v>0</v>
      </c>
      <c r="R11" s="32">
        <v>0</v>
      </c>
      <c r="S11" s="31">
        <v>0</v>
      </c>
      <c r="T11" s="31">
        <v>0</v>
      </c>
      <c r="U11" s="31">
        <v>0</v>
      </c>
      <c r="V11" s="32">
        <v>0</v>
      </c>
      <c r="W11" s="31">
        <v>-4.9229999999999707</v>
      </c>
      <c r="X11" s="31">
        <v>1.4050000000001091</v>
      </c>
      <c r="Y11" s="31">
        <v>4.0410000000000412</v>
      </c>
      <c r="Z11" s="32">
        <v>3.345999999999989</v>
      </c>
    </row>
    <row r="12" spans="1:26" x14ac:dyDescent="0.3">
      <c r="B12" s="23" t="s">
        <v>20</v>
      </c>
      <c r="C12" s="28">
        <v>0.83371777293177518</v>
      </c>
      <c r="D12" s="29">
        <v>3.796551743843148</v>
      </c>
      <c r="E12" s="29">
        <v>2.5738315595681085</v>
      </c>
      <c r="F12" s="33">
        <v>2.1671339182340144</v>
      </c>
      <c r="G12" s="28">
        <v>1.0057365370682221</v>
      </c>
      <c r="H12" s="29">
        <v>2.2674482561568423</v>
      </c>
      <c r="I12" s="29">
        <v>3.8441684404318202</v>
      </c>
      <c r="J12" s="33">
        <v>5.0688660817658908</v>
      </c>
      <c r="K12" s="29">
        <v>0</v>
      </c>
      <c r="L12" s="29">
        <v>0</v>
      </c>
      <c r="M12" s="29">
        <v>0</v>
      </c>
      <c r="N12" s="33">
        <v>0</v>
      </c>
      <c r="O12" s="31">
        <v>0</v>
      </c>
      <c r="P12" s="31">
        <v>0</v>
      </c>
      <c r="Q12" s="31">
        <v>0</v>
      </c>
      <c r="R12" s="32">
        <v>0</v>
      </c>
      <c r="S12" s="31">
        <v>0</v>
      </c>
      <c r="T12" s="31">
        <v>0</v>
      </c>
      <c r="U12" s="31">
        <v>0</v>
      </c>
      <c r="V12" s="32">
        <v>0</v>
      </c>
      <c r="W12" s="31">
        <v>1.8394543099999974</v>
      </c>
      <c r="X12" s="31">
        <v>6.0639999999999912</v>
      </c>
      <c r="Y12" s="31">
        <v>6.4179999999999291</v>
      </c>
      <c r="Z12" s="32">
        <v>7.2359999999999056</v>
      </c>
    </row>
    <row r="13" spans="1:26" x14ac:dyDescent="0.3">
      <c r="B13" s="25" t="s">
        <v>37</v>
      </c>
      <c r="C13" s="34">
        <v>-33.637122486290316</v>
      </c>
      <c r="D13" s="35">
        <v>-26.860652105288718</v>
      </c>
      <c r="E13" s="35">
        <v>-35.536026744411586</v>
      </c>
      <c r="F13" s="36">
        <v>-32.542606035789476</v>
      </c>
      <c r="G13" s="34">
        <v>53.18994575965926</v>
      </c>
      <c r="H13" s="35">
        <v>126.72392558779835</v>
      </c>
      <c r="I13" s="35">
        <v>182.03587182135129</v>
      </c>
      <c r="J13" s="36">
        <v>199.61545020109278</v>
      </c>
      <c r="K13" s="35">
        <v>44.921511288914061</v>
      </c>
      <c r="L13" s="35">
        <v>-45.618301741086235</v>
      </c>
      <c r="M13" s="35">
        <v>0.82169825891376236</v>
      </c>
      <c r="N13" s="36">
        <v>-9.3383017410862372</v>
      </c>
      <c r="O13" s="35">
        <v>9.5860000000000003</v>
      </c>
      <c r="P13" s="35">
        <v>-40.33797174142223</v>
      </c>
      <c r="Q13" s="35">
        <v>-72.444543335853552</v>
      </c>
      <c r="R13" s="36">
        <v>-96.265542424219049</v>
      </c>
      <c r="S13" s="35">
        <v>0</v>
      </c>
      <c r="T13" s="35">
        <v>0</v>
      </c>
      <c r="U13" s="35">
        <v>0</v>
      </c>
      <c r="V13" s="36">
        <v>0</v>
      </c>
      <c r="W13" s="35">
        <v>74.060334562282989</v>
      </c>
      <c r="X13" s="35">
        <v>13.907000000001156</v>
      </c>
      <c r="Y13" s="35">
        <v>74.876999999999882</v>
      </c>
      <c r="Z13" s="36">
        <v>61.468999999998061</v>
      </c>
    </row>
    <row r="14" spans="1:26" x14ac:dyDescent="0.3">
      <c r="B14" s="23" t="s">
        <v>32</v>
      </c>
      <c r="C14" s="28">
        <v>-12.774733687124984</v>
      </c>
      <c r="D14" s="29">
        <v>-27.861827027394568</v>
      </c>
      <c r="E14" s="29">
        <v>-45.280019205352978</v>
      </c>
      <c r="F14" s="33">
        <v>-64.299641758513545</v>
      </c>
      <c r="G14" s="28">
        <v>41.711752154709657</v>
      </c>
      <c r="H14" s="29">
        <v>105.58100411884664</v>
      </c>
      <c r="I14" s="29">
        <v>155.93809137735352</v>
      </c>
      <c r="J14" s="33">
        <v>167.97206710237054</v>
      </c>
      <c r="K14" s="29">
        <v>0</v>
      </c>
      <c r="L14" s="29">
        <v>0</v>
      </c>
      <c r="M14" s="29">
        <v>0</v>
      </c>
      <c r="N14" s="33">
        <v>0</v>
      </c>
      <c r="O14" s="31">
        <v>0</v>
      </c>
      <c r="P14" s="31">
        <v>-10.496283945568676</v>
      </c>
      <c r="Q14" s="31">
        <v>-39.026301746330923</v>
      </c>
      <c r="R14" s="32">
        <v>-39.308539706338308</v>
      </c>
      <c r="S14" s="31">
        <v>19.785981532415391</v>
      </c>
      <c r="T14" s="31">
        <v>22.73510685411669</v>
      </c>
      <c r="U14" s="31">
        <v>25.123229574331926</v>
      </c>
      <c r="V14" s="32">
        <v>27.197114362480352</v>
      </c>
      <c r="W14" s="31">
        <v>48.723000000000056</v>
      </c>
      <c r="X14" s="31">
        <v>89.958000000000084</v>
      </c>
      <c r="Y14" s="31">
        <v>96.755000000001559</v>
      </c>
      <c r="Z14" s="32">
        <v>91.560999999999041</v>
      </c>
    </row>
    <row r="15" spans="1:26" x14ac:dyDescent="0.3">
      <c r="B15" s="23" t="s">
        <v>33</v>
      </c>
      <c r="C15" s="28">
        <v>-7.911049390839727</v>
      </c>
      <c r="D15" s="29">
        <v>-11.373625109591734</v>
      </c>
      <c r="E15" s="29">
        <v>-17.918564998427687</v>
      </c>
      <c r="F15" s="33">
        <v>-28.010657896650144</v>
      </c>
      <c r="G15" s="28">
        <v>19.988428765532976</v>
      </c>
      <c r="H15" s="29">
        <v>50.874291421749597</v>
      </c>
      <c r="I15" s="29">
        <v>75.547328666487701</v>
      </c>
      <c r="J15" s="33">
        <v>81.777947688260397</v>
      </c>
      <c r="K15" s="29">
        <v>0</v>
      </c>
      <c r="L15" s="29">
        <v>0</v>
      </c>
      <c r="M15" s="29">
        <v>0</v>
      </c>
      <c r="N15" s="33">
        <v>0</v>
      </c>
      <c r="O15" s="31">
        <v>-1.0713965785236796</v>
      </c>
      <c r="P15" s="31">
        <v>26.088999946552175</v>
      </c>
      <c r="Q15" s="31">
        <v>87.892936729292273</v>
      </c>
      <c r="R15" s="32">
        <v>70.71834530576642</v>
      </c>
      <c r="S15" s="31">
        <v>-17.943982796169031</v>
      </c>
      <c r="T15" s="31">
        <v>-19.150666258710334</v>
      </c>
      <c r="U15" s="31">
        <v>-20.458700397352477</v>
      </c>
      <c r="V15" s="32">
        <v>-22.025635097376817</v>
      </c>
      <c r="W15" s="31">
        <v>-6.9379999999994615</v>
      </c>
      <c r="X15" s="31">
        <v>46.438999999999709</v>
      </c>
      <c r="Y15" s="31">
        <v>125.06299999999979</v>
      </c>
      <c r="Z15" s="32">
        <v>102.45999999999984</v>
      </c>
    </row>
    <row r="16" spans="1:26" x14ac:dyDescent="0.3">
      <c r="B16" s="25" t="s">
        <v>83</v>
      </c>
      <c r="C16" s="34">
        <v>-20.685783077964711</v>
      </c>
      <c r="D16" s="35">
        <v>-39.235452136986297</v>
      </c>
      <c r="E16" s="35">
        <v>-63.198584203780655</v>
      </c>
      <c r="F16" s="36">
        <v>-92.310299655163689</v>
      </c>
      <c r="G16" s="34">
        <v>61.70018092024263</v>
      </c>
      <c r="H16" s="35">
        <v>156.45529554059624</v>
      </c>
      <c r="I16" s="35">
        <v>231.48542004384123</v>
      </c>
      <c r="J16" s="36">
        <v>249.75001479063096</v>
      </c>
      <c r="K16" s="35">
        <v>0</v>
      </c>
      <c r="L16" s="35">
        <v>0</v>
      </c>
      <c r="M16" s="35">
        <v>0</v>
      </c>
      <c r="N16" s="36">
        <v>0</v>
      </c>
      <c r="O16" s="35">
        <v>-1.0713965785236796</v>
      </c>
      <c r="P16" s="35">
        <v>15.592716000983501</v>
      </c>
      <c r="Q16" s="35">
        <v>48.866634982961344</v>
      </c>
      <c r="R16" s="36">
        <v>31.409805599428111</v>
      </c>
      <c r="S16" s="35">
        <v>1.8419987362463581</v>
      </c>
      <c r="T16" s="35">
        <v>3.5844405954063552</v>
      </c>
      <c r="U16" s="35">
        <v>4.6645291769794497</v>
      </c>
      <c r="V16" s="36">
        <v>5.1714792651035353</v>
      </c>
      <c r="W16" s="35">
        <v>41.785000000000593</v>
      </c>
      <c r="X16" s="35">
        <v>136.39699999999979</v>
      </c>
      <c r="Y16" s="35">
        <v>221.81800000000135</v>
      </c>
      <c r="Z16" s="36">
        <v>194.02099999999891</v>
      </c>
    </row>
    <row r="17" spans="2:26" x14ac:dyDescent="0.3">
      <c r="B17" s="5" t="s">
        <v>21</v>
      </c>
      <c r="C17" s="34">
        <v>-54.322905564255031</v>
      </c>
      <c r="D17" s="35">
        <v>-66.096104242275018</v>
      </c>
      <c r="E17" s="35">
        <v>-98.734610948192241</v>
      </c>
      <c r="F17" s="36">
        <v>-124.85290569095316</v>
      </c>
      <c r="G17" s="34">
        <v>114.8901266799019</v>
      </c>
      <c r="H17" s="35">
        <v>283.1792211283946</v>
      </c>
      <c r="I17" s="35">
        <v>413.52129186519255</v>
      </c>
      <c r="J17" s="36">
        <v>449.3654649917238</v>
      </c>
      <c r="K17" s="35">
        <v>44.921511288914061</v>
      </c>
      <c r="L17" s="35">
        <v>-45.618301741086235</v>
      </c>
      <c r="M17" s="35">
        <v>0.82169825891376236</v>
      </c>
      <c r="N17" s="36">
        <v>-9.3383017410862372</v>
      </c>
      <c r="O17" s="35">
        <v>8.5146034214763198</v>
      </c>
      <c r="P17" s="35">
        <v>-24.745255740438733</v>
      </c>
      <c r="Q17" s="35">
        <v>-23.577908352892205</v>
      </c>
      <c r="R17" s="36">
        <v>-64.855736824790938</v>
      </c>
      <c r="S17" s="35">
        <v>1.8419987362463581</v>
      </c>
      <c r="T17" s="35">
        <v>3.5844405954063552</v>
      </c>
      <c r="U17" s="35">
        <v>4.6645291769794497</v>
      </c>
      <c r="V17" s="36">
        <v>5.1714792651035353</v>
      </c>
      <c r="W17" s="35">
        <v>115.8453345622836</v>
      </c>
      <c r="X17" s="35">
        <v>150.30400000000097</v>
      </c>
      <c r="Y17" s="35">
        <v>296.69500000000124</v>
      </c>
      <c r="Z17" s="36">
        <v>255.48999999999697</v>
      </c>
    </row>
    <row r="18" spans="2:26" x14ac:dyDescent="0.3">
      <c r="B18" s="27" t="s">
        <v>87</v>
      </c>
    </row>
    <row r="33" spans="2:2" x14ac:dyDescent="0.3">
      <c r="B33" s="95"/>
    </row>
    <row r="34" spans="2:2" x14ac:dyDescent="0.3">
      <c r="B34" s="95"/>
    </row>
  </sheetData>
  <mergeCells count="6">
    <mergeCell ref="W4:Z4"/>
    <mergeCell ref="C4:F4"/>
    <mergeCell ref="G4:J4"/>
    <mergeCell ref="K4:N4"/>
    <mergeCell ref="O4:R4"/>
    <mergeCell ref="S4:V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2</vt:i4>
      </vt:variant>
    </vt:vector>
  </HeadingPairs>
  <TitlesOfParts>
    <vt:vector size="12" baseType="lpstr">
      <vt:lpstr>Obsah</vt:lpstr>
      <vt:lpstr>Graf_1</vt:lpstr>
      <vt:lpstr>Graf_2</vt:lpstr>
      <vt:lpstr>Graf_3</vt:lpstr>
      <vt:lpstr>Graf_4</vt:lpstr>
      <vt:lpstr>Graf_5</vt:lpstr>
      <vt:lpstr>DANE_ESA2010</vt:lpstr>
      <vt:lpstr>DANE_CASH</vt:lpstr>
      <vt:lpstr>DANE_FAKTORY</vt:lpstr>
      <vt:lpstr>Tab_1</vt:lpstr>
      <vt:lpstr>Graf_2!_ftn1</vt:lpstr>
      <vt:lpstr>Graf_2!_ftnref1</vt:lpstr>
    </vt:vector>
  </TitlesOfParts>
  <Company>Ministerstvo financií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Paur Dusan</dc:creator>
  <cp:lastModifiedBy>Alexova Martina</cp:lastModifiedBy>
  <cp:lastPrinted>2017-09-26T16:32:07Z</cp:lastPrinted>
  <dcterms:created xsi:type="dcterms:W3CDTF">2015-11-02T12:32:05Z</dcterms:created>
  <dcterms:modified xsi:type="dcterms:W3CDTF">2018-02-12T12:12:29Z</dcterms:modified>
</cp:coreProperties>
</file>