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drawings/drawing8.xml" ContentType="application/vnd.openxmlformats-officedocument.drawingml.chartshapes+xml"/>
  <Override PartName="/xl/charts/chart19.xml" ContentType="application/vnd.openxmlformats-officedocument.drawingml.chart+xml"/>
  <Override PartName="/xl/theme/themeOverride6.xml" ContentType="application/vnd.openxmlformats-officedocument.themeOverride+xml"/>
  <Override PartName="/xl/charts/chart20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charts/chart22.xml" ContentType="application/vnd.openxmlformats-officedocument.drawingml.chart+xml"/>
  <Override PartName="/xl/theme/themeOverride8.xml" ContentType="application/vnd.openxmlformats-officedocument.themeOverride+xml"/>
  <Override PartName="/xl/charts/chart23.xml" ContentType="application/vnd.openxmlformats-officedocument.drawingml.chart+xml"/>
  <Override PartName="/xl/theme/themeOverride9.xml" ContentType="application/vnd.openxmlformats-officedocument.themeOverride+xml"/>
  <Override PartName="/xl/charts/chart24.xml" ContentType="application/vnd.openxmlformats-officedocument.drawingml.chart+xml"/>
  <Override PartName="/xl/theme/themeOverride10.xml" ContentType="application/vnd.openxmlformats-officedocument.themeOverrid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theme/themeOverride11.xml" ContentType="application/vnd.openxmlformats-officedocument.themeOverride+xml"/>
  <Override PartName="/xl/drawings/drawing12.xml" ContentType="application/vnd.openxmlformats-officedocument.drawingml.chartshapes+xml"/>
  <Override PartName="/xl/charts/chart26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ml.chartshapes+xml"/>
  <Override PartName="/xl/charts/chart27.xml" ContentType="application/vnd.openxmlformats-officedocument.drawingml.chart+xml"/>
  <Override PartName="/xl/theme/themeOverride13.xml" ContentType="application/vnd.openxmlformats-officedocument.themeOverride+xml"/>
  <Override PartName="/xl/drawings/drawing14.xml" ContentType="application/vnd.openxmlformats-officedocument.drawingml.chartshapes+xml"/>
  <Override PartName="/xl/charts/chart28.xml" ContentType="application/vnd.openxmlformats-officedocument.drawingml.chart+xml"/>
  <Override PartName="/xl/theme/themeOverride14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0.xml" ContentType="application/vnd.openxmlformats-officedocument.drawingml.chart+xml"/>
  <Override PartName="/xl/theme/themeOverride15.xml" ContentType="application/vnd.openxmlformats-officedocument.themeOverride+xml"/>
  <Override PartName="/xl/charts/chart31.xml" ContentType="application/vnd.openxmlformats-officedocument.drawingml.chart+xml"/>
  <Override PartName="/xl/theme/themeOverride16.xml" ContentType="application/vnd.openxmlformats-officedocument.themeOverride+xml"/>
  <Override PartName="/xl/charts/chart3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33.xml" ContentType="application/vnd.openxmlformats-officedocument.drawingml.chart+xml"/>
  <Override PartName="/xl/theme/themeOverride17.xml" ContentType="application/vnd.openxmlformats-officedocument.themeOverride+xml"/>
  <Override PartName="/xl/charts/chart34.xml" ContentType="application/vnd.openxmlformats-officedocument.drawingml.chart+xml"/>
  <Override PartName="/xl/theme/themeOverride18.xml" ContentType="application/vnd.openxmlformats-officedocument.themeOverride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theme/themeOverride19.xml" ContentType="application/vnd.openxmlformats-officedocument.themeOverride+xml"/>
  <Override PartName="/xl/charts/chart36.xml" ContentType="application/vnd.openxmlformats-officedocument.drawingml.chart+xml"/>
  <Override PartName="/xl/theme/themeOverride20.xml" ContentType="application/vnd.openxmlformats-officedocument.themeOverride+xml"/>
  <Override PartName="/xl/charts/chart37.xml" ContentType="application/vnd.openxmlformats-officedocument.drawingml.chart+xml"/>
  <Override PartName="/xl/theme/themeOverride21.xml" ContentType="application/vnd.openxmlformats-officedocument.themeOverride+xml"/>
  <Override PartName="/xl/charts/chart38.xml" ContentType="application/vnd.openxmlformats-officedocument.drawingml.chart+xml"/>
  <Override PartName="/xl/theme/themeOverride22.xml" ContentType="application/vnd.openxmlformats-officedocument.themeOverride+xml"/>
  <Override PartName="/xl/drawings/drawing22.xml" ContentType="application/vnd.openxmlformats-officedocument.drawing+xml"/>
  <Override PartName="/xl/charts/chart39.xml" ContentType="application/vnd.openxmlformats-officedocument.drawingml.chart+xml"/>
  <Override PartName="/xl/theme/themeOverride23.xml" ContentType="application/vnd.openxmlformats-officedocument.themeOverride+xml"/>
  <Override PartName="/xl/charts/chart4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41.xml" ContentType="application/vnd.openxmlformats-officedocument.drawingml.chart+xml"/>
  <Override PartName="/xl/theme/themeOverride24.xml" ContentType="application/vnd.openxmlformats-officedocument.themeOverride+xml"/>
  <Override PartName="/xl/charts/chart4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4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5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5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9.xml" ContentType="application/vnd.openxmlformats-officedocument.drawingml.chartshapes+xml"/>
  <Override PartName="/xl/charts/chart5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5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ml.chartshapes+xml"/>
  <Override PartName="/xl/charts/chart5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charts/chart55.xml" ContentType="application/vnd.openxmlformats-officedocument.drawingml.chart+xml"/>
  <Override PartName="/xl/drawings/drawing32.xml" ContentType="application/vnd.openxmlformats-officedocument.drawingml.chartshapes+xml"/>
  <Override PartName="/xl/charts/chart56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harts/chart57.xml" ContentType="application/vnd.openxmlformats-officedocument.drawingml.chart+xml"/>
  <Override PartName="/xl/drawings/drawing36.xml" ContentType="application/vnd.openxmlformats-officedocument.drawingml.chartshapes+xml"/>
  <Override PartName="/xl/charts/chart58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harts/chart59.xml" ContentType="application/vnd.openxmlformats-officedocument.drawingml.chart+xml"/>
  <Override PartName="/xl/drawings/drawing41.xml" ContentType="application/vnd.openxmlformats-officedocument.drawingml.chartshapes+xml"/>
  <Override PartName="/xl/charts/chart60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61.xml" ContentType="application/vnd.openxmlformats-officedocument.drawingml.chart+xml"/>
  <Override PartName="/xl/drawings/drawing44.xml" ContentType="application/vnd.openxmlformats-officedocument.drawingml.chartshapes+xml"/>
  <Override PartName="/xl/charts/chart62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harts/chart63.xml" ContentType="application/vnd.openxmlformats-officedocument.drawingml.chart+xml"/>
  <Override PartName="/xl/theme/themeOverride25.xml" ContentType="application/vnd.openxmlformats-officedocument.themeOverride+xml"/>
  <Override PartName="/xl/charts/chart6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65.xml" ContentType="application/vnd.openxmlformats-officedocument.drawingml.chart+xml"/>
  <Override PartName="/xl/theme/themeOverride26.xml" ContentType="application/vnd.openxmlformats-officedocument.themeOverride+xml"/>
  <Override PartName="/xl/charts/chart6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6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6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53.xml" ContentType="application/vnd.openxmlformats-officedocument.drawing+xml"/>
  <Override PartName="/xl/charts/chart6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7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7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7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charts/chart73.xml" ContentType="application/vnd.openxmlformats-officedocument.drawingml.chart+xml"/>
  <Override PartName="/xl/theme/themeOverride27.xml" ContentType="application/vnd.openxmlformats-officedocument.themeOverride+xml"/>
  <Override PartName="/xl/charts/chart74.xml" ContentType="application/vnd.openxmlformats-officedocument.drawingml.chart+xml"/>
  <Override PartName="/xl/theme/themeOverride28.xml" ContentType="application/vnd.openxmlformats-officedocument.themeOverride+xml"/>
  <Override PartName="/xl/drawings/drawing57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58.xml" ContentType="application/vnd.openxmlformats-officedocument.drawing+xml"/>
  <Override PartName="/xl/comments1.xml" ContentType="application/vnd.openxmlformats-officedocument.spreadsheetml.comments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7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8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omments2.xml" ContentType="application/vnd.openxmlformats-officedocument.spreadsheetml.comments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aveExternalLinkValues="0" updateLinks="never" codeName="Tento_zošit"/>
  <bookViews>
    <workbookView xWindow="240" yWindow="105" windowWidth="14805" windowHeight="8010"/>
  </bookViews>
  <sheets>
    <sheet name="Obsah" sheetId="73" r:id="rId1"/>
    <sheet name="Graf Deficit a Dlh" sheetId="93" r:id="rId2"/>
    <sheet name="Tab 1 Predpoklady pre prognozu" sheetId="4" r:id="rId3"/>
    <sheet name="Graf 3+4 - Ropa + Akcie" sheetId="5" r:id="rId4"/>
    <sheet name="Graf 5+6 - Dlhopisy + Inflácia" sheetId="6" r:id="rId5"/>
    <sheet name="Graf 7+8  HDP + Príspevky" sheetId="7" r:id="rId6"/>
    <sheet name="Graf 9+10 Zam. + Beveridge" sheetId="8" r:id="rId7"/>
    <sheet name="Graf 11+12 Sektory + Mzda" sheetId="9" r:id="rId8"/>
    <sheet name="Graf 13+14 NAIRU" sheetId="10" r:id="rId9"/>
    <sheet name="Graf 15+16 Externe + Inflacia" sheetId="80" r:id="rId10"/>
    <sheet name="Tab 2 Indikatory Ekonomiky" sheetId="11" r:id="rId11"/>
    <sheet name="Tab 3 Predpoklady JLR" sheetId="81" r:id="rId12"/>
    <sheet name="Tab 4 PredpokladyVW" sheetId="82" r:id="rId13"/>
    <sheet name="Graf 17 + Tab 5 - JLR a VW" sheetId="83" r:id="rId14"/>
    <sheet name="Graf 18 + 19 HDP + Zamestnanost" sheetId="84" r:id="rId15"/>
    <sheet name="Graf 20 + 21 Nerovnovahy + Infl" sheetId="12" r:id="rId16"/>
    <sheet name="Graf 22 + Tab 6 Vyrobne faktory" sheetId="13" r:id="rId17"/>
    <sheet name="Graf 23 + Tab 7 Output gap" sheetId="14" r:id="rId18"/>
    <sheet name="Graf 24 + Tab 8 faktory MF" sheetId="15" r:id="rId19"/>
    <sheet name="Graf 25 + Tab 9 Output gap MF" sheetId="85" r:id="rId20"/>
    <sheet name="Tab 10 Prognozy porovnanie" sheetId="16" r:id="rId21"/>
    <sheet name="Graf 26 + 27 Kons.usilie + Dlh" sheetId="94" r:id="rId22"/>
    <sheet name="Graf 28 - Saldo 2015" sheetId="18" r:id="rId23"/>
    <sheet name="Tab 11 Dan a odvod prijmy" sheetId="19" r:id="rId24"/>
    <sheet name="Graf 29 - Saldo 2016" sheetId="20" r:id="rId25"/>
    <sheet name="Tab 12 Zmena dan. prijmov" sheetId="88" r:id="rId26"/>
    <sheet name="Tab 13 Zmena fisk. cielov" sheetId="22" r:id="rId27"/>
    <sheet name="Graf 30 Fisk. kompakt" sheetId="95" r:id="rId28"/>
    <sheet name="Graf 31 Opatrenia NPC" sheetId="90" r:id="rId29"/>
    <sheet name="Tab 14 Opatrenia Fisk. ramec" sheetId="24" r:id="rId30"/>
    <sheet name="Tab 15 NPC Jednorazove opatr." sheetId="91" r:id="rId31"/>
    <sheet name="Tab 16 NPC bilancia" sheetId="25" r:id="rId32"/>
    <sheet name="Tab 17 NPC potreba opatreni" sheetId="26" r:id="rId33"/>
    <sheet name="Graf 32 + 33 Fisk.muliplikatory" sheetId="96" r:id="rId34"/>
    <sheet name="Tab 18 Kons. usilie" sheetId="28" r:id="rId35"/>
    <sheet name="Graf 34 Fisk. pozicia" sheetId="29" r:id="rId36"/>
    <sheet name="Graf 35 Výdav. pravidlo" sheetId="30" r:id="rId37"/>
    <sheet name="Tab 19 Hruby dlh" sheetId="31" r:id="rId38"/>
    <sheet name="Tab 20 Vplyv na hruby dlh" sheetId="32" r:id="rId39"/>
    <sheet name="Graf 36 Faktory k zmene dlh" sheetId="97" r:id="rId40"/>
    <sheet name="Graf 37 Cisty dlh" sheetId="98" r:id="rId41"/>
    <sheet name="Graf 39 Hotovostna rezerva" sheetId="35" r:id="rId42"/>
    <sheet name="Graf  38 Stochasticky model" sheetId="100" r:id="rId43"/>
    <sheet name="Tab 21 Scenar 1" sheetId="36" r:id="rId44"/>
    <sheet name="Tab 22 Scenar 2" sheetId="37" r:id="rId45"/>
    <sheet name="Tab 23 Scenar 3" sheetId="38" r:id="rId46"/>
    <sheet name="Tab 24 Porovnanie prognoz" sheetId="39" r:id="rId47"/>
    <sheet name="Tab Indikatori udrzatelnosti" sheetId="40" r:id="rId48"/>
    <sheet name="Tab S1 S2" sheetId="41" r:id="rId49"/>
    <sheet name="Tab 27 EU fondy podla OP" sheetId="53" r:id="rId50"/>
    <sheet name="DRM" sheetId="74" r:id="rId51"/>
    <sheet name="One-offs EK" sheetId="78" r:id="rId52"/>
  </sheets>
  <externalReferences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_ftn1" localSheetId="10">'Tab 2 Indikatory Ekonomiky'!$A$24</definedName>
    <definedName name="_ftn2" localSheetId="25">'Tab 12 Zmena dan. prijmov'!$A$17</definedName>
    <definedName name="_ftn3" localSheetId="25">'Tab 12 Zmena dan. prijmov'!$A$18</definedName>
    <definedName name="_ftn4" localSheetId="25">'Tab 12 Zmena dan. prijmov'!$A$19</definedName>
    <definedName name="_ftnref1" localSheetId="10">'Tab 2 Indikatory Ekonomiky'!$B$9</definedName>
    <definedName name="_ftnref2" localSheetId="25">'Tab 12 Zmena dan. prijmov'!$A$9</definedName>
    <definedName name="_ftnref3" localSheetId="25">'Tab 12 Zmena dan. prijmov'!$A$10</definedName>
    <definedName name="_ftnref4" localSheetId="25">'Tab 12 Zmena dan. prijmov'!$A$15</definedName>
    <definedName name="_Toc416885924" localSheetId="43">'Tab 21 Scenar 1'!#REF!</definedName>
    <definedName name="_Toc416885925" localSheetId="43">'Tab 21 Scenar 1'!#REF!</definedName>
    <definedName name="_Toc416885926" localSheetId="44">'Tab 22 Scenar 2'!#REF!</definedName>
    <definedName name="_Toc416885927" localSheetId="45">'Tab 23 Scenar 3'!#REF!</definedName>
    <definedName name="_Toc416885929" localSheetId="46">'Tab 24 Porovnanie prognoz'!#REF!</definedName>
    <definedName name="_Toc416944006" localSheetId="5">'Graf 7+8  HDP + Príspevky'!$E$3</definedName>
    <definedName name="_Toc416944007" localSheetId="6">'Graf 9+10 Zam. + Beveridge'!$A$3</definedName>
    <definedName name="_Toc416944008" localSheetId="6">'Graf 9+10 Zam. + Beveridge'!$E$3</definedName>
    <definedName name="_Toc416944009" localSheetId="7">'Graf 11+12 Sektory + Mzda'!$A$3</definedName>
    <definedName name="_Toc416944010" localSheetId="7">'Graf 11+12 Sektory + Mzda'!$D$3</definedName>
    <definedName name="_Toc416944014" localSheetId="15">'Graf 20 + 21 Nerovnovahy + Infl'!$B$4</definedName>
    <definedName name="_Toc416944015" localSheetId="15">'Graf 20 + 21 Nerovnovahy + Infl'!$E$4</definedName>
    <definedName name="_Toc416944017" localSheetId="16">'Graf 22 + Tab 6 Vyrobne faktory'!$B$4</definedName>
    <definedName name="_Toc416944019" localSheetId="17">'Graf 23 + Tab 7 Output gap'!$B$4</definedName>
    <definedName name="_Toc416944019" localSheetId="19">'Graf 25 + Tab 9 Output gap MF'!$B$4</definedName>
    <definedName name="_Toc416944024" localSheetId="19">'Graf 25 + Tab 9 Output gap MF'!$B$4</definedName>
    <definedName name="_Toc416944025" localSheetId="19">'Graf 25 + Tab 9 Output gap MF'!$D$4</definedName>
    <definedName name="_Toc416944033" localSheetId="22">'Graf 28 - Saldo 2015'!$A$2</definedName>
    <definedName name="_Toc416944045" localSheetId="33">'Graf 32 + 33 Fisk.muliplikatory'!$A$4</definedName>
    <definedName name="_Toc416944046" localSheetId="33">'Graf 32 + 33 Fisk.muliplikatory'!$C$4</definedName>
    <definedName name="_Toc417907480" localSheetId="41">'Graf 39 Hotovostna rezerva'!$A$3</definedName>
    <definedName name="_Toc449429151" localSheetId="35">'Graf 34 Fisk. pozicia'!$A$4</definedName>
    <definedName name="_Toc449430139" localSheetId="23">'Tab 11 Dan a odvod prijmy'!$A$4</definedName>
    <definedName name="_Toc449430143" localSheetId="25">'Tab 12 Zmena dan. prijmov'!$A$4</definedName>
    <definedName name="_Toc449430145" localSheetId="26">'Tab 13 Zmena fisk. cielov'!$A$4</definedName>
    <definedName name="_Toc449430150" localSheetId="29">'Tab 14 Opatrenia Fisk. ramec'!$A$4</definedName>
    <definedName name="_Toc449430152" localSheetId="30">'Tab 15 NPC Jednorazove opatr.'!$A$3</definedName>
    <definedName name="_Toc449430180" localSheetId="47">'Tab Indikatori udrzatelnosti'!$A$4</definedName>
    <definedName name="_Toc449430181" localSheetId="48">'Tab S1 S2'!$A$3</definedName>
    <definedName name="MTO" localSheetId="27">'Graf 30 Fisk. kompakt'!$B$1</definedName>
    <definedName name="MTO">#REF!</definedName>
  </definedNames>
  <calcPr calcId="152511"/>
</workbook>
</file>

<file path=xl/calcChain.xml><?xml version="1.0" encoding="utf-8"?>
<calcChain xmlns="http://schemas.openxmlformats.org/spreadsheetml/2006/main">
  <c r="I22" i="25" l="1"/>
  <c r="G31" i="98" l="1"/>
  <c r="F31" i="98"/>
  <c r="E31" i="98"/>
  <c r="D31" i="98"/>
  <c r="C31" i="98"/>
  <c r="B31" i="98"/>
  <c r="G28" i="98"/>
  <c r="F28" i="98"/>
  <c r="E28" i="98"/>
  <c r="D28" i="98"/>
  <c r="C28" i="98"/>
  <c r="B28" i="98"/>
  <c r="G27" i="98"/>
  <c r="F27" i="98"/>
  <c r="E27" i="98"/>
  <c r="D27" i="98"/>
  <c r="C27" i="98"/>
  <c r="B27" i="98"/>
  <c r="G26" i="98"/>
  <c r="F26" i="98"/>
  <c r="E26" i="98"/>
  <c r="D26" i="98"/>
  <c r="C26" i="98"/>
  <c r="B26" i="98"/>
  <c r="G25" i="98"/>
  <c r="F25" i="98"/>
  <c r="E25" i="98"/>
  <c r="D25" i="98"/>
  <c r="C25" i="98"/>
  <c r="B25" i="98"/>
  <c r="G24" i="98"/>
  <c r="F24" i="98"/>
  <c r="F30" i="98" s="1"/>
  <c r="E24" i="98"/>
  <c r="E30" i="98" s="1"/>
  <c r="D24" i="98"/>
  <c r="C24" i="98"/>
  <c r="B24" i="98"/>
  <c r="B30" i="98" s="1"/>
  <c r="G23" i="98"/>
  <c r="F23" i="98"/>
  <c r="E23" i="98"/>
  <c r="D23" i="98"/>
  <c r="C23" i="98"/>
  <c r="B23" i="98"/>
  <c r="G22" i="98"/>
  <c r="F22" i="98"/>
  <c r="F29" i="98" s="1"/>
  <c r="E22" i="98"/>
  <c r="E29" i="98" s="1"/>
  <c r="D22" i="98"/>
  <c r="C22" i="98"/>
  <c r="B22" i="98"/>
  <c r="B29" i="98" s="1"/>
  <c r="G26" i="97"/>
  <c r="F26" i="97"/>
  <c r="E26" i="97"/>
  <c r="D26" i="97"/>
  <c r="C26" i="97"/>
  <c r="B26" i="97"/>
  <c r="G25" i="97"/>
  <c r="F25" i="97"/>
  <c r="E25" i="97"/>
  <c r="D25" i="97"/>
  <c r="C25" i="97"/>
  <c r="B25" i="97"/>
  <c r="G24" i="97"/>
  <c r="F24" i="97"/>
  <c r="E24" i="97"/>
  <c r="D24" i="97"/>
  <c r="C24" i="97"/>
  <c r="B24" i="97"/>
  <c r="G23" i="97"/>
  <c r="F23" i="97"/>
  <c r="E23" i="97"/>
  <c r="D23" i="97"/>
  <c r="C23" i="97"/>
  <c r="B23" i="97"/>
  <c r="G22" i="97"/>
  <c r="F22" i="97"/>
  <c r="E22" i="97"/>
  <c r="D22" i="97"/>
  <c r="C22" i="97"/>
  <c r="B22" i="97"/>
  <c r="G20" i="97"/>
  <c r="F20" i="97"/>
  <c r="E20" i="97"/>
  <c r="D20" i="97"/>
  <c r="C20" i="97"/>
  <c r="B20" i="97"/>
  <c r="E29" i="31"/>
  <c r="E28" i="31" s="1"/>
  <c r="G27" i="31"/>
  <c r="F27" i="31"/>
  <c r="E27" i="31"/>
  <c r="D27" i="31"/>
  <c r="C27" i="31"/>
  <c r="B27" i="31"/>
  <c r="G24" i="31"/>
  <c r="F24" i="31"/>
  <c r="E24" i="31"/>
  <c r="D24" i="31"/>
  <c r="C24" i="31"/>
  <c r="B24" i="31"/>
  <c r="G23" i="31"/>
  <c r="F23" i="31"/>
  <c r="E23" i="31"/>
  <c r="D23" i="31"/>
  <c r="C23" i="31"/>
  <c r="B23" i="31"/>
  <c r="G22" i="31"/>
  <c r="F22" i="31"/>
  <c r="F29" i="31" s="1"/>
  <c r="E22" i="31"/>
  <c r="D22" i="31"/>
  <c r="C22" i="31"/>
  <c r="C29" i="31" s="1"/>
  <c r="B22" i="31"/>
  <c r="B29" i="31" s="1"/>
  <c r="G21" i="31"/>
  <c r="F21" i="31"/>
  <c r="E21" i="31"/>
  <c r="D21" i="31"/>
  <c r="C21" i="31"/>
  <c r="B21" i="31"/>
  <c r="G20" i="31"/>
  <c r="G25" i="31" s="1"/>
  <c r="F20" i="31"/>
  <c r="F28" i="31" s="1"/>
  <c r="E20" i="31"/>
  <c r="E25" i="31" s="1"/>
  <c r="D20" i="31"/>
  <c r="E26" i="31" s="1"/>
  <c r="C20" i="31"/>
  <c r="C25" i="31" s="1"/>
  <c r="B20" i="31"/>
  <c r="B28" i="31" s="1"/>
  <c r="P24" i="94"/>
  <c r="O24" i="94"/>
  <c r="N24" i="94"/>
  <c r="M24" i="94"/>
  <c r="L24" i="94"/>
  <c r="K24" i="94"/>
  <c r="P23" i="94"/>
  <c r="O23" i="94"/>
  <c r="N23" i="94"/>
  <c r="M23" i="94"/>
  <c r="L23" i="94"/>
  <c r="K23" i="94"/>
  <c r="G23" i="94"/>
  <c r="F23" i="94"/>
  <c r="E23" i="94"/>
  <c r="D23" i="94"/>
  <c r="C23" i="94"/>
  <c r="B23" i="94"/>
  <c r="P22" i="94"/>
  <c r="O22" i="94"/>
  <c r="N22" i="94"/>
  <c r="M22" i="94"/>
  <c r="L22" i="94"/>
  <c r="K22" i="94"/>
  <c r="G22" i="94"/>
  <c r="F22" i="94"/>
  <c r="E22" i="94"/>
  <c r="D22" i="94"/>
  <c r="C22" i="94"/>
  <c r="B22" i="94"/>
  <c r="P21" i="94"/>
  <c r="O21" i="94"/>
  <c r="N21" i="94"/>
  <c r="M21" i="94"/>
  <c r="L21" i="94"/>
  <c r="K21" i="94"/>
  <c r="G21" i="94"/>
  <c r="F21" i="94"/>
  <c r="E21" i="94"/>
  <c r="D21" i="94"/>
  <c r="C21" i="94"/>
  <c r="B21" i="94"/>
  <c r="C30" i="98" l="1"/>
  <c r="C29" i="98" s="1"/>
  <c r="G30" i="98"/>
  <c r="G29" i="98" s="1"/>
  <c r="D30" i="98"/>
  <c r="D29" i="98" s="1"/>
  <c r="C28" i="31"/>
  <c r="D29" i="31"/>
  <c r="D28" i="31" s="1"/>
  <c r="D25" i="31"/>
  <c r="G29" i="31"/>
  <c r="G28" i="31" s="1"/>
  <c r="C26" i="31"/>
  <c r="G26" i="31"/>
  <c r="D26" i="31"/>
  <c r="B25" i="31"/>
  <c r="F25" i="31"/>
  <c r="F26" i="31"/>
  <c r="D27" i="18" l="1"/>
  <c r="D28" i="18"/>
  <c r="D29" i="18"/>
  <c r="D30" i="18"/>
  <c r="D26" i="18"/>
  <c r="C38" i="18"/>
  <c r="C27" i="18"/>
  <c r="C28" i="18"/>
  <c r="C29" i="18"/>
  <c r="C30" i="18"/>
  <c r="C31" i="18" s="1"/>
  <c r="C32" i="18" s="1"/>
  <c r="C33" i="18" s="1"/>
  <c r="C34" i="18" s="1"/>
  <c r="C35" i="18" s="1"/>
  <c r="C36" i="18" s="1"/>
  <c r="C37" i="18" s="1"/>
  <c r="E27" i="18" l="1"/>
  <c r="F27" i="18"/>
  <c r="E28" i="18"/>
  <c r="F29" i="18"/>
  <c r="E29" i="18"/>
  <c r="E30" i="18"/>
  <c r="F30" i="18"/>
  <c r="D31" i="18"/>
  <c r="E31" i="18"/>
  <c r="F31" i="18"/>
  <c r="D32" i="18"/>
  <c r="E32" i="18" s="1"/>
  <c r="D33" i="18"/>
  <c r="F33" i="18" s="1"/>
  <c r="E33" i="18"/>
  <c r="F32" i="18" l="1"/>
  <c r="F28" i="18"/>
  <c r="D23" i="29"/>
  <c r="F25" i="29"/>
  <c r="C36" i="29"/>
  <c r="C26" i="29"/>
  <c r="C30" i="29" s="1"/>
  <c r="C31" i="29" s="1"/>
  <c r="E25" i="29"/>
  <c r="G25" i="29"/>
  <c r="G26" i="29" s="1"/>
  <c r="I25" i="29"/>
  <c r="J25" i="29"/>
  <c r="G23" i="29"/>
  <c r="K23" i="29"/>
  <c r="C23" i="29"/>
  <c r="E23" i="29"/>
  <c r="F23" i="29"/>
  <c r="I23" i="29"/>
  <c r="J23" i="29"/>
  <c r="D25" i="29"/>
  <c r="D26" i="29" s="1"/>
  <c r="H25" i="29"/>
  <c r="K25" i="29"/>
  <c r="D36" i="29"/>
  <c r="E36" i="29"/>
  <c r="F36" i="29"/>
  <c r="G36" i="29"/>
  <c r="H36" i="29"/>
  <c r="I36" i="29"/>
  <c r="J36" i="29"/>
  <c r="K36" i="29"/>
  <c r="F26" i="29" l="1"/>
  <c r="F30" i="29" s="1"/>
  <c r="F31" i="29" s="1"/>
  <c r="D30" i="29"/>
  <c r="D31" i="29" s="1"/>
  <c r="K26" i="29"/>
  <c r="K30" i="29"/>
  <c r="K31" i="29" s="1"/>
  <c r="G30" i="29"/>
  <c r="G31" i="29" s="1"/>
  <c r="J26" i="29"/>
  <c r="J30" i="29" s="1"/>
  <c r="J31" i="29" s="1"/>
  <c r="I26" i="29"/>
  <c r="I30" i="29" s="1"/>
  <c r="I31" i="29" s="1"/>
  <c r="E26" i="29"/>
  <c r="E30" i="29" s="1"/>
  <c r="E31" i="29" s="1"/>
  <c r="H26" i="29"/>
  <c r="H23" i="29"/>
  <c r="H30" i="29" l="1"/>
  <c r="H31" i="29" s="1"/>
  <c r="C26" i="20" l="1"/>
  <c r="C27" i="20" s="1"/>
  <c r="C41" i="20" l="1"/>
  <c r="F41" i="20" s="1"/>
  <c r="F26" i="20"/>
  <c r="D28" i="20"/>
  <c r="E28" i="20" s="1"/>
  <c r="C28" i="20"/>
  <c r="D27" i="20"/>
  <c r="E27" i="20" s="1"/>
  <c r="F27" i="20" l="1"/>
  <c r="F28" i="20"/>
  <c r="D29" i="20"/>
  <c r="E29" i="20" s="1"/>
  <c r="C29" i="20"/>
  <c r="F29" i="20" l="1"/>
  <c r="D30" i="20"/>
  <c r="E30" i="20" s="1"/>
  <c r="C30" i="20"/>
  <c r="D31" i="20" l="1"/>
  <c r="E31" i="20" s="1"/>
  <c r="C31" i="20"/>
  <c r="F30" i="20"/>
  <c r="D32" i="20" l="1"/>
  <c r="E32" i="20" s="1"/>
  <c r="C32" i="20"/>
  <c r="F31" i="20"/>
  <c r="D33" i="20" l="1"/>
  <c r="E33" i="20" s="1"/>
  <c r="C33" i="20"/>
  <c r="F32" i="20"/>
  <c r="D34" i="20" l="1"/>
  <c r="E34" i="20" s="1"/>
  <c r="C34" i="20"/>
  <c r="F33" i="20"/>
  <c r="D35" i="20" l="1"/>
  <c r="E35" i="20" s="1"/>
  <c r="C35" i="20"/>
  <c r="F34" i="20"/>
  <c r="D36" i="20" l="1"/>
  <c r="E36" i="20" s="1"/>
  <c r="C36" i="20"/>
  <c r="F35" i="20"/>
  <c r="D37" i="20" l="1"/>
  <c r="E37" i="20" s="1"/>
  <c r="C37" i="20"/>
  <c r="F36" i="20"/>
  <c r="D38" i="20" l="1"/>
  <c r="E38" i="20" s="1"/>
  <c r="C38" i="20"/>
  <c r="F37" i="20"/>
  <c r="D39" i="20" l="1"/>
  <c r="E39" i="20" s="1"/>
  <c r="C39" i="20"/>
  <c r="F38" i="20"/>
  <c r="D40" i="20" l="1"/>
  <c r="E40" i="20" s="1"/>
  <c r="C40" i="20"/>
  <c r="F39" i="20"/>
  <c r="F40" i="20" l="1"/>
  <c r="F25" i="18" l="1"/>
  <c r="C25" i="18"/>
  <c r="F38" i="18" s="1"/>
  <c r="E26" i="18" l="1"/>
  <c r="C26" i="18"/>
  <c r="F26" i="18" l="1"/>
  <c r="D34" i="18" l="1"/>
  <c r="E34" i="18" s="1"/>
  <c r="F34" i="18" l="1"/>
  <c r="D35" i="18"/>
  <c r="E35" i="18" s="1"/>
  <c r="D36" i="18" l="1"/>
  <c r="E36" i="18" s="1"/>
  <c r="F35" i="18"/>
  <c r="D37" i="18" l="1"/>
  <c r="E37" i="18" s="1"/>
  <c r="F36" i="18"/>
  <c r="F37" i="18" l="1"/>
  <c r="C24" i="30" l="1"/>
  <c r="D24" i="30"/>
  <c r="E24" i="30"/>
  <c r="F24" i="30"/>
  <c r="G24" i="30"/>
  <c r="H24" i="30"/>
  <c r="I24" i="30"/>
  <c r="G7" i="32" l="1"/>
  <c r="F7" i="32"/>
  <c r="E7" i="32"/>
  <c r="D7" i="32"/>
  <c r="C7" i="32"/>
  <c r="B7" i="32"/>
  <c r="F17" i="32"/>
  <c r="E17" i="32"/>
  <c r="D17" i="32"/>
  <c r="C17" i="32"/>
  <c r="G17" i="32"/>
  <c r="B17" i="32"/>
  <c r="C9" i="32"/>
  <c r="D9" i="32"/>
  <c r="E9" i="32"/>
  <c r="F9" i="32"/>
  <c r="G9" i="32"/>
  <c r="B9" i="32"/>
  <c r="C19" i="32" l="1"/>
  <c r="D19" i="32"/>
  <c r="E19" i="32"/>
  <c r="F19" i="32"/>
  <c r="G19" i="32"/>
  <c r="B19" i="32"/>
  <c r="D20" i="32"/>
  <c r="E20" i="32"/>
  <c r="F20" i="32"/>
  <c r="G20" i="32"/>
  <c r="C20" i="32"/>
  <c r="B20" i="32"/>
  <c r="C22" i="32" l="1"/>
  <c r="D22" i="32"/>
  <c r="E22" i="32"/>
  <c r="F22" i="32"/>
  <c r="G22" i="32"/>
  <c r="B22" i="32"/>
  <c r="C18" i="32"/>
  <c r="D18" i="32"/>
  <c r="E18" i="32"/>
  <c r="F18" i="32"/>
  <c r="G18" i="32"/>
  <c r="B18" i="32"/>
  <c r="C16" i="32"/>
  <c r="D16" i="32"/>
  <c r="E16" i="32"/>
  <c r="F16" i="32"/>
  <c r="G16" i="32"/>
  <c r="B16" i="32"/>
  <c r="C15" i="32"/>
  <c r="D15" i="32"/>
  <c r="E15" i="32"/>
  <c r="F15" i="32"/>
  <c r="G15" i="32"/>
  <c r="B15" i="32"/>
  <c r="C14" i="32"/>
  <c r="D14" i="32"/>
  <c r="E14" i="32"/>
  <c r="F14" i="32"/>
  <c r="G14" i="32"/>
  <c r="B14" i="32"/>
  <c r="D13" i="32"/>
  <c r="E13" i="32"/>
  <c r="F13" i="32"/>
  <c r="G13" i="32"/>
  <c r="C13" i="32"/>
  <c r="B13" i="32"/>
  <c r="D12" i="32"/>
  <c r="E12" i="32"/>
  <c r="F12" i="32"/>
  <c r="G12" i="32"/>
  <c r="C12" i="32"/>
  <c r="B12" i="32"/>
  <c r="C11" i="32"/>
  <c r="D11" i="32"/>
  <c r="E11" i="32"/>
  <c r="F11" i="32"/>
  <c r="G11" i="32"/>
  <c r="B11" i="32"/>
  <c r="D10" i="32"/>
  <c r="E10" i="32"/>
  <c r="F10" i="32"/>
  <c r="G10" i="32"/>
  <c r="C10" i="32"/>
  <c r="B10" i="32"/>
  <c r="D8" i="32"/>
  <c r="E8" i="32"/>
  <c r="F8" i="32"/>
  <c r="G8" i="32"/>
  <c r="C8" i="32"/>
  <c r="B8" i="32"/>
  <c r="C6" i="32"/>
  <c r="D6" i="32"/>
  <c r="E6" i="32"/>
  <c r="F6" i="32"/>
  <c r="G6" i="32"/>
  <c r="B6" i="32"/>
  <c r="C5" i="32"/>
  <c r="D5" i="32"/>
  <c r="E5" i="32"/>
  <c r="F5" i="32"/>
  <c r="G5" i="32"/>
  <c r="B5" i="32"/>
  <c r="G13" i="31"/>
  <c r="F13" i="31"/>
  <c r="E13" i="31"/>
  <c r="D13" i="31"/>
  <c r="C13" i="31"/>
  <c r="B13" i="31"/>
  <c r="G10" i="31"/>
  <c r="F10" i="31"/>
  <c r="E10" i="31"/>
  <c r="D10" i="31"/>
  <c r="C10" i="31"/>
  <c r="B10" i="31"/>
  <c r="G9" i="31"/>
  <c r="F9" i="31"/>
  <c r="E9" i="31"/>
  <c r="D9" i="31"/>
  <c r="C9" i="31"/>
  <c r="B9" i="31"/>
  <c r="G8" i="31"/>
  <c r="F8" i="31"/>
  <c r="E8" i="31"/>
  <c r="D8" i="31"/>
  <c r="C8" i="31"/>
  <c r="B8" i="31"/>
  <c r="F7" i="31"/>
  <c r="G7" i="31"/>
  <c r="E7" i="31"/>
  <c r="D7" i="31"/>
  <c r="C7" i="31"/>
  <c r="B7" i="31"/>
  <c r="G6" i="31"/>
  <c r="F6" i="31"/>
  <c r="E6" i="31"/>
  <c r="D6" i="31"/>
  <c r="C6" i="31"/>
  <c r="B6" i="31"/>
  <c r="D21" i="32" l="1"/>
  <c r="C21" i="32"/>
  <c r="E21" i="32"/>
  <c r="B21" i="32"/>
  <c r="F12" i="31"/>
  <c r="G12" i="31"/>
  <c r="B11" i="31"/>
  <c r="C12" i="31" l="1"/>
  <c r="E12" i="31"/>
  <c r="D12" i="31"/>
  <c r="E27" i="74" l="1"/>
  <c r="F27" i="74"/>
  <c r="G27" i="74"/>
  <c r="H27" i="74"/>
  <c r="I27" i="74"/>
  <c r="J27" i="74"/>
  <c r="C6" i="78" l="1"/>
  <c r="C15" i="78" s="1"/>
  <c r="D18" i="78" l="1"/>
  <c r="C7" i="28" l="1"/>
  <c r="C6" i="28"/>
  <c r="C17" i="28" s="1"/>
  <c r="E6" i="28"/>
  <c r="D6" i="28"/>
  <c r="D18" i="25" l="1"/>
  <c r="E18" i="25"/>
  <c r="C18" i="25"/>
  <c r="D17" i="25"/>
  <c r="E17" i="25"/>
  <c r="C17" i="25"/>
  <c r="D16" i="25"/>
  <c r="E16" i="25"/>
  <c r="C16" i="25"/>
  <c r="E15" i="25"/>
  <c r="D15" i="25"/>
  <c r="C15" i="25"/>
  <c r="C14" i="25"/>
  <c r="E14" i="25"/>
  <c r="D14" i="25"/>
  <c r="D13" i="25"/>
  <c r="E13" i="25"/>
  <c r="C13" i="25"/>
  <c r="E12" i="25"/>
  <c r="D12" i="25"/>
  <c r="C12" i="25"/>
  <c r="E11" i="25"/>
  <c r="D11" i="25"/>
  <c r="C11" i="25"/>
  <c r="E10" i="25"/>
  <c r="D10" i="25"/>
  <c r="C10" i="25"/>
  <c r="E9" i="25"/>
  <c r="D9" i="25"/>
  <c r="C9" i="25"/>
  <c r="C8" i="25"/>
  <c r="E8" i="25"/>
  <c r="D8" i="25"/>
  <c r="E7" i="25"/>
  <c r="D7" i="25"/>
  <c r="C7" i="25"/>
  <c r="H7" i="25"/>
  <c r="G7" i="25"/>
  <c r="F7" i="25"/>
  <c r="H19" i="25"/>
  <c r="G19" i="25"/>
  <c r="F19" i="25"/>
  <c r="E19" i="25"/>
  <c r="D19" i="25"/>
  <c r="C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D23" i="28" l="1"/>
  <c r="E23" i="28"/>
  <c r="F23" i="28"/>
  <c r="G23" i="28"/>
  <c r="C21" i="28" l="1"/>
  <c r="D21" i="28"/>
  <c r="E21" i="28"/>
  <c r="F21" i="28"/>
  <c r="G21" i="28"/>
  <c r="C22" i="28"/>
  <c r="D22" i="28"/>
  <c r="E22" i="28"/>
  <c r="F22" i="28"/>
  <c r="G22" i="28"/>
  <c r="D20" i="28"/>
  <c r="E20" i="28"/>
  <c r="F20" i="28"/>
  <c r="G20" i="28"/>
  <c r="G19" i="28"/>
  <c r="F19" i="28"/>
  <c r="E19" i="28"/>
  <c r="D19" i="28"/>
  <c r="C19" i="28"/>
  <c r="B7" i="28"/>
  <c r="G9" i="10" l="1"/>
  <c r="G10" i="10"/>
  <c r="G6" i="10"/>
  <c r="G5" i="10"/>
  <c r="C32" i="25" l="1"/>
  <c r="D32" i="25"/>
  <c r="E32" i="25"/>
  <c r="E31" i="25"/>
  <c r="D31" i="25"/>
  <c r="C31" i="25"/>
  <c r="C30" i="25"/>
  <c r="D30" i="25"/>
  <c r="E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C24" i="25"/>
  <c r="D24" i="25"/>
  <c r="E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D5" i="28" l="1"/>
  <c r="D7" i="28"/>
  <c r="E7" i="28"/>
  <c r="F7" i="28"/>
  <c r="G7" i="28"/>
  <c r="D17" i="28"/>
  <c r="E17" i="28"/>
  <c r="F6" i="28"/>
  <c r="F17" i="28" s="1"/>
  <c r="G6" i="28"/>
  <c r="G17" i="28" s="1"/>
  <c r="B6" i="28"/>
  <c r="B17" i="28" s="1"/>
  <c r="C5" i="28"/>
  <c r="E5" i="28"/>
  <c r="F5" i="28"/>
  <c r="G5" i="28"/>
  <c r="B5" i="28"/>
  <c r="G16" i="28" l="1"/>
  <c r="F16" i="28"/>
  <c r="E16" i="28"/>
  <c r="B16" i="28"/>
  <c r="C8" i="28"/>
  <c r="C16" i="28"/>
  <c r="D16" i="28"/>
  <c r="D8" i="28"/>
  <c r="B8" i="28"/>
  <c r="B9" i="28" l="1"/>
  <c r="B11" i="28" s="1"/>
  <c r="G20" i="25" l="1"/>
  <c r="H20" i="25"/>
  <c r="G21" i="25"/>
  <c r="H21" i="25"/>
  <c r="K21" i="25" s="1"/>
  <c r="G22" i="25"/>
  <c r="G23" i="25"/>
  <c r="H23" i="25"/>
  <c r="G24" i="25"/>
  <c r="H24" i="25"/>
  <c r="G25" i="25"/>
  <c r="H25" i="25"/>
  <c r="G26" i="25"/>
  <c r="H26" i="25"/>
  <c r="G27" i="25"/>
  <c r="H27" i="25"/>
  <c r="G28" i="25"/>
  <c r="H28" i="25"/>
  <c r="G29" i="25"/>
  <c r="H29" i="25"/>
  <c r="G30" i="25"/>
  <c r="H30" i="25"/>
  <c r="G31" i="25"/>
  <c r="H31" i="25"/>
  <c r="G32" i="25"/>
  <c r="H32" i="25"/>
  <c r="F32" i="25"/>
  <c r="F31" i="25"/>
  <c r="F30" i="25"/>
  <c r="F29" i="25"/>
  <c r="F28" i="25"/>
  <c r="F27" i="25"/>
  <c r="F26" i="25"/>
  <c r="F25" i="25"/>
  <c r="F24" i="25"/>
  <c r="F23" i="25"/>
  <c r="F20" i="25"/>
  <c r="F21" i="25"/>
  <c r="B32" i="25"/>
  <c r="B31" i="25"/>
  <c r="B30" i="25"/>
  <c r="B29" i="25"/>
  <c r="B28" i="25"/>
  <c r="B27" i="25"/>
  <c r="B26" i="25"/>
  <c r="B25" i="25"/>
  <c r="B24" i="25"/>
  <c r="B23" i="25"/>
  <c r="B22" i="25"/>
  <c r="B20" i="25"/>
  <c r="B19" i="25"/>
  <c r="B21" i="25"/>
  <c r="G9" i="25"/>
  <c r="G8" i="25"/>
  <c r="H8" i="25"/>
  <c r="H9" i="25"/>
  <c r="G10" i="25"/>
  <c r="H10" i="25"/>
  <c r="G11" i="25"/>
  <c r="H11" i="25"/>
  <c r="G12" i="25"/>
  <c r="H12" i="25"/>
  <c r="G13" i="25"/>
  <c r="H13" i="25"/>
  <c r="G14" i="25"/>
  <c r="H14" i="25"/>
  <c r="G15" i="25"/>
  <c r="H15" i="25"/>
  <c r="G16" i="25"/>
  <c r="H16" i="25"/>
  <c r="G17" i="25"/>
  <c r="H17" i="25"/>
  <c r="G18" i="25"/>
  <c r="J18" i="25" s="1"/>
  <c r="H18" i="25"/>
  <c r="F17" i="25"/>
  <c r="F18" i="25"/>
  <c r="F16" i="25"/>
  <c r="I16" i="25" s="1"/>
  <c r="F15" i="25"/>
  <c r="F14" i="25"/>
  <c r="F13" i="25"/>
  <c r="F12" i="25"/>
  <c r="F11" i="25"/>
  <c r="F10" i="25"/>
  <c r="F9" i="25"/>
  <c r="F8" i="25"/>
  <c r="H33" i="25" l="1"/>
  <c r="K19" i="25"/>
  <c r="I19" i="25"/>
  <c r="J19" i="25"/>
  <c r="J23" i="25"/>
  <c r="J31" i="25"/>
  <c r="J16" i="25"/>
  <c r="D33" i="25"/>
  <c r="F33" i="25"/>
  <c r="J25" i="25"/>
  <c r="J21" i="25"/>
  <c r="K18" i="25"/>
  <c r="K29" i="25"/>
  <c r="K12" i="25"/>
  <c r="J28" i="25"/>
  <c r="J20" i="25"/>
  <c r="K10" i="25"/>
  <c r="I17" i="25"/>
  <c r="I10" i="25"/>
  <c r="K16" i="25"/>
  <c r="J32" i="25"/>
  <c r="J24" i="25"/>
  <c r="K7" i="25"/>
  <c r="J8" i="25"/>
  <c r="K30" i="25"/>
  <c r="I23" i="25"/>
  <c r="I27" i="25"/>
  <c r="K25" i="25"/>
  <c r="J10" i="25"/>
  <c r="I15" i="25"/>
  <c r="I9" i="25"/>
  <c r="I13" i="25"/>
  <c r="I18" i="25"/>
  <c r="K15" i="25"/>
  <c r="K11" i="25"/>
  <c r="B33" i="25"/>
  <c r="K17" i="25"/>
  <c r="J26" i="25"/>
  <c r="J13" i="25"/>
  <c r="J17" i="25"/>
  <c r="K14" i="25"/>
  <c r="I25" i="25"/>
  <c r="I29" i="25"/>
  <c r="I8" i="25"/>
  <c r="I12" i="25"/>
  <c r="J14" i="25"/>
  <c r="J12" i="25"/>
  <c r="J9" i="25"/>
  <c r="J29" i="25"/>
  <c r="E33" i="25"/>
  <c r="J7" i="25"/>
  <c r="I14" i="25"/>
  <c r="K13" i="25"/>
  <c r="K9" i="25"/>
  <c r="G33" i="25"/>
  <c r="I11" i="25"/>
  <c r="J15" i="25"/>
  <c r="J11" i="25"/>
  <c r="K8" i="25"/>
  <c r="I28" i="25"/>
  <c r="I32" i="25"/>
  <c r="K32" i="25"/>
  <c r="K24" i="25"/>
  <c r="I31" i="25"/>
  <c r="K28" i="25"/>
  <c r="K26" i="25"/>
  <c r="K22" i="25"/>
  <c r="I21" i="25"/>
  <c r="K20" i="25"/>
  <c r="J30" i="25"/>
  <c r="J22" i="25"/>
  <c r="J27" i="25"/>
  <c r="K31" i="25"/>
  <c r="K27" i="25"/>
  <c r="K23" i="25"/>
  <c r="I24" i="25"/>
  <c r="I20" i="25"/>
  <c r="I30" i="25"/>
  <c r="I26" i="25"/>
  <c r="C33" i="25"/>
  <c r="K33" i="25" l="1"/>
  <c r="J33" i="25"/>
  <c r="I7" i="25"/>
  <c r="I33" i="25" s="1"/>
  <c r="G18" i="78" l="1"/>
  <c r="G18" i="28" s="1"/>
  <c r="G24" i="28" s="1"/>
  <c r="F18" i="78"/>
  <c r="F18" i="28" s="1"/>
  <c r="F24" i="28" s="1"/>
  <c r="E18" i="78"/>
  <c r="E18" i="28" s="1"/>
  <c r="E24" i="28" s="1"/>
  <c r="C13" i="30" l="1"/>
  <c r="G9" i="78" l="1"/>
  <c r="E9" i="78"/>
  <c r="D18" i="28"/>
  <c r="D24" i="28" s="1"/>
  <c r="B6" i="78"/>
  <c r="B15" i="78" s="1"/>
  <c r="B23" i="28" s="1"/>
  <c r="C20" i="28"/>
  <c r="B8" i="78"/>
  <c r="B17" i="78" s="1"/>
  <c r="B21" i="28" s="1"/>
  <c r="B7" i="78"/>
  <c r="B16" i="78" s="1"/>
  <c r="B20" i="28" s="1"/>
  <c r="B5" i="78"/>
  <c r="B14" i="78" s="1"/>
  <c r="B22" i="28" s="1"/>
  <c r="B4" i="78"/>
  <c r="C9" i="78" l="1"/>
  <c r="B13" i="78"/>
  <c r="B19" i="28" s="1"/>
  <c r="B9" i="78"/>
  <c r="D9" i="78"/>
  <c r="F9" i="78"/>
  <c r="C23" i="28" l="1"/>
  <c r="C18" i="78"/>
  <c r="B18" i="78"/>
  <c r="B18" i="28" s="1"/>
  <c r="B24" i="28" s="1"/>
  <c r="C18" i="28" l="1"/>
  <c r="C24" i="28" s="1"/>
  <c r="H13" i="30" l="1"/>
  <c r="M22" i="74"/>
  <c r="N22" i="74"/>
  <c r="I13" i="30" l="1"/>
  <c r="I14" i="30" s="1"/>
  <c r="D9" i="28" l="1"/>
  <c r="E8" i="28"/>
  <c r="F8" i="28"/>
  <c r="E9" i="28" l="1"/>
  <c r="F9" i="28"/>
  <c r="F11" i="28" s="1"/>
  <c r="C9" i="28"/>
  <c r="E11" i="28" l="1"/>
  <c r="D11" i="28"/>
  <c r="C11" i="28"/>
  <c r="D13" i="30" l="1"/>
  <c r="E13" i="30"/>
  <c r="F13" i="30"/>
  <c r="F14" i="30" s="1"/>
  <c r="G13" i="30"/>
  <c r="C19" i="30"/>
  <c r="E14" i="30" l="1"/>
  <c r="G14" i="30"/>
  <c r="H14" i="30"/>
  <c r="D14" i="30"/>
  <c r="D16" i="30" s="1"/>
  <c r="D17" i="30" s="1"/>
  <c r="D19" i="30" s="1"/>
  <c r="D20" i="30" s="1"/>
  <c r="E16" i="30"/>
  <c r="E17" i="30" s="1"/>
  <c r="E19" i="30" s="1"/>
  <c r="N21" i="74" l="1"/>
  <c r="M16" i="74"/>
  <c r="N16" i="74"/>
  <c r="O24" i="74" l="1"/>
  <c r="O23" i="74"/>
  <c r="N23" i="74"/>
  <c r="N25" i="74" l="1"/>
  <c r="Q5" i="74" l="1"/>
  <c r="Q27" i="74" s="1"/>
  <c r="P5" i="74"/>
  <c r="P27" i="74" s="1"/>
  <c r="O5" i="74"/>
  <c r="O22" i="74" l="1"/>
  <c r="H16" i="30"/>
  <c r="H17" i="30" s="1"/>
  <c r="H19" i="30" s="1"/>
  <c r="H20" i="30" s="1"/>
  <c r="M21" i="74"/>
  <c r="O27" i="74" l="1"/>
  <c r="G16" i="30" s="1"/>
  <c r="N20" i="74"/>
  <c r="M20" i="74"/>
  <c r="G17" i="30" l="1"/>
  <c r="G19" i="30" s="1"/>
  <c r="G20" i="30" s="1"/>
  <c r="H21" i="30" s="1"/>
  <c r="N27" i="74"/>
  <c r="F16" i="30" s="1"/>
  <c r="M19" i="74"/>
  <c r="M18" i="74"/>
  <c r="M17" i="74"/>
  <c r="M15" i="74"/>
  <c r="M14" i="74"/>
  <c r="L13" i="74"/>
  <c r="L12" i="74"/>
  <c r="K12" i="74"/>
  <c r="L11" i="74"/>
  <c r="K11" i="74"/>
  <c r="M27" i="74" l="1"/>
  <c r="L9" i="74"/>
  <c r="K9" i="74"/>
  <c r="K27" i="74" s="1"/>
  <c r="D27" i="74"/>
  <c r="C27" i="74" l="1"/>
  <c r="B27" i="74"/>
  <c r="L27" i="74"/>
  <c r="D21" i="30" l="1"/>
  <c r="F17" i="30" l="1"/>
  <c r="F19" i="30" s="1"/>
  <c r="F20" i="30" s="1"/>
  <c r="E20" i="30" l="1"/>
  <c r="E21" i="30" s="1"/>
  <c r="G21" i="30"/>
  <c r="F21" i="30" l="1"/>
  <c r="G8" i="28" l="1"/>
  <c r="G9" i="28" l="1"/>
  <c r="G11" i="28" l="1"/>
  <c r="I16" i="30" l="1"/>
  <c r="I17" i="30" s="1"/>
  <c r="I19" i="30" s="1"/>
  <c r="I20" i="30" l="1"/>
  <c r="I21" i="30" s="1"/>
  <c r="C23" i="32"/>
  <c r="C11" i="31" l="1"/>
  <c r="B23" i="32" l="1"/>
  <c r="B15" i="31" l="1"/>
  <c r="B14" i="31" l="1"/>
  <c r="C15" i="31"/>
  <c r="C14" i="31" l="1"/>
  <c r="E15" i="31" l="1"/>
  <c r="F15" i="31"/>
  <c r="G15" i="31" l="1"/>
  <c r="D15" i="31" l="1"/>
  <c r="D23" i="32" l="1"/>
  <c r="D11" i="31" l="1"/>
  <c r="D14" i="31"/>
  <c r="E23" i="32" l="1"/>
  <c r="E11" i="31" l="1"/>
  <c r="E14" i="31"/>
  <c r="F21" i="32"/>
  <c r="F23" i="32"/>
  <c r="G23" i="32" l="1"/>
  <c r="G21" i="32"/>
  <c r="G11" i="31" l="1"/>
  <c r="G14" i="31"/>
  <c r="F14" i="31"/>
  <c r="F11" i="31"/>
</calcChain>
</file>

<file path=xl/comments1.xml><?xml version="1.0" encoding="utf-8"?>
<comments xmlns="http://schemas.openxmlformats.org/spreadsheetml/2006/main">
  <authors>
    <author>Autor</author>
  </authors>
  <commentList>
    <comment ref="K12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10.3.2016</t>
        </r>
      </text>
    </comment>
    <comment ref="M124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10.3.2016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22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zjemnenie podmienok pre vyplácanie NO a CAS</t>
        </r>
      </text>
    </comment>
    <comment ref="A23" authorId="0" shapeId="0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od 1.4.2016</t>
        </r>
      </text>
    </comment>
  </commentList>
</comments>
</file>

<file path=xl/sharedStrings.xml><?xml version="1.0" encoding="utf-8"?>
<sst xmlns="http://schemas.openxmlformats.org/spreadsheetml/2006/main" count="2333" uniqueCount="1266">
  <si>
    <t>1. Saldo verejnej správy</t>
  </si>
  <si>
    <t>2. Cyklická zložka</t>
  </si>
  <si>
    <t>3. Jednorazové efekty</t>
  </si>
  <si>
    <t>4. Štrukturálne saldo (1-2-3)</t>
  </si>
  <si>
    <t>5. Konsolidačné úsilie podľa EK</t>
  </si>
  <si>
    <t>6. Investičná výnimka</t>
  </si>
  <si>
    <t>7. Konsolidačné úsilie upravené o investičnú výnimku (5+6)</t>
  </si>
  <si>
    <t>MFSR</t>
  </si>
  <si>
    <t>EK</t>
  </si>
  <si>
    <t>Ekonomický rast</t>
  </si>
  <si>
    <t>EÚ</t>
  </si>
  <si>
    <t>Eurozóna</t>
  </si>
  <si>
    <t>Nemecko</t>
  </si>
  <si>
    <t>Česká republika</t>
  </si>
  <si>
    <t>Poľsko</t>
  </si>
  <si>
    <t>Maďarsko</t>
  </si>
  <si>
    <t xml:space="preserve">Dlhodobé úrokové miery (10r.) </t>
  </si>
  <si>
    <t xml:space="preserve">          Nemecko </t>
  </si>
  <si>
    <t>-</t>
  </si>
  <si>
    <t>Základná sadzba ECB</t>
  </si>
  <si>
    <t>Kurz (USD/EUR)</t>
  </si>
  <si>
    <t>Cena ropy (Brent, USD/barel)</t>
  </si>
  <si>
    <t>p.m. Ekonomický rast Slovenska</t>
  </si>
  <si>
    <t>Zdroj: MF SR február 2015 *EK Winter Forecast február 2015</t>
  </si>
  <si>
    <t>Zdroj: MF SR</t>
  </si>
  <si>
    <t>P.č.</t>
  </si>
  <si>
    <t>Ukazovateľ</t>
  </si>
  <si>
    <t>Skutočnosť</t>
  </si>
  <si>
    <t>Prognóza</t>
  </si>
  <si>
    <t>m.j.</t>
  </si>
  <si>
    <t>HDP, bežné ceny</t>
  </si>
  <si>
    <t>mld. eur</t>
  </si>
  <si>
    <t>HDP, stále ceny</t>
  </si>
  <si>
    <t>%</t>
  </si>
  <si>
    <t xml:space="preserve">     Konečná spotreba domácností a NISD[1]</t>
  </si>
  <si>
    <t xml:space="preserve">     Konečná spotreba verejnej správy </t>
  </si>
  <si>
    <t xml:space="preserve">     Tvorba hrubého fixného kapitálu </t>
  </si>
  <si>
    <t xml:space="preserve">     Export tovarov a služieb </t>
  </si>
  <si>
    <t xml:space="preserve">     Import tovarov a služieb </t>
  </si>
  <si>
    <t>Produkčná medzera (podiel na potenciálnom produkte)</t>
  </si>
  <si>
    <t>Priem. mesačná mzda za hospodárstvo (nominálny rast)</t>
  </si>
  <si>
    <t>Priemerný rast zamestnanosti, podľa VZPS</t>
  </si>
  <si>
    <t>Priemerný rast zamestnanosti, podľa ESA95</t>
  </si>
  <si>
    <t>Priemerná miera nezamestnanosti, podľa VZPS</t>
  </si>
  <si>
    <t>Priemerná evidovaná miera nezamestnanosti</t>
  </si>
  <si>
    <t>Harmonizovaný index spotrebiteľských cien (HICP)</t>
  </si>
  <si>
    <t>Reálny rast HDP (%)</t>
  </si>
  <si>
    <t>Makrovýbor (medián)</t>
  </si>
  <si>
    <t>NBS</t>
  </si>
  <si>
    <t>OECD</t>
  </si>
  <si>
    <t>MMF</t>
  </si>
  <si>
    <t>HICP  (%)</t>
  </si>
  <si>
    <t>Bežný účet (% HDP)</t>
  </si>
  <si>
    <t>Zdroj: MF SR (február 2015), Výbor pre makroekonomické prognózy (január 2015), NBS (január 2015), EK (február 2015), OECD (november 2014) a MMF (apríl 2015)</t>
  </si>
  <si>
    <t>mil. eur</t>
  </si>
  <si>
    <t>% HDP</t>
  </si>
  <si>
    <t>v % HDP</t>
  </si>
  <si>
    <t>Spotrebné dane</t>
  </si>
  <si>
    <t>Daň z príjmov fyzických osôb</t>
  </si>
  <si>
    <t>Ostatné dane a sankcie</t>
  </si>
  <si>
    <t>Spolu</t>
  </si>
  <si>
    <t>Ostatné</t>
  </si>
  <si>
    <t>OS</t>
  </si>
  <si>
    <t>NPC scenár</t>
  </si>
  <si>
    <t>1. Príjmy spolu</t>
  </si>
  <si>
    <t xml:space="preserve">  Daňové príjmy</t>
  </si>
  <si>
    <t xml:space="preserve">      Dane z produkcie a dovozu</t>
  </si>
  <si>
    <t xml:space="preserve">           - Daň z pridanej hodnoty</t>
  </si>
  <si>
    <t xml:space="preserve">            - Spotrebné dane</t>
  </si>
  <si>
    <t xml:space="preserve">       Bežné dane z dôchodkov, majetku</t>
  </si>
  <si>
    <t xml:space="preserve">             - Daň z príjmov fyzických osôb</t>
  </si>
  <si>
    <t>- Daň z príjmov právnických osôb</t>
  </si>
  <si>
    <t>- Daň z príjmov vyberaná zrážkou</t>
  </si>
  <si>
    <t>Príspevky na sociálne zabezpečenie</t>
  </si>
  <si>
    <t xml:space="preserve">Nedaňové príjmy </t>
  </si>
  <si>
    <t>Granty a transfery</t>
  </si>
  <si>
    <t>2. Výdavky spolu</t>
  </si>
  <si>
    <t xml:space="preserve">  Bežné výdavky</t>
  </si>
  <si>
    <t xml:space="preserve">    Kompenzácie zamestnancov</t>
  </si>
  <si>
    <t xml:space="preserve">    Medzispotreba</t>
  </si>
  <si>
    <t xml:space="preserve">    Subvencie</t>
  </si>
  <si>
    <t xml:space="preserve">    Úrokové náklady</t>
  </si>
  <si>
    <t xml:space="preserve">    Celkové sociálne transfery</t>
  </si>
  <si>
    <t xml:space="preserve">     - Sociálne dávky okrem nat. soc. transferov</t>
  </si>
  <si>
    <t xml:space="preserve">     - Naturálne sociálne transfery</t>
  </si>
  <si>
    <t xml:space="preserve">    Ostatné bežné transfery</t>
  </si>
  <si>
    <t xml:space="preserve"> Kapitálové výdavky</t>
  </si>
  <si>
    <t xml:space="preserve">    Kapitálové investície</t>
  </si>
  <si>
    <t xml:space="preserve">      - Tvorba hrubého fixného kapitálu</t>
  </si>
  <si>
    <t xml:space="preserve">    Kapitálové transfery</t>
  </si>
  <si>
    <t>3. Čisté pôžičky poskytnuté / prijaté</t>
  </si>
  <si>
    <t>3. Saldo verejnej správy - Scenár NPC</t>
  </si>
  <si>
    <t xml:space="preserve"> - medziročná zmena</t>
  </si>
  <si>
    <t>6. Investičná klauzula</t>
  </si>
  <si>
    <t>7. Konsolidačné úsilie upravené o investičnú klauzulu (5+6)</t>
  </si>
  <si>
    <t>1.   Celkové výdavky</t>
  </si>
  <si>
    <t>2.   Úrokové náklady</t>
  </si>
  <si>
    <t>6.   Cyklické výdavky na dávky v nezamestnanosti</t>
  </si>
  <si>
    <t xml:space="preserve">7.   Výdavky plne kryté automatickým zvýšením príjmov </t>
  </si>
  <si>
    <t>10. Zmena v príjmoch z titulu diskrečných príjmových opatrení</t>
  </si>
  <si>
    <t xml:space="preserve">12. Reálny rast agregátu výdavkov očisteného o príjmové opatrenia </t>
  </si>
  <si>
    <t>13. Výdavkové pravidlo (znížená referenčná miera pot. rastu HDP)</t>
  </si>
  <si>
    <t>p.b.</t>
  </si>
  <si>
    <t>15. Odchýlka od výdavkového pravidla</t>
  </si>
  <si>
    <t>16. Dvojročná odchýlka od výdavkového pravidla</t>
  </si>
  <si>
    <r>
      <t>9.  Medziročná zmena primárneho výdavkového agregátu (8</t>
    </r>
    <r>
      <rPr>
        <vertAlign val="subscript"/>
        <sz val="8"/>
        <color rgb="FF000000"/>
        <rFont val="Arial Narrow"/>
        <family val="2"/>
        <charset val="238"/>
      </rPr>
      <t>t</t>
    </r>
    <r>
      <rPr>
        <sz val="8"/>
        <color rgb="FF000000"/>
        <rFont val="Arial Narrow"/>
        <family val="2"/>
        <charset val="238"/>
      </rPr>
      <t>-8</t>
    </r>
    <r>
      <rPr>
        <vertAlign val="subscript"/>
        <sz val="8"/>
        <color rgb="FF000000"/>
        <rFont val="Arial Narrow"/>
        <family val="2"/>
        <charset val="238"/>
      </rPr>
      <t>t-1</t>
    </r>
    <r>
      <rPr>
        <sz val="8"/>
        <color rgb="FF000000"/>
        <rFont val="Arial Narrow"/>
        <family val="2"/>
        <charset val="238"/>
      </rPr>
      <t>)</t>
    </r>
  </si>
  <si>
    <t>Hrubý dlh verejnej správy</t>
  </si>
  <si>
    <t xml:space="preserve">  - štátny dlh (bez vplyvu medzinár. záväzkov)</t>
  </si>
  <si>
    <t xml:space="preserve">  - podiel SR na dlhu EFSF</t>
  </si>
  <si>
    <t xml:space="preserve">  - vklad do ESM</t>
  </si>
  <si>
    <t xml:space="preserve">  - dlh ostatných zložiek verejnej správy</t>
  </si>
  <si>
    <t>p.m. zmena hrubého dlhu</t>
  </si>
  <si>
    <t>p.m. čistý dlh</t>
  </si>
  <si>
    <t>A. Hrubý dlh verejnej správy (k 1.1.)</t>
  </si>
  <si>
    <t>B. Celková medziročná zmena hrubého dlhu VS</t>
  </si>
  <si>
    <t xml:space="preserve"> - deficit ŠR na hotovostnom princípe</t>
  </si>
  <si>
    <t xml:space="preserve"> - prostriedky ŠP využité pre financovanie potrieb štátu</t>
  </si>
  <si>
    <t xml:space="preserve"> - podiel SR na dlhu EFSF</t>
  </si>
  <si>
    <t xml:space="preserve"> - vklady Slovenska do ESM</t>
  </si>
  <si>
    <t xml:space="preserve"> - emisný diskont</t>
  </si>
  <si>
    <t xml:space="preserve"> - diskont pri splatnosti</t>
  </si>
  <si>
    <t xml:space="preserve"> - zadlženie ostatných subjektov VS</t>
  </si>
  <si>
    <t>z toho: ŽSR</t>
  </si>
  <si>
    <t>z toho: NDS</t>
  </si>
  <si>
    <t>z toho: EOSA</t>
  </si>
  <si>
    <t>z toho: Dopravné podniky obcí</t>
  </si>
  <si>
    <t xml:space="preserve"> - ostatné</t>
  </si>
  <si>
    <t>C. Hrubý dlh verejnej správy (k 31.12.) (A+B)</t>
  </si>
  <si>
    <t>Pozn.: Plusové položky zvyšujú dlh verejnej správy k 31.12. príslušného roku, mínusové položky dlh znižujú.</t>
  </si>
  <si>
    <t>Kumulatívna zmena hodnoty jednotlivých premenných oproti základnému scenáru je v p. b.</t>
  </si>
  <si>
    <t>Spotreba domácností</t>
  </si>
  <si>
    <t>Hrubé fixné investície</t>
  </si>
  <si>
    <t>HDP</t>
  </si>
  <si>
    <t>Miera nezamestnanosti</t>
  </si>
  <si>
    <t>CPI</t>
  </si>
  <si>
    <t>(% HDP)</t>
  </si>
  <si>
    <t xml:space="preserve">ESA kód </t>
  </si>
  <si>
    <t>Predchádzajúca aktualizácia*</t>
  </si>
  <si>
    <t>Skutočnosť a súčasná aktualizácia</t>
  </si>
  <si>
    <t>Rozdiel</t>
  </si>
  <si>
    <t>Saldo verejnej správy (% HDP)</t>
  </si>
  <si>
    <t>EDP B.9</t>
  </si>
  <si>
    <t>Hrubý dlh verejnej správy (% HDP)</t>
  </si>
  <si>
    <r>
      <t>DLH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</si>
  <si>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r>
      <t>DLH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</si>
  <si>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>Scenár MTO</t>
  </si>
  <si>
    <t>Opatrenie</t>
  </si>
  <si>
    <t xml:space="preserve">ESA2010 </t>
  </si>
  <si>
    <t>mil. eur</t>
  </si>
  <si>
    <t>% HDP</t>
  </si>
  <si>
    <t>P.2</t>
  </si>
  <si>
    <t>Riadiaci orgán</t>
  </si>
  <si>
    <t>Alokácia zo zdrojov EÚ (mil. eur)</t>
  </si>
  <si>
    <t>Výskum a inovácie</t>
  </si>
  <si>
    <t>MŠVVŠ SR</t>
  </si>
  <si>
    <t>Integrovaná infraštruktúra</t>
  </si>
  <si>
    <t>MDVRR SR</t>
  </si>
  <si>
    <t>Ľudské zdroje</t>
  </si>
  <si>
    <t>MPSVR SR</t>
  </si>
  <si>
    <t>Kvalita životného prostredia</t>
  </si>
  <si>
    <t>MŽP SR</t>
  </si>
  <si>
    <t>Integrovaný regionálny OP</t>
  </si>
  <si>
    <t>MPRV SR</t>
  </si>
  <si>
    <t>Efektívna verejná správa</t>
  </si>
  <si>
    <t>MV SR</t>
  </si>
  <si>
    <t>Technická pomoc</t>
  </si>
  <si>
    <t>ÚV SR</t>
  </si>
  <si>
    <t>Program rozvoja vidieka</t>
  </si>
  <si>
    <t>Rybné hospodárstvo</t>
  </si>
  <si>
    <t>Investície</t>
  </si>
  <si>
    <t>Iné</t>
  </si>
  <si>
    <t>Výpočet štrukturálneho salda a jednorazové opatrenia (ESA2010, % HDP)  </t>
  </si>
  <si>
    <t>1. Čisté pôžičky poskytnuté / prijaté</t>
  </si>
  <si>
    <t xml:space="preserve"> - digitálna dividenda</t>
  </si>
  <si>
    <t xml:space="preserve"> - nižší odvod do EÚ rozpočtu</t>
  </si>
  <si>
    <t xml:space="preserve"> - jednorazové vyplatenie starobných dôchodkov silovým zložkám</t>
  </si>
  <si>
    <t xml:space="preserve"> - pokuta PMU </t>
  </si>
  <si>
    <t>celkový vplyv</t>
  </si>
  <si>
    <t>dodatočný vplyv</t>
  </si>
  <si>
    <t>Popis</t>
  </si>
  <si>
    <t>Zavedenie daňovej licencie DPPO</t>
  </si>
  <si>
    <t>Zníženie sadzby DPPO na 22%</t>
  </si>
  <si>
    <t xml:space="preserve">Prísnejšie pravidlá pre umorovanie strát </t>
  </si>
  <si>
    <t>Zmeny v daňovom odpisovaní majetku</t>
  </si>
  <si>
    <t>Zavedenie pravidiel nízkej kapitalizácie</t>
  </si>
  <si>
    <t>Odpočet výdavkov na vedu a výskum od základu dane</t>
  </si>
  <si>
    <t>Audit daňových výdavkov a iné</t>
  </si>
  <si>
    <t>Otvorenie II. piliera - bežný vplyv</t>
  </si>
  <si>
    <t>Odvodová odpočítateľná položka</t>
  </si>
  <si>
    <t>SPOLU</t>
  </si>
  <si>
    <t>ZHRNUTIE</t>
  </si>
  <si>
    <t>KAPITOLA 1</t>
  </si>
  <si>
    <t>KAPITOLA 2</t>
  </si>
  <si>
    <t>KAPITOLA 3</t>
  </si>
  <si>
    <t>KAPITOLA 4</t>
  </si>
  <si>
    <t>KAPITOLA 5</t>
  </si>
  <si>
    <t>Príjmové diskrečné opatrenia (mil. eur, ESA2010)</t>
  </si>
  <si>
    <t>Zníženie sadzby do II. piliera dôchodkového systému</t>
  </si>
  <si>
    <t>Neplatenie bankového odvodu v 4Q</t>
  </si>
  <si>
    <t>Zníženie sadzby bankového odvodu od 2015</t>
  </si>
  <si>
    <t>Zníženie sadzby bankového odvodu od 2017</t>
  </si>
  <si>
    <t>Zmeny v 595/2003</t>
  </si>
  <si>
    <t>Pozn. Opatrenia označené * začali platiť v 4. kvartáli roku 2012. Pre účely výpočtu marginálnej zmeny sa berie do úvahy len ich pomerná časť v aktuálnom roku. Napr. marginálna zmena osobitného odvodu v roku 2013 je 8 mesiacov z celoročnej sumy, keďže už 4 mesiace platilo opatrenie v roku 2012.</t>
  </si>
  <si>
    <t>Zmeny v zaťažení odvodov</t>
  </si>
  <si>
    <t>Zákon 222/2004 Z.z. o DPH</t>
  </si>
  <si>
    <t>DPH znížená sadzba na potraviny</t>
  </si>
  <si>
    <t>Spotrebná daň tabak - úprava počtu kusov v balení z 19 na 20</t>
  </si>
  <si>
    <t>Spotrebná daň tabak - zmena zdaňovania cigár a cigariek</t>
  </si>
  <si>
    <t>Zrušenie daňovej licencie DPPO od 1.1.2018</t>
  </si>
  <si>
    <t>Opatrenia na zvýšenie úspešnosti výberu daní ERP</t>
  </si>
  <si>
    <r>
      <t>11. Nominálny rast agregátu výdavkov očisteného o príjmové opatrenia ((8</t>
    </r>
    <r>
      <rPr>
        <vertAlign val="subscript"/>
        <sz val="8"/>
        <color theme="1"/>
        <rFont val="Arial Narrow"/>
        <family val="2"/>
        <charset val="238"/>
      </rPr>
      <t>t</t>
    </r>
    <r>
      <rPr>
        <sz val="8"/>
        <color theme="1"/>
        <rFont val="Arial Narrow"/>
        <family val="2"/>
        <charset val="238"/>
      </rPr>
      <t>-9</t>
    </r>
    <r>
      <rPr>
        <vertAlign val="subscript"/>
        <sz val="8"/>
        <color theme="1"/>
        <rFont val="Arial Narrow"/>
        <family val="2"/>
        <charset val="238"/>
      </rPr>
      <t>t</t>
    </r>
    <r>
      <rPr>
        <sz val="8"/>
        <color theme="1"/>
        <rFont val="Arial Narrow"/>
        <family val="2"/>
        <charset val="238"/>
      </rPr>
      <t>)/7</t>
    </r>
    <r>
      <rPr>
        <vertAlign val="subscript"/>
        <sz val="8"/>
        <color theme="1"/>
        <rFont val="Arial Narrow"/>
        <family val="2"/>
        <charset val="238"/>
      </rPr>
      <t>t-1</t>
    </r>
    <r>
      <rPr>
        <sz val="8"/>
        <color theme="1"/>
        <rFont val="Arial Narrow"/>
        <family val="2"/>
        <charset val="238"/>
      </rPr>
      <t>)</t>
    </r>
  </si>
  <si>
    <t>EFSF + ESM</t>
  </si>
  <si>
    <t>Hrubý dlh (očistený o ESM a EFSF)</t>
  </si>
  <si>
    <t>Scenár 2016</t>
  </si>
  <si>
    <t>2016 OS</t>
  </si>
  <si>
    <t>Saldo verejnej správy</t>
  </si>
  <si>
    <r>
      <t>Konsolidačné úsilie</t>
    </r>
    <r>
      <rPr>
        <sz val="11"/>
        <color theme="4"/>
        <rFont val="Calibri"/>
        <family val="2"/>
        <charset val="238"/>
        <scheme val="minor"/>
      </rPr>
      <t xml:space="preserve"> (ESA2010, % HDP) </t>
    </r>
  </si>
  <si>
    <t>Štrukturálne saldo</t>
  </si>
  <si>
    <t>Konsolidačné úsilie podľa EK</t>
  </si>
  <si>
    <r>
      <t xml:space="preserve">Hrubý dlh verejnej správy </t>
    </r>
    <r>
      <rPr>
        <sz val="10"/>
        <color rgb="FF2C9ADC"/>
        <rFont val="Arial Narrow"/>
        <family val="2"/>
        <charset val="238"/>
      </rPr>
      <t>(% HDP, stav k 31.12.)</t>
    </r>
    <r>
      <rPr>
        <b/>
        <sz val="10"/>
        <color rgb="FF2C9ADC"/>
        <rFont val="Arial Narrow"/>
        <family val="2"/>
        <charset val="238"/>
      </rPr>
      <t> </t>
    </r>
  </si>
  <si>
    <t>Čistý dlh</t>
  </si>
  <si>
    <t>Zmena hrubého dlhu verejnej správy</t>
  </si>
  <si>
    <t>Príspevky k zmene hrubého dlhu verejnej správy:</t>
  </si>
  <si>
    <t>Primárne saldo</t>
  </si>
  <si>
    <t>Snehová guľa</t>
  </si>
  <si>
    <t>Úroky</t>
  </si>
  <si>
    <t>Rast nominálneho HDP</t>
  </si>
  <si>
    <t>Zosúladenie deficitu a dlhu</t>
  </si>
  <si>
    <t xml:space="preserve"> - príjmy z predaja telekomunikačných licencií (digitálna dividenda)</t>
  </si>
  <si>
    <t xml:space="preserve"> - pokuta protimonopolného úradu za stavebný kartel </t>
  </si>
  <si>
    <t xml:space="preserve"> - korekcie k EÚ fondom</t>
  </si>
  <si>
    <t>-  jednorazové vyplatenie starobných dôchodkov silovým zložkám</t>
  </si>
  <si>
    <t>Ostatné bežné transfery</t>
  </si>
  <si>
    <t>Kapitálové transfery</t>
  </si>
  <si>
    <t>Saldo VS</t>
  </si>
  <si>
    <t xml:space="preserve">Jednorazové vplyvy  (ESA2010, mil. eur) </t>
  </si>
  <si>
    <t xml:space="preserve">Jednorazové vplyvy  (ESA2010, % HDP) </t>
  </si>
  <si>
    <t>Nominálne HDP</t>
  </si>
  <si>
    <t>p. m. deflátor HDP</t>
  </si>
  <si>
    <t>14. Odchýlka od výdavkového pravidla (13-12)</t>
  </si>
  <si>
    <t>Likvidné aktíva</t>
  </si>
  <si>
    <t>z toho: ŽSSK</t>
  </si>
  <si>
    <t>Slovensko</t>
  </si>
  <si>
    <r>
      <t xml:space="preserve">Graf  - Odchýlka od plnenia výdavkového pravidla </t>
    </r>
    <r>
      <rPr>
        <sz val="10"/>
        <color rgb="FF2C9ADC"/>
        <rFont val="Arial Narrow"/>
        <family val="2"/>
        <charset val="238"/>
      </rPr>
      <t>(% HDP, ESA 2010)</t>
    </r>
  </si>
  <si>
    <t>BCOM Index</t>
  </si>
  <si>
    <t>S&amp;P 500</t>
  </si>
  <si>
    <t>Eurostoxx 50</t>
  </si>
  <si>
    <t xml:space="preserve">DAX </t>
  </si>
  <si>
    <t>Shanghai Composite</t>
  </si>
  <si>
    <t>Španielsko</t>
  </si>
  <si>
    <t>Česká Republika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</si>
  <si>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</si>
  <si>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</si>
  <si>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</si>
  <si>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</si>
  <si>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</si>
  <si>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</si>
  <si>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</si>
  <si>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</si>
  <si>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</si>
  <si>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</si>
  <si>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</si>
  <si>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</si>
  <si>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</si>
  <si>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</si>
  <si>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</si>
  <si>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</si>
  <si>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</si>
  <si>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</si>
  <si>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</si>
  <si>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</si>
  <si>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</si>
  <si>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</si>
  <si>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</si>
  <si>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</si>
  <si>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</si>
  <si>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</si>
  <si>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</si>
  <si>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</si>
  <si>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</si>
  <si>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</si>
  <si>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</si>
  <si>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</si>
  <si>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QoQ growth</t>
  </si>
  <si>
    <t>GDP level, 2008 Q4=100</t>
  </si>
  <si>
    <t>Spotreba</t>
  </si>
  <si>
    <t>Zásoby a diskrepancia</t>
  </si>
  <si>
    <t>Čistý export</t>
  </si>
  <si>
    <t>Zamestnanosť v súkromnom sektore</t>
  </si>
  <si>
    <t>Hrubý domáci produkt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</si>
  <si>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</si>
  <si>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</si>
  <si>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</si>
  <si>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</si>
  <si>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</si>
  <si>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</si>
  <si>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</si>
  <si>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</si>
  <si>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Poľnohospodárstvo</t>
  </si>
  <si>
    <t>Priemysel</t>
  </si>
  <si>
    <t>Trhové služby</t>
  </si>
  <si>
    <t>Verejný sektor</t>
  </si>
  <si>
    <t>Stavebníctvo</t>
  </si>
  <si>
    <t>Hospodárstvo spolu</t>
  </si>
  <si>
    <t>Rast nominálnej mzdy</t>
  </si>
  <si>
    <t>Rast nominálnej produktivity práce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</si>
  <si>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</si>
  <si>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</si>
  <si>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</si>
  <si>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</si>
  <si>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</si>
  <si>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</si>
  <si>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</si>
  <si>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</si>
  <si>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</si>
  <si>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</si>
  <si>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</si>
  <si>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</si>
  <si>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</si>
  <si>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</si>
  <si>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</si>
  <si>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</si>
  <si>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</si>
  <si>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</si>
  <si>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</si>
  <si>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</si>
  <si>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</si>
  <si>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</si>
  <si>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</si>
  <si>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</si>
  <si>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Bežný účet</t>
  </si>
  <si>
    <t>Tovary</t>
  </si>
  <si>
    <t>Služby</t>
  </si>
  <si>
    <t>Výnosy</t>
  </si>
  <si>
    <t>Transfery</t>
  </si>
  <si>
    <t>Celková inflácia</t>
  </si>
  <si>
    <t>Čistá inflácia</t>
  </si>
  <si>
    <t>Ceny potravín</t>
  </si>
  <si>
    <t>Regulované ceny</t>
  </si>
  <si>
    <t>Bilancia bežného účtu (podiel na HDP)</t>
  </si>
  <si>
    <r>
      <t>Investícia (mil. eur)</t>
    </r>
    <r>
      <rPr>
        <vertAlign val="superscript"/>
        <sz val="10"/>
        <color rgb="FF000000"/>
        <rFont val="Arial Narrow"/>
        <family val="2"/>
        <charset val="238"/>
      </rPr>
      <t>1</t>
    </r>
  </si>
  <si>
    <t>Tržby (mil. eur)</t>
  </si>
  <si>
    <t xml:space="preserve">Počet vyrobených automobilov </t>
  </si>
  <si>
    <t>Model 1</t>
  </si>
  <si>
    <t>Model 2</t>
  </si>
  <si>
    <r>
      <t>Počet pracovných miest JLR</t>
    </r>
    <r>
      <rPr>
        <vertAlign val="superscript"/>
        <sz val="10"/>
        <color rgb="FF000000"/>
        <rFont val="Arial Narrow"/>
        <family val="2"/>
        <charset val="238"/>
      </rPr>
      <t>1</t>
    </r>
  </si>
  <si>
    <t>Počet pracovných miest u dodávateľov</t>
  </si>
  <si>
    <r>
      <t xml:space="preserve">Mzdové náklady na zamestnanca (eur) </t>
    </r>
    <r>
      <rPr>
        <vertAlign val="superscript"/>
        <sz val="10"/>
        <color rgb="FF000000"/>
        <rFont val="Arial Narrow"/>
        <family val="2"/>
        <charset val="238"/>
      </rPr>
      <t>1</t>
    </r>
  </si>
  <si>
    <r>
      <t>Dovozná náročnosť investície</t>
    </r>
    <r>
      <rPr>
        <vertAlign val="superscript"/>
        <sz val="10"/>
        <color rgb="FF000000"/>
        <rFont val="Arial Narrow"/>
        <family val="2"/>
        <charset val="238"/>
      </rPr>
      <t>2</t>
    </r>
  </si>
  <si>
    <t xml:space="preserve">Dovozná náročnosť vývozu </t>
  </si>
  <si>
    <t>2016F</t>
  </si>
  <si>
    <t>2017F</t>
  </si>
  <si>
    <t>2018F</t>
  </si>
  <si>
    <t>2019F</t>
  </si>
  <si>
    <t>BÚ PB</t>
  </si>
  <si>
    <t>Pot. HDP (rast, %)</t>
  </si>
  <si>
    <r>
      <t>TFP</t>
    </r>
    <r>
      <rPr>
        <b/>
        <vertAlign val="superscript"/>
        <sz val="10"/>
        <color rgb="FF000000"/>
        <rFont val="Arial Narrow"/>
        <family val="2"/>
        <charset val="238"/>
      </rPr>
      <t>*</t>
    </r>
  </si>
  <si>
    <t>Zásoba kapitálu</t>
  </si>
  <si>
    <t>Práca</t>
  </si>
  <si>
    <t>* celková produktivita výrobných faktorov</t>
  </si>
  <si>
    <t>Zdroj: MF SR</t>
  </si>
  <si>
    <t>zamestnanosť</t>
  </si>
  <si>
    <t>zásoba kapitálu</t>
  </si>
  <si>
    <t>TFP</t>
  </si>
  <si>
    <t>pot. produkt</t>
  </si>
  <si>
    <t>Prod. Medzera</t>
  </si>
  <si>
    <t>(reál. rast, %)</t>
  </si>
  <si>
    <t>(% pot. HDP)</t>
  </si>
  <si>
    <t xml:space="preserve">Zdroj: MF SR                                                                                                       </t>
  </si>
  <si>
    <t>produkčná medzera</t>
  </si>
  <si>
    <r>
      <t>TFP</t>
    </r>
    <r>
      <rPr>
        <b/>
        <vertAlign val="superscript"/>
        <sz val="9"/>
        <color rgb="FF000000"/>
        <rFont val="Arial Narrow"/>
        <family val="2"/>
        <charset val="238"/>
      </rPr>
      <t>*</t>
    </r>
  </si>
  <si>
    <t>2015F</t>
  </si>
  <si>
    <t>Operačný program</t>
  </si>
  <si>
    <t>Čerpanie k 31. 12. 2015 (mil. eur)</t>
  </si>
  <si>
    <t>Zazmluvnenosť projektov (%)</t>
  </si>
  <si>
    <t>1. SK Pres</t>
  </si>
  <si>
    <t>D.1/P.2</t>
  </si>
  <si>
    <t>D.6</t>
  </si>
  <si>
    <t>D.7</t>
  </si>
  <si>
    <t>P.2/P.5/D.7</t>
  </si>
  <si>
    <t>4. Veľkosť opatrení (1-3)</t>
  </si>
  <si>
    <t>Zníženie sadzby DPPO z 22% na 21%</t>
  </si>
  <si>
    <t>FRRVS - NPC</t>
  </si>
  <si>
    <t>Fiškálny rámec PS (FRRVS)</t>
  </si>
  <si>
    <t>S1 Indikátor</t>
  </si>
  <si>
    <t>S2 Indikátor</t>
  </si>
  <si>
    <t>Scenár 2016 s dlhovou brzdou</t>
  </si>
  <si>
    <t>p.m. Hrubý dlh bez vplyvu zaradenia ŽSSK</t>
  </si>
  <si>
    <t>3.   Výdavky kryté EÚ zdrojmi (celkové)</t>
  </si>
  <si>
    <t>3a. z toho: Výdavky kryté EÚ zdrojmi (kapitálové)</t>
  </si>
  <si>
    <t>p.m. konvergenčná doložka (convergence margin)</t>
  </si>
  <si>
    <t>z toho: VÚC</t>
  </si>
  <si>
    <t>z toho: Obce</t>
  </si>
  <si>
    <t>8.   Primárny výdavkový agregát (1-2-3-4+5-6-7)</t>
  </si>
  <si>
    <t>Graf 1 a 2  - Konsolidačné úsilie a Hrubý dlh VS</t>
  </si>
  <si>
    <t>Tabuľka 1 - Predpoklady pre prognozu</t>
  </si>
  <si>
    <t>Graf 3 a 4 - Ropa + Akcie</t>
  </si>
  <si>
    <t>Graf 9 a 10 - Zamestnanosť + Beveridge</t>
  </si>
  <si>
    <t>Graf 11 a 12 - Sektory + Mzda</t>
  </si>
  <si>
    <t>Graf 13 a 14 - NAIRU</t>
  </si>
  <si>
    <t>Tabuľka 2 - Indikatory Ekonomiky</t>
  </si>
  <si>
    <t>Tabuľka 3 - Predpoklady JLR</t>
  </si>
  <si>
    <t>Graf 15 a 16 - Externé nerovnováhy + Inflácia</t>
  </si>
  <si>
    <t>Tabuľka 4 - Predpoklady VW</t>
  </si>
  <si>
    <t>Tabuľka 10 Porovnonanie prognóz</t>
  </si>
  <si>
    <t>TABUĽKA 11 - Zmena daňových a odvodových príjmov VS oproti rozpočtu v roku 2015</t>
  </si>
  <si>
    <t>Daň z pridanej hodnoty (DPH)</t>
  </si>
  <si>
    <t>Daň z príjmov právnických osôb (korporátna daň)</t>
  </si>
  <si>
    <t>Spolu dane (bez odvodov)</t>
  </si>
  <si>
    <t>p.m. Spolu dane oproti prognóze Výboru pre daňové prognózy (VpDP)</t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</si>
  <si>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 xml:space="preserve">z toho: Sociálna poisťovňa (EAO a dĺžne) 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</si>
  <si>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>z toho: Všeobecné zdravotné poistenie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</si>
  <si>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 xml:space="preserve">        z toho: EAO a dĺžne 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</si>
  <si>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 xml:space="preserve">        z toho: štátom platené poistné </t>
    </r>
  </si>
  <si>
    <t>Spolu dane vrátane odvodov</t>
  </si>
  <si>
    <t>Odvody</t>
  </si>
  <si>
    <t>TABUĽKA 12 - Zmena daňových príjmov VS oproti schválenému rozpočtu v roku 2016 (v mil. eur a v % HDP)</t>
  </si>
  <si>
    <t>Aktualizácia príjmov oproti poslednej prognóze</t>
  </si>
  <si>
    <t>Porovnanie oproti rozpočtu</t>
  </si>
  <si>
    <t>Zmena daňových príjmov ŠR (aj ŠFA)[1]</t>
  </si>
  <si>
    <t xml:space="preserve">   z toho: zvýšenie odhadu DPPO</t>
  </si>
  <si>
    <t xml:space="preserve">   z toho: zvýšenie odhadu DPH[2]</t>
  </si>
  <si>
    <t xml:space="preserve">   z toho: zvýšenie odhadu spotrebných daní[3]</t>
  </si>
  <si>
    <t xml:space="preserve">   z toho: iné</t>
  </si>
  <si>
    <t>Zmena odvodových príjmov Sociálnej poisťovne</t>
  </si>
  <si>
    <t>Zmena odvodových príjmov zdravotných poisťovní</t>
  </si>
  <si>
    <t>Zmena daňových príjmov obcí a VÚC (najmä DPFO)</t>
  </si>
  <si>
    <t>TABUĽKA 13 - Zmena fiškálnych cieľov (t.j. nominálne deficity) verejnej správy (% HDP) </t>
  </si>
  <si>
    <t>1. Rozpočet VS na roky 2014 až 2016</t>
  </si>
  <si>
    <t>2. Rozpočet VS na roky 2015 až 2017</t>
  </si>
  <si>
    <t>3. Rozpočet VS na roky 2016 až 2018</t>
  </si>
  <si>
    <t>4. Fiškálny rámec rozpočtu VS v Programe stability na roky 2017-2019</t>
  </si>
  <si>
    <t>Zmena oproti rozpočtu VS 2014 až 2016 (4-1)</t>
  </si>
  <si>
    <t>Zmena oproti rozpočtu VS 2015 až 2017 (4-2)</t>
  </si>
  <si>
    <t>Zmena oproti rozpočtu VS 2016 až 2018 (4-3)</t>
  </si>
  <si>
    <t>TABUĽKA 14 - Zoznam opatrení vo fiškálnom rámci na roky 2017 až 2019 (ESA 2010, voči NPC, vplyv na saldo)</t>
  </si>
  <si>
    <t>Spolu príjmy (1+2+3)</t>
  </si>
  <si>
    <t>1. Daňové opatrenia</t>
  </si>
  <si>
    <t>z toho: Zníženie sadzby DPPO z 22 % na 21 %</t>
  </si>
  <si>
    <t>z toho: Zrušenie daňovej licencie (od 1.1.2018)</t>
  </si>
  <si>
    <t xml:space="preserve">z toho: Predĺženie  osobitného odvodu v reg. odvetviach </t>
  </si>
  <si>
    <t>z toho: Zmena zdaňovania cigár a cigariek</t>
  </si>
  <si>
    <t>z toho: Zvýšený odvod do 2. piliera od 2017  z 4 % na 4,25 %</t>
  </si>
  <si>
    <t>z toho: Zvýšený odvod do 2. piliera od 2018 z 4,25 % na 4,5 %</t>
  </si>
  <si>
    <t>z toho: Zvýšený odvod do 2. piliera od 2019 z 4,5 % na 4,75 %</t>
  </si>
  <si>
    <t>2. Nedaňové príjmy</t>
  </si>
  <si>
    <t>3. Granty a transfery</t>
  </si>
  <si>
    <t>Spolu výdavky (4+5+6+7)</t>
  </si>
  <si>
    <t xml:space="preserve">4. Kapitálové výdavky </t>
  </si>
  <si>
    <t>Z toho: investičné výdavky (D4R7, priemysený park pri Nitre</t>
  </si>
  <si>
    <t>5. Kompenzácie</t>
  </si>
  <si>
    <t>6. Medzispotreba</t>
  </si>
  <si>
    <t>7. Ostatné zmeny voči NPC na strane výdavkov, z toho</t>
  </si>
  <si>
    <t>Spolu (objem konsolidácie/stimulu oproti NPC)</t>
  </si>
  <si>
    <t>TABUĽKA 15 - Zoznam jednorazových opatrení v roku 2016 pre potreby NPC (ESA 2010, mil. eur)</t>
  </si>
  <si>
    <t>2017 - 2016</t>
  </si>
  <si>
    <r>
      <t xml:space="preserve">2. Investičné priority </t>
    </r>
    <r>
      <rPr>
        <sz val="9"/>
        <color rgb="FF000000"/>
        <rFont val="Arial Narrow"/>
        <family val="2"/>
        <charset val="238"/>
      </rPr>
      <t>(D4/R7, priemyselný park pri Nitre)</t>
    </r>
  </si>
  <si>
    <t>P.5/NP</t>
  </si>
  <si>
    <t>3. Zmena platby štátu do VZP z titulu OOP</t>
  </si>
  <si>
    <t>4. Príspevok domácnostiam za spotrebu plynu</t>
  </si>
  <si>
    <t>5. Rezervy</t>
  </si>
  <si>
    <t xml:space="preserve">      Z toho: Migračná kríza</t>
  </si>
  <si>
    <t xml:space="preserve">      Z toho: Zhoršený vývoj zdravotníckych zariadení</t>
  </si>
  <si>
    <t>6. Ostatné</t>
  </si>
  <si>
    <t xml:space="preserve"> </t>
  </si>
  <si>
    <t>TABUĽKA 17 - Celková potreba opatrení na dosiahnutie fiškálnych cieľov voči NPC (ESA2010, % HDP)</t>
  </si>
  <si>
    <t>1. Saldo verejnej správy - Fiškálne ciele</t>
  </si>
  <si>
    <t>2. Saldo verejnej správy - Fiškálny rámec</t>
  </si>
  <si>
    <t>Graf 26 a 27 - Konsolidačné úsilie + Hrubý dlh</t>
  </si>
  <si>
    <t>Graf 28 - Vývoj v roku 2015</t>
  </si>
  <si>
    <t>Tabuľka 11 Daňové a odvodové príjmy</t>
  </si>
  <si>
    <t>Graf 29 - Vývoj v roku 2016</t>
  </si>
  <si>
    <t>Tabuľka 12 - Zmena daňových príjmov oproti rozpočtu 2016</t>
  </si>
  <si>
    <t>Tabuľka 14  - Zoznam opatrení NPC</t>
  </si>
  <si>
    <t>Graf 30 - Hodnotenie podľa národných pravidiel</t>
  </si>
  <si>
    <t>Graf 31 - Opatrenia na dosiahnutie cieľov 2017 až 2019</t>
  </si>
  <si>
    <t>Tabuľka 15  - NPC - Jednorázové opatrenia</t>
  </si>
  <si>
    <t>Tabuľka 16  - NPC - Bilancia</t>
  </si>
  <si>
    <t>Tabuľka 17  - NPC - Celová potreba opatrení</t>
  </si>
  <si>
    <t>p.m. požadovaná konsolidácia podľa EK</t>
  </si>
  <si>
    <t>MTO</t>
  </si>
  <si>
    <t>Tabuľka 18  - Konsolidačné úsilie</t>
  </si>
  <si>
    <t>Graf 35 - Výdavkové pravidlo</t>
  </si>
  <si>
    <t>Tabuľka 20 - Vplyv na zmenu hrubého dlhu</t>
  </si>
  <si>
    <t>Graf 36 - Príspevky faktorov k zmene hrubého dlhu</t>
  </si>
  <si>
    <t>Graf 37 - Čistý dlh</t>
  </si>
  <si>
    <t>Graf 39 - Hotovostna rezerva</t>
  </si>
  <si>
    <r>
      <t xml:space="preserve">Bilancia BÚ          </t>
    </r>
    <r>
      <rPr>
        <sz val="9"/>
        <color rgb="FF000000"/>
        <rFont val="Arial Narrow"/>
        <family val="2"/>
        <charset val="238"/>
      </rPr>
      <t>(% HDP)</t>
    </r>
  </si>
  <si>
    <t>Dlh VS</t>
  </si>
  <si>
    <t xml:space="preserve">BÚ - bežný účet </t>
  </si>
  <si>
    <t>Úrokové náklady VS</t>
  </si>
  <si>
    <t>BÚ - bežný účet</t>
  </si>
  <si>
    <t>Pozn.: * Program stability SR na roky 2015 až 2018</t>
  </si>
  <si>
    <r>
      <t>Východiskový rok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</si>
  <si>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t>Štrukturálne primárne saldo</t>
  </si>
  <si>
    <t>Postupná konsolidácia</t>
  </si>
  <si>
    <r>
      <t>Koncový rok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</si>
  <si>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>2017 až 2020</t>
  </si>
  <si>
    <t>Scenár MTO (2019)</t>
  </si>
  <si>
    <t>z toho:</t>
  </si>
  <si>
    <t xml:space="preserve">  Počiatočná rozpočtová pozícia</t>
  </si>
  <si>
    <t xml:space="preserve">  Náklady odkladu konsolidácie</t>
  </si>
  <si>
    <t xml:space="preserve">  Požadovaná úroveň dlhu v koncovom roku</t>
  </si>
  <si>
    <t xml:space="preserve">  Dlhodobé výdavky (náklady starnutia)</t>
  </si>
  <si>
    <t xml:space="preserve">  Výpadok príjmov kvôli druhému pilieru</t>
  </si>
  <si>
    <t xml:space="preserve">  Výdavky na penzie</t>
  </si>
  <si>
    <t xml:space="preserve">  Zdravotná a dlhodobá starostlivosť</t>
  </si>
  <si>
    <t xml:space="preserve">  Výdavky na vzdelanie a dávky v nezamestnanosti</t>
  </si>
  <si>
    <t>Graf 17 a Tabuľka 5 - JLR a VW</t>
  </si>
  <si>
    <t>Graf 18 a 19 - HDP + Zamestnanosť</t>
  </si>
  <si>
    <t>Graf 20 a 21 - Nerovnováhy a Inflácia</t>
  </si>
  <si>
    <t>Graf 23 a Tabuľka  7 - Output gap</t>
  </si>
  <si>
    <t>Obsah - Program stability Slovenskej republiky na roky 2016 až 2019</t>
  </si>
  <si>
    <t>4.   Kapitálové výdavky kryté národnými zdrojmi</t>
  </si>
  <si>
    <t>5.   Vyhladené kapitálové výdavky (nár. zdroje 4-ročný pohyblivý priemer)</t>
  </si>
  <si>
    <t>Investícia (mil. eur)</t>
  </si>
  <si>
    <t>Rast HDP</t>
  </si>
  <si>
    <t>Bez JLR</t>
  </si>
  <si>
    <t>Bez JLR a VW</t>
  </si>
  <si>
    <t>Export</t>
  </si>
  <si>
    <t>Zamestnanosť</t>
  </si>
  <si>
    <t>JLR</t>
  </si>
  <si>
    <t>VW</t>
  </si>
  <si>
    <t>Zmeny</t>
  </si>
  <si>
    <t>Medzisúčet</t>
  </si>
  <si>
    <t>Prechod osi x</t>
  </si>
  <si>
    <t>Výplň</t>
  </si>
  <si>
    <t>Zmena</t>
  </si>
  <si>
    <t>Vyššie daňové príjmy (vrátane rezervy)</t>
  </si>
  <si>
    <t>Vyššie odvodové príjmy (vrátane ŠPP)</t>
  </si>
  <si>
    <t>Vyššie granty a transfery (mimo EÚ)</t>
  </si>
  <si>
    <t>Úspora na medzispotrebe</t>
  </si>
  <si>
    <t>Nižší odvod do EÚ</t>
  </si>
  <si>
    <t>Vyššie kapitálové investície</t>
  </si>
  <si>
    <t>Kompenzácie zamestnancov</t>
  </si>
  <si>
    <t>Vyššie výdavky na zdravotnú starostlivosť</t>
  </si>
  <si>
    <t>Korekcie EÚ</t>
  </si>
  <si>
    <t>Vyvoj v roku 2015</t>
  </si>
  <si>
    <t>GRAF 28 - Analytický opis vývoja salda verejnej správy v roku 2015 (ESA 2010), príspevky v mil. eur</t>
  </si>
  <si>
    <t>Saldo VS - rozpočet</t>
  </si>
  <si>
    <t>Vyššie príjmy z EÚ fondov</t>
  </si>
  <si>
    <t>Vyššie nedňové príjmy</t>
  </si>
  <si>
    <t>Saldo VS - skutočnosť</t>
  </si>
  <si>
    <t>Vyššie daňovo-odvodové príjmy</t>
  </si>
  <si>
    <t>Nezahrnutý vplyv zníženej DPH</t>
  </si>
  <si>
    <t>Vyššie nedaňové príjmy</t>
  </si>
  <si>
    <t>Vklady na doručiteľa</t>
  </si>
  <si>
    <t>Úspora na sociálnych dávkach</t>
  </si>
  <si>
    <t>Úspora na úrokových nákladoch</t>
  </si>
  <si>
    <t>Kapitálové investície (+ rezerva)</t>
  </si>
  <si>
    <t>Medzispotreba (+ rezerva)</t>
  </si>
  <si>
    <t>Mzdy</t>
  </si>
  <si>
    <t>Vyššie výdavky zdravotného poistenia</t>
  </si>
  <si>
    <t>Cargo</t>
  </si>
  <si>
    <t>Vývoj v roku 2016</t>
  </si>
  <si>
    <t>GRAF 29 - Analytický opis vývoja salda verejnej správy v roku 2016 (ESA 2010), príspevky v mil. eur</t>
  </si>
  <si>
    <t>zelena</t>
  </si>
  <si>
    <t>cervena</t>
  </si>
  <si>
    <t>biela</t>
  </si>
  <si>
    <t>Rovnomerná cesta k MTO</t>
  </si>
  <si>
    <t>GRAF 30 - Hodnotenie podľa národných pravidiel</t>
  </si>
  <si>
    <t>Inflácia v eurozóne</t>
  </si>
  <si>
    <t>Inflačné očakávania v roku 2016</t>
  </si>
  <si>
    <t>Inflačný cieľ ECB</t>
  </si>
  <si>
    <t>Label</t>
  </si>
  <si>
    <t>Pillar</t>
  </si>
  <si>
    <t>Delta</t>
  </si>
  <si>
    <t>Flow</t>
  </si>
  <si>
    <t>Pillars</t>
  </si>
  <si>
    <t>Base+</t>
  </si>
  <si>
    <t>Base-</t>
  </si>
  <si>
    <t>Delta+</t>
  </si>
  <si>
    <t>Delta-</t>
  </si>
  <si>
    <t>Invisible</t>
  </si>
  <si>
    <t>Label+</t>
  </si>
  <si>
    <t>Label-</t>
  </si>
  <si>
    <t>Lines</t>
  </si>
  <si>
    <t>LineY</t>
  </si>
  <si>
    <t>Saldo VS (OS 2016)</t>
  </si>
  <si>
    <t>x</t>
  </si>
  <si>
    <t>Saldo VS (NPC 2017)</t>
  </si>
  <si>
    <t>Korporátne dane</t>
  </si>
  <si>
    <t>Nákup tovaru a služieb</t>
  </si>
  <si>
    <t>Investičné výdavky</t>
  </si>
  <si>
    <t>Kompenzácie</t>
  </si>
  <si>
    <t>Saldo VS (RVS 2017)</t>
  </si>
  <si>
    <t>Saldo VS (NPC 2018)</t>
  </si>
  <si>
    <t>Saldo VS (RVS 2018)</t>
  </si>
  <si>
    <t>Saldo VS (NPC 2019)</t>
  </si>
  <si>
    <t>Saldo VS (RVS 2019)</t>
  </si>
  <si>
    <t>GRAF 31 - Opatrenia na dosiahnutie cieľov v rokoch 2017 až 2019 oproti scenáru NPC (ESA 2010, % HDP)</t>
  </si>
  <si>
    <t>Rozpočtové ciele voči NPC</t>
  </si>
  <si>
    <t>Vplyv fiškálnej politiky na HDP</t>
  </si>
  <si>
    <t>GRAF 32 - Vplyv fiškálnej politiky na HDP (% HDP)</t>
  </si>
  <si>
    <t>GRAF 33 - Implikované fiškálne multiplikátory</t>
  </si>
  <si>
    <t xml:space="preserve">GRAF 37 - Čistý dlh (% HDP) </t>
  </si>
  <si>
    <t>DÁTUM</t>
  </si>
  <si>
    <t>Pokryte mesiace</t>
  </si>
  <si>
    <t>GRAF 39 - Hotovostná rezerva (počet mesiacov výdavkov štátu pokrytých z rezervy)</t>
  </si>
  <si>
    <t>2016R</t>
  </si>
  <si>
    <t>2017R</t>
  </si>
  <si>
    <t>2018R</t>
  </si>
  <si>
    <t>2019R</t>
  </si>
  <si>
    <t>Stabilization</t>
  </si>
  <si>
    <t>Output gap - EC methodology (using MF macro forecast)</t>
  </si>
  <si>
    <t>yearly change</t>
  </si>
  <si>
    <t>Structural balance - EC methodology (MF estimate)</t>
  </si>
  <si>
    <t>Structural primary  balance - EC methodology (MF estimate)</t>
  </si>
  <si>
    <t>Δ Primárne štruktuálne saldo (Program stability)</t>
  </si>
  <si>
    <t>interest exp</t>
  </si>
  <si>
    <t>fiscal multiplier</t>
  </si>
  <si>
    <t>Output gap - yearly change under no fiscal policy</t>
  </si>
  <si>
    <t>Δ Primárne štruktuálne saldo (implikované potrebou stabilizácie)</t>
  </si>
  <si>
    <t>Sustainibility</t>
  </si>
  <si>
    <t>S2</t>
  </si>
  <si>
    <t>S1</t>
  </si>
  <si>
    <t>Δ Primárne štruktuálne saldo (implikované potrebou dosiahnutia udržateľnosti)</t>
  </si>
  <si>
    <t>GRAF 34 - Zmena primárneho štrukturálneho salda implikovaná cieľmi stabilizácie a udržateľnosti (% HDP)</t>
  </si>
  <si>
    <t>Cumulative change of variables compared to the baseline scenario in p.p</t>
  </si>
  <si>
    <t>Household consumption</t>
  </si>
  <si>
    <t>Gross fixed
investment</t>
  </si>
  <si>
    <t>GDP</t>
  </si>
  <si>
    <t>Unemployment rate</t>
  </si>
  <si>
    <r>
      <t xml:space="preserve">Current account
balance </t>
    </r>
    <r>
      <rPr>
        <sz val="9"/>
        <color rgb="FF000000"/>
        <rFont val="Arial Narrow"/>
        <family val="2"/>
        <charset val="238"/>
      </rPr>
      <t>(%GDP)</t>
    </r>
  </si>
  <si>
    <r>
      <t xml:space="preserve">General government
balance </t>
    </r>
    <r>
      <rPr>
        <sz val="9"/>
        <color rgb="FF000000"/>
        <rFont val="Arial Narrow"/>
        <family val="2"/>
        <charset val="238"/>
      </rPr>
      <t>(%GDP)</t>
    </r>
  </si>
  <si>
    <r>
      <t xml:space="preserve">General government
debt </t>
    </r>
    <r>
      <rPr>
        <sz val="9"/>
        <color rgb="FF000000"/>
        <rFont val="Arial Narrow"/>
        <family val="2"/>
        <charset val="238"/>
      </rPr>
      <t>(%GDP)</t>
    </r>
  </si>
  <si>
    <t>Source: MoF SR</t>
  </si>
  <si>
    <t>Real GDP growth (%)</t>
  </si>
  <si>
    <t>Previous update*</t>
  </si>
  <si>
    <t>Outcome and current update</t>
  </si>
  <si>
    <t>Difference</t>
  </si>
  <si>
    <t>General government gross debt (% of GDP)</t>
  </si>
  <si>
    <t>General government balance (% of GDP)</t>
  </si>
  <si>
    <t>Note: * Stability Programme of SR for 2015 - 2018</t>
  </si>
  <si>
    <t>Opperational programme</t>
  </si>
  <si>
    <t>Directing body</t>
  </si>
  <si>
    <t>Allocation of EU funds (mil. eur)</t>
  </si>
  <si>
    <t>Absorption in 31. 12. 2015 (mil. eur)</t>
  </si>
  <si>
    <t>Contractual rate (%)</t>
  </si>
  <si>
    <t>R&amp;D</t>
  </si>
  <si>
    <t>Integrated infrastructure</t>
  </si>
  <si>
    <t>Human resources</t>
  </si>
  <si>
    <t>Quality of environment</t>
  </si>
  <si>
    <t>Integrated regional OP</t>
  </si>
  <si>
    <t>Effective public administartion</t>
  </si>
  <si>
    <t>Technical assistance</t>
  </si>
  <si>
    <t>Development of rural areas</t>
  </si>
  <si>
    <t>Fishery</t>
  </si>
  <si>
    <t>MERDS SR</t>
  </si>
  <si>
    <t>MTD SR</t>
  </si>
  <si>
    <t>MW SR</t>
  </si>
  <si>
    <t>ME SR</t>
  </si>
  <si>
    <t>MA SR</t>
  </si>
  <si>
    <t>MI SR</t>
  </si>
  <si>
    <t>PMO</t>
  </si>
  <si>
    <t>Economic growth</t>
  </si>
  <si>
    <t>EU</t>
  </si>
  <si>
    <t>Eurozone</t>
  </si>
  <si>
    <t>Germany</t>
  </si>
  <si>
    <t>Czech Rep.</t>
  </si>
  <si>
    <t>Poland</t>
  </si>
  <si>
    <t>Hungary</t>
  </si>
  <si>
    <t xml:space="preserve">Long-term interest rates (10y) </t>
  </si>
  <si>
    <t xml:space="preserve">          Germany</t>
  </si>
  <si>
    <t>ECB main deposit rate</t>
  </si>
  <si>
    <t>Exchange rate (USD/EUR)</t>
  </si>
  <si>
    <t>Oil price (Brent, USD/bl)</t>
  </si>
  <si>
    <t>Oil price (Brent, EUR/bl)</t>
  </si>
  <si>
    <t>Cena ropy (Brent, EUR/barel)</t>
  </si>
  <si>
    <t>p.m. Economic growth of Slovakia</t>
  </si>
  <si>
    <t>Source: MF SR February 2015 *EK Winter Forecast február 2015</t>
  </si>
  <si>
    <t>Slovakia</t>
  </si>
  <si>
    <t>Spain</t>
  </si>
  <si>
    <t>Eurozone inflation</t>
  </si>
  <si>
    <t>Inflation expectations in 2016</t>
  </si>
  <si>
    <t>ECB inflation target</t>
  </si>
  <si>
    <t>Consumption</t>
  </si>
  <si>
    <t>Investment</t>
  </si>
  <si>
    <t>Inventories and disc.</t>
  </si>
  <si>
    <t>Net export</t>
  </si>
  <si>
    <t>Medzikvartálny rast</t>
  </si>
  <si>
    <t>Úroveň HDP, 2008 Q4=100</t>
  </si>
  <si>
    <t>Private sector employment</t>
  </si>
  <si>
    <t>Agriculture</t>
  </si>
  <si>
    <t>Industry</t>
  </si>
  <si>
    <t>Market services</t>
  </si>
  <si>
    <t>Public sector</t>
  </si>
  <si>
    <t>Construction</t>
  </si>
  <si>
    <t>Total economy</t>
  </si>
  <si>
    <t>Nominal labor productivity</t>
  </si>
  <si>
    <t>Nominal wage</t>
  </si>
  <si>
    <t>NAIRU</t>
  </si>
  <si>
    <t>Qualified workforce shortage (ESI, industry+services, rhs, inverted)</t>
  </si>
  <si>
    <t>Long-term unemployment rate (&gt;1y)</t>
  </si>
  <si>
    <t>Goods</t>
  </si>
  <si>
    <t>Services</t>
  </si>
  <si>
    <t>Income</t>
  </si>
  <si>
    <t>Transfers</t>
  </si>
  <si>
    <t>CAB</t>
  </si>
  <si>
    <t>Total inflation</t>
  </si>
  <si>
    <t>Net inflation</t>
  </si>
  <si>
    <t>Food prices</t>
  </si>
  <si>
    <t>Regulated prices</t>
  </si>
  <si>
    <t>No.</t>
  </si>
  <si>
    <t>Indicator</t>
  </si>
  <si>
    <t>Actual</t>
  </si>
  <si>
    <t>Forecast</t>
  </si>
  <si>
    <t>unit</t>
  </si>
  <si>
    <t>GDP, current prices</t>
  </si>
  <si>
    <t>GDP, constant prices</t>
  </si>
  <si>
    <t xml:space="preserve">     Final consumption of households and NPISH[1]</t>
  </si>
  <si>
    <t xml:space="preserve">     Final consumption of government</t>
  </si>
  <si>
    <t xml:space="preserve">     Gross fixed capital formation</t>
  </si>
  <si>
    <t xml:space="preserve">     Export of goods and services</t>
  </si>
  <si>
    <t xml:space="preserve">     Import of goods and services</t>
  </si>
  <si>
    <t>Output gap (share of pot. output)</t>
  </si>
  <si>
    <t>Average montly wage (nominal growth)</t>
  </si>
  <si>
    <t>Average employment growth, LFS</t>
  </si>
  <si>
    <t>Average employment growth, ESA</t>
  </si>
  <si>
    <t>Unemployment rate, LFS</t>
  </si>
  <si>
    <t>Unemployment rate, registered</t>
  </si>
  <si>
    <t>HICP</t>
  </si>
  <si>
    <t>Current account balance (share of GDP)</t>
  </si>
  <si>
    <t>bn. eur</t>
  </si>
  <si>
    <t xml:space="preserve"> Zdroj: expertné predpoklady IFP</t>
  </si>
  <si>
    <r>
      <t>Investment (mil. eur)</t>
    </r>
    <r>
      <rPr>
        <vertAlign val="superscript"/>
        <sz val="10"/>
        <color rgb="FF000000"/>
        <rFont val="Arial Narrow"/>
        <family val="2"/>
        <charset val="238"/>
      </rPr>
      <t>1</t>
    </r>
  </si>
  <si>
    <t>Sales (mil. eur)</t>
  </si>
  <si>
    <t>No. of manufactured cars</t>
  </si>
  <si>
    <r>
      <t>No. of jobs at JLR</t>
    </r>
    <r>
      <rPr>
        <vertAlign val="superscript"/>
        <sz val="10"/>
        <color rgb="FF000000"/>
        <rFont val="Arial Narrow"/>
        <family val="2"/>
        <charset val="238"/>
      </rPr>
      <t>1</t>
    </r>
  </si>
  <si>
    <t>No. of jobs at suppliers</t>
  </si>
  <si>
    <r>
      <t xml:space="preserve">Wage costs per employee (eur) </t>
    </r>
    <r>
      <rPr>
        <vertAlign val="superscript"/>
        <sz val="10"/>
        <color rgb="FF000000"/>
        <rFont val="Arial Narrow"/>
        <family val="2"/>
        <charset val="238"/>
      </rPr>
      <t>1</t>
    </r>
  </si>
  <si>
    <r>
      <t xml:space="preserve">Import intensity of investment </t>
    </r>
    <r>
      <rPr>
        <vertAlign val="superscript"/>
        <sz val="10"/>
        <color rgb="FF000000"/>
        <rFont val="Arial Narrow"/>
        <family val="2"/>
        <charset val="238"/>
      </rPr>
      <t>2</t>
    </r>
  </si>
  <si>
    <t>Import intensity of export</t>
  </si>
  <si>
    <t xml:space="preserve"> Source: IFP expert assumptions</t>
  </si>
  <si>
    <t>Investment (mil. eur)</t>
  </si>
  <si>
    <r>
      <t>Import intensity of investment</t>
    </r>
    <r>
      <rPr>
        <vertAlign val="superscript"/>
        <sz val="10"/>
        <color rgb="FF000000"/>
        <rFont val="Arial Narrow"/>
        <family val="2"/>
        <charset val="238"/>
      </rPr>
      <t>2</t>
    </r>
  </si>
  <si>
    <t>GDP growth</t>
  </si>
  <si>
    <t>w/o JLR</t>
  </si>
  <si>
    <t>w/o JLR and VW</t>
  </si>
  <si>
    <t>Employment</t>
  </si>
  <si>
    <t>employment</t>
  </si>
  <si>
    <t>capital stock</t>
  </si>
  <si>
    <t>pot. output</t>
  </si>
  <si>
    <t>Pot. GDP (growth, %)</t>
  </si>
  <si>
    <t>Capital stock</t>
  </si>
  <si>
    <t>Labor</t>
  </si>
  <si>
    <t>output gap</t>
  </si>
  <si>
    <t>(real growth , %)</t>
  </si>
  <si>
    <t>Output gap</t>
  </si>
  <si>
    <t>(% pot. GDP)</t>
  </si>
  <si>
    <t xml:space="preserve">Source: MF SR                                                                                                       </t>
  </si>
  <si>
    <t>MFC (median)</t>
  </si>
  <si>
    <t>EC</t>
  </si>
  <si>
    <t>IMF</t>
  </si>
  <si>
    <t>CAB (% GDP)</t>
  </si>
  <si>
    <t>Source: MF SR (February 2015), Macroeconomic Forecasting Committee (January 2015), NBS (January 2015), EC (February 2015), OECD (November 2014) and IMF (April 2015)</t>
  </si>
  <si>
    <r>
      <t xml:space="preserve">Konsolidačné úsilie </t>
    </r>
    <r>
      <rPr>
        <sz val="10"/>
        <color theme="4"/>
        <rFont val="Arial Narrow"/>
        <family val="2"/>
        <charset val="238"/>
      </rPr>
      <t>(ESA2010, % HDP)</t>
    </r>
  </si>
  <si>
    <r>
      <t xml:space="preserve">Consolidation effort </t>
    </r>
    <r>
      <rPr>
        <sz val="10"/>
        <color theme="4"/>
        <rFont val="Arial Narrow"/>
        <family val="2"/>
        <charset val="238"/>
      </rPr>
      <t>(ESA2010, % GDP)</t>
    </r>
  </si>
  <si>
    <t>1. General government balance</t>
  </si>
  <si>
    <t>General governement gross debt</t>
  </si>
  <si>
    <t>2. Cyclical component</t>
  </si>
  <si>
    <t xml:space="preserve">  - state debt (excl. International liabilities)</t>
  </si>
  <si>
    <t>3. One-off measures</t>
  </si>
  <si>
    <t xml:space="preserve">  - EFSF</t>
  </si>
  <si>
    <t>4. Structural balance (1-2-3)</t>
  </si>
  <si>
    <t xml:space="preserve">  - ESM</t>
  </si>
  <si>
    <t>5. Consolidation effort (EC)</t>
  </si>
  <si>
    <t xml:space="preserve">  -debt of the other subjects</t>
  </si>
  <si>
    <t>6. Investment clause</t>
  </si>
  <si>
    <t>p.m. change of gross debt</t>
  </si>
  <si>
    <t>7.Consolidation effort net of investment clause (5+6)</t>
  </si>
  <si>
    <t>p.m. net debt</t>
  </si>
  <si>
    <t>Gross debt (excl. EFSF and ESM)</t>
  </si>
  <si>
    <t>EFSF and ESM</t>
  </si>
  <si>
    <t>Consolidation effort (ESA2010, % GDP) </t>
  </si>
  <si>
    <t>Gemeral government balance</t>
  </si>
  <si>
    <t>General government gross debt</t>
  </si>
  <si>
    <t>Structural balance</t>
  </si>
  <si>
    <t>Gross debt (excl. ESM and EFSF)</t>
  </si>
  <si>
    <t>Consolidation effort EC</t>
  </si>
  <si>
    <t>EFSF and  ESM</t>
  </si>
  <si>
    <t>Net debt</t>
  </si>
  <si>
    <t>Value added tax (VAT)</t>
  </si>
  <si>
    <t>Excise taxes</t>
  </si>
  <si>
    <t>Revenues update agains the lastest forecast</t>
  </si>
  <si>
    <t>Comparison against the budget</t>
  </si>
  <si>
    <t>Change of tax revenues of state budget (incl. State financial assets)[1]</t>
  </si>
  <si>
    <t xml:space="preserve">   of which: increase of CIT estimate</t>
  </si>
  <si>
    <t xml:space="preserve">   of which: increase of VAT estimate</t>
  </si>
  <si>
    <t xml:space="preserve">   of which: increase of excise taxes estimate</t>
  </si>
  <si>
    <t xml:space="preserve">   of which: others</t>
  </si>
  <si>
    <t>Changes of cotributions - health insurance companies</t>
  </si>
  <si>
    <t>Change of tax revenues - municipalities (mainly PIT)</t>
  </si>
  <si>
    <t>Total</t>
  </si>
  <si>
    <t>TABLE 13 - Change of fiscal targets (headline deficits) of public sector (% GDP) </t>
  </si>
  <si>
    <t>green</t>
  </si>
  <si>
    <t>ref</t>
  </si>
  <si>
    <t>white</t>
  </si>
  <si>
    <t>Linear path to MTO</t>
  </si>
  <si>
    <t>Measures</t>
  </si>
  <si>
    <t>% GDP</t>
  </si>
  <si>
    <t>Total revenues(1+2+3)</t>
  </si>
  <si>
    <t>1. Tax measures</t>
  </si>
  <si>
    <t>3. Grants and transfers</t>
  </si>
  <si>
    <t>Total expenditures (4+5+6+7)</t>
  </si>
  <si>
    <t>4. Capital expenditures</t>
  </si>
  <si>
    <t>Of which: investment expenditures (D4R7, industrial park near Nitra)</t>
  </si>
  <si>
    <t>5. Compensations</t>
  </si>
  <si>
    <t>6. Intermediate consumption</t>
  </si>
  <si>
    <t>Other current transfers</t>
  </si>
  <si>
    <t>Capital transfers</t>
  </si>
  <si>
    <t>Others</t>
  </si>
  <si>
    <t>Total (volume of consolidation/expansion against no-policy-change scenario)</t>
  </si>
  <si>
    <r>
      <t xml:space="preserve">2. Investment priorities </t>
    </r>
    <r>
      <rPr>
        <sz val="9"/>
        <color rgb="FF000000"/>
        <rFont val="Arial Narrow"/>
        <family val="2"/>
        <charset val="238"/>
      </rPr>
      <t>(D4/R7 highway, industrial park near Nitra)</t>
    </r>
  </si>
  <si>
    <t>4. Gas consumption refunds to households</t>
  </si>
  <si>
    <t>5. Reserves</t>
  </si>
  <si>
    <t xml:space="preserve">      Of which: Migration crises</t>
  </si>
  <si>
    <t>6. Others</t>
  </si>
  <si>
    <t>TOTAL</t>
  </si>
  <si>
    <t>NPC scenario</t>
  </si>
  <si>
    <t>Fiscal framework SP (FF)</t>
  </si>
  <si>
    <t>FF - NPC</t>
  </si>
  <si>
    <t>1. Revenue total</t>
  </si>
  <si>
    <t xml:space="preserve">      Taxes on Production and Imports</t>
  </si>
  <si>
    <t xml:space="preserve">           - VAT</t>
  </si>
  <si>
    <t xml:space="preserve">            - Excise taxes</t>
  </si>
  <si>
    <t xml:space="preserve">       Current Taxes on Income, Wealth etc.</t>
  </si>
  <si>
    <t xml:space="preserve">             - PIT</t>
  </si>
  <si>
    <t xml:space="preserve">    - CIT</t>
  </si>
  <si>
    <t xml:space="preserve">    - Witholding Tax</t>
  </si>
  <si>
    <t>Social security contributions (SSC)</t>
  </si>
  <si>
    <t>Grants and transfers</t>
  </si>
  <si>
    <t xml:space="preserve">  Current expenditure</t>
  </si>
  <si>
    <t xml:space="preserve">    Compensation of employees</t>
  </si>
  <si>
    <t xml:space="preserve">   Intermediate Consumption</t>
  </si>
  <si>
    <t xml:space="preserve">    Subsidies</t>
  </si>
  <si>
    <t xml:space="preserve">    Interest</t>
  </si>
  <si>
    <t xml:space="preserve">    Total Social Transfers</t>
  </si>
  <si>
    <t xml:space="preserve">     - Social benefits other than in kind</t>
  </si>
  <si>
    <t xml:space="preserve">     - Social transfers in kind (healthcare facilities)</t>
  </si>
  <si>
    <t xml:space="preserve">    Other current transfers</t>
  </si>
  <si>
    <t>Capital expenditures</t>
  </si>
  <si>
    <t xml:space="preserve">    Capital Investment</t>
  </si>
  <si>
    <t xml:space="preserve">      - Gross fixed capital formation</t>
  </si>
  <si>
    <t xml:space="preserve">    Capital transfers</t>
  </si>
  <si>
    <t>3. Net lending/borrowing</t>
  </si>
  <si>
    <t xml:space="preserve"> - y-o-y change</t>
  </si>
  <si>
    <t>Budgetary targets against NPC scenario</t>
  </si>
  <si>
    <t>TABLE 18 - Consolidation effort (ESA2010, % GDP) </t>
  </si>
  <si>
    <t>1. GG balance</t>
  </si>
  <si>
    <t>7. Consolidation effort net of investment clause (5+6)</t>
  </si>
  <si>
    <t>Structural balance and one-off measures (ESA2010, % GDP)  </t>
  </si>
  <si>
    <t>1. Net lending/borrowing</t>
  </si>
  <si>
    <t xml:space="preserve"> - digital dividend</t>
  </si>
  <si>
    <t xml:space="preserve"> - lower contribution to EU budget</t>
  </si>
  <si>
    <t xml:space="preserve"> - pension payment for armed forces</t>
  </si>
  <si>
    <t xml:space="preserve"> - antimonopoly office' fine for cartel in construction sector</t>
  </si>
  <si>
    <t xml:space="preserve"> - EU corrections</t>
  </si>
  <si>
    <t>2016 E</t>
  </si>
  <si>
    <t>1.   Expenditures</t>
  </si>
  <si>
    <t>2.   Interest</t>
  </si>
  <si>
    <t>3a. Of which:  Expenditures covered by EU funds (capital)</t>
  </si>
  <si>
    <t>4.   Capital expenditures covered by national funds</t>
  </si>
  <si>
    <t>5.   Smoothing (national funds, 4-year rolling average)</t>
  </si>
  <si>
    <t>6.   Cyclical expenditures - unemployment benefits</t>
  </si>
  <si>
    <t xml:space="preserve">7.   Expenditures covered by automatically increased revenues </t>
  </si>
  <si>
    <t>8.   Primary expenditure aggregate (1-2-3-4+5-6-7)</t>
  </si>
  <si>
    <t>9. y-o-y change of primary expenditure aggregate (8t-8t-1)</t>
  </si>
  <si>
    <t>10.Discretionary revenue measures (DRM)</t>
  </si>
  <si>
    <t>11. Nominal growth of expenditure aggregate net of DRM ((8t-9t)/7t-1)</t>
  </si>
  <si>
    <t xml:space="preserve">12. Real growth of expenditure aggreagate net of DRM </t>
  </si>
  <si>
    <t>13. Expenditure benchmark ( low reference bound)</t>
  </si>
  <si>
    <t>14. Deviation from expenditure benchmark (13-12)</t>
  </si>
  <si>
    <t>15. Deviation from expenditure benchmark (% GDP)</t>
  </si>
  <si>
    <t>16. Two-year deviation from expenditure benchmark</t>
  </si>
  <si>
    <t>p. m. GDP deflator</t>
  </si>
  <si>
    <t>p.m. convergence margin</t>
  </si>
  <si>
    <t>Nominal GDP</t>
  </si>
  <si>
    <t xml:space="preserve"> - EFSF</t>
  </si>
  <si>
    <t xml:space="preserve"> - ESM</t>
  </si>
  <si>
    <t xml:space="preserve">  - debt of the other subjects</t>
  </si>
  <si>
    <t>GG gross dept</t>
  </si>
  <si>
    <t>B.  y-o-y gross debt change</t>
  </si>
  <si>
    <t xml:space="preserve"> - discount at maturity</t>
  </si>
  <si>
    <t>of which: ŽSSK</t>
  </si>
  <si>
    <t>of which: NDS</t>
  </si>
  <si>
    <t>of which: EOSA</t>
  </si>
  <si>
    <t xml:space="preserve"> - others</t>
  </si>
  <si>
    <t>v % GDP</t>
  </si>
  <si>
    <t>Note.: Positive items increase debt,  negative items decrease debt.</t>
  </si>
  <si>
    <t>A. GG gross debt (as of 1.1.)</t>
  </si>
  <si>
    <t>Y-o-y change of gross debt</t>
  </si>
  <si>
    <t>Main contributors to gross debt change:</t>
  </si>
  <si>
    <t>Primary balance</t>
  </si>
  <si>
    <t>Snowball effect</t>
  </si>
  <si>
    <t>Interest</t>
  </si>
  <si>
    <t>Nominal GDP growth</t>
  </si>
  <si>
    <t>Stock-flow adjustment</t>
  </si>
  <si>
    <r>
      <t xml:space="preserve">GRAF 36: Príspevky faktorov k zmene dlhu </t>
    </r>
    <r>
      <rPr>
        <sz val="11"/>
        <color theme="4"/>
        <rFont val="Calibri"/>
        <family val="2"/>
        <charset val="238"/>
        <scheme val="minor"/>
      </rPr>
      <t>(% HDP)</t>
    </r>
  </si>
  <si>
    <t>Source: MF SR</t>
  </si>
  <si>
    <t>General government gross debt (% GDP, as of 31.12.) </t>
  </si>
  <si>
    <t>Gross debt</t>
  </si>
  <si>
    <t>Liquid assets</t>
  </si>
  <si>
    <t>Date</t>
  </si>
  <si>
    <t>Covered months</t>
  </si>
  <si>
    <t>CO1 Comdty</t>
  </si>
  <si>
    <t>Dátum</t>
  </si>
  <si>
    <t xml:space="preserve">Source: MoF SR                                                                                                       </t>
  </si>
  <si>
    <t xml:space="preserve">Sourcej: MoF SR                                                                                                       </t>
  </si>
  <si>
    <t xml:space="preserve">Zdroj: MoF SR                                                                                                       </t>
  </si>
  <si>
    <t xml:space="preserve">Source: MoF SR   </t>
  </si>
  <si>
    <t>TABUĽKA 1 - Predpoklady vonkajšieho prostredia pre aktuálnu prognózu</t>
  </si>
  <si>
    <t>TABLE 1 - External assumption for the current forecast</t>
  </si>
  <si>
    <t>TABUĽKA 3 -  Predpoklady investičného zámeru a výroby JLR</t>
  </si>
  <si>
    <t>TABLE 3 -  Assumptions of the investment plan and production of JLR</t>
  </si>
  <si>
    <t xml:space="preserve">TABUĽA 4 - Predpoklady investície a novej výroby VW </t>
  </si>
  <si>
    <t>TABLE 4 - Assumptions of investment and new production of VW</t>
  </si>
  <si>
    <t>TABUĽKA 6 - Príspevky výrobných faktorov k rastu potenciálneho produktu – prístup EK</t>
  </si>
  <si>
    <t>TABLE 6 - Contribution of production factors to potential growth (pp) – COM approach</t>
  </si>
  <si>
    <t xml:space="preserve">Zdroj: MF SR        </t>
  </si>
  <si>
    <t xml:space="preserve">Source: MoF SR        </t>
  </si>
  <si>
    <t>TABLE 7 - Output gap - COM approach</t>
  </si>
  <si>
    <t>TABUĽKA 7 - Vývoj produkčnej medzery - prístup EK</t>
  </si>
  <si>
    <t>TABUĽKA 8 - Príspevky výrobných faktorov k rastu potenciálneho produktu – prístup MF SR</t>
  </si>
  <si>
    <t>Sorce: MoF SR</t>
  </si>
  <si>
    <t>TABLE 8 - Contribution of production factors to potential growth (pp) – MFSR approach</t>
  </si>
  <si>
    <t>TABUĽKA 9 - Vývoj produkčnej medzery - prístup MF SR</t>
  </si>
  <si>
    <t>TABLE 9 - Output gap  - MFSR approach</t>
  </si>
  <si>
    <t>TABUĽKA 7 - Porovnanie prognóz MF SR a ostatných inštitúcií</t>
  </si>
  <si>
    <t>TABLE 7 - Comparisons of forecasts of MFSR and other institutions</t>
  </si>
  <si>
    <t xml:space="preserve">Source: MoF SR       </t>
  </si>
  <si>
    <t xml:space="preserve">Zdroj:MF SR       </t>
  </si>
  <si>
    <t>2015 development</t>
  </si>
  <si>
    <t>Changes</t>
  </si>
  <si>
    <t>Sum</t>
  </si>
  <si>
    <t>Crossing X-axis</t>
  </si>
  <si>
    <t>Fill</t>
  </si>
  <si>
    <t>Change</t>
  </si>
  <si>
    <t>Headline balance - budget</t>
  </si>
  <si>
    <t>Higher tax revenues(incl. reserves)</t>
  </si>
  <si>
    <t>Higher EU funds revenues</t>
  </si>
  <si>
    <t>Higher social contributions (incl. ŠPP)</t>
  </si>
  <si>
    <t>Higher grants and transfers ( excl. EU)</t>
  </si>
  <si>
    <t>Savings on intermediate consumption</t>
  </si>
  <si>
    <t>Lower contribution to EU budget</t>
  </si>
  <si>
    <t>Higher nontax revenues</t>
  </si>
  <si>
    <t>Higher capital investments</t>
  </si>
  <si>
    <t>Compensation of employees</t>
  </si>
  <si>
    <t>Higher expenditures on healthcare</t>
  </si>
  <si>
    <t>EU corrections</t>
  </si>
  <si>
    <t>Headline balance - final</t>
  </si>
  <si>
    <t xml:space="preserve">Zdroj: MF SR       </t>
  </si>
  <si>
    <t>2016 development</t>
  </si>
  <si>
    <t>Intermediate consumption (+ reserve)</t>
  </si>
  <si>
    <t>Capital investments (+ reserve)</t>
  </si>
  <si>
    <t>Savings on interest</t>
  </si>
  <si>
    <t>Savings on social transfers</t>
  </si>
  <si>
    <t>Not reflected impact of VAT decrease</t>
  </si>
  <si>
    <t>Cargo (Transport company)</t>
  </si>
  <si>
    <t>Bearer deposits</t>
  </si>
  <si>
    <t>Higher tax and social security revenues</t>
  </si>
  <si>
    <r>
      <t xml:space="preserve">TABUĽKA 16 - Scenár nezmenených politík a bilancia verejnej správy </t>
    </r>
    <r>
      <rPr>
        <sz val="10"/>
        <color rgb="FF2C9ADC"/>
        <rFont val="Arial Narrow"/>
        <family val="2"/>
        <charset val="238"/>
      </rPr>
      <t>(ESA2010, % HDP)</t>
    </r>
  </si>
  <si>
    <r>
      <t xml:space="preserve">TABUľKA 19 - Hrubý dlh verejnej správy </t>
    </r>
    <r>
      <rPr>
        <sz val="10"/>
        <color rgb="FF2C9ADC"/>
        <rFont val="Arial Narrow"/>
        <family val="2"/>
        <charset val="238"/>
      </rPr>
      <t>(% HDP, stav k 31.12.)</t>
    </r>
    <r>
      <rPr>
        <b/>
        <sz val="10"/>
        <color rgb="FF2C9ADC"/>
        <rFont val="Arial Narrow"/>
        <family val="2"/>
        <charset val="238"/>
      </rPr>
      <t> </t>
    </r>
  </si>
  <si>
    <r>
      <t xml:space="preserve">TABUĽKA 20  - Vplyv na zmenu hrubého dlhu verejnej správy </t>
    </r>
    <r>
      <rPr>
        <sz val="10"/>
        <color rgb="FF2C9ADC"/>
        <rFont val="Arial Narrow"/>
        <family val="2"/>
        <charset val="238"/>
      </rPr>
      <t>(mil. eur)</t>
    </r>
    <r>
      <rPr>
        <b/>
        <sz val="10"/>
        <color rgb="FF2C9ADC"/>
        <rFont val="Arial Narrow"/>
        <family val="2"/>
        <charset val="238"/>
      </rPr>
      <t> </t>
    </r>
  </si>
  <si>
    <r>
      <t>Base year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</si>
  <si>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t>Structural primary balance</t>
  </si>
  <si>
    <r>
      <t>DEBT (t</t>
    </r>
    <r>
      <rPr>
        <b/>
        <vertAlign val="subscript"/>
        <sz val="9"/>
        <color rgb="FF000000"/>
        <rFont val="Arial Narrow"/>
        <family val="2"/>
        <charset val="238"/>
      </rPr>
      <t>0</t>
    </r>
    <r>
      <rPr>
        <b/>
        <sz val="9"/>
        <color rgb="FF000000"/>
        <rFont val="Arial Narrow"/>
        <family val="2"/>
        <charset val="238"/>
      </rPr>
      <t>)</t>
    </r>
  </si>
  <si>
    <r>
      <t>DEBT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</si>
  <si>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>Scenario 2016</t>
  </si>
  <si>
    <t>Scenario MTO</t>
  </si>
  <si>
    <t>Scenario 2016 with debt break</t>
  </si>
  <si>
    <t>S1 Indicator</t>
  </si>
  <si>
    <t>Scenario MTO (2019)</t>
  </si>
  <si>
    <t>S2 Indicator</t>
  </si>
  <si>
    <t>of which:</t>
  </si>
  <si>
    <t xml:space="preserve">  Initial budgetary position</t>
  </si>
  <si>
    <t xml:space="preserve">  Cost of delaying adjustment</t>
  </si>
  <si>
    <t xml:space="preserve">  Debt requirement</t>
  </si>
  <si>
    <t xml:space="preserve">  Long-term components (ageing costs)</t>
  </si>
  <si>
    <t xml:space="preserve">  Health &amp; Long-term care expenditures</t>
  </si>
  <si>
    <t xml:space="preserve">  Pension expenditures</t>
  </si>
  <si>
    <t xml:space="preserve">  Education &amp; Unemployment expendituresi</t>
  </si>
  <si>
    <t xml:space="preserve">One-offs  (ESA2010, mil. eur) </t>
  </si>
  <si>
    <t xml:space="preserve">One-offs (ESA2010, % GDP) </t>
  </si>
  <si>
    <t>SPOLU - EC methodology</t>
  </si>
  <si>
    <t>Total - EC methodology</t>
  </si>
  <si>
    <t>Headline balance (2016 estimate)</t>
  </si>
  <si>
    <t>Headline balance (No-policy-change scenario -2017)</t>
  </si>
  <si>
    <t>CIT</t>
  </si>
  <si>
    <t>Intermediation consumption</t>
  </si>
  <si>
    <t>Compensation on employees</t>
  </si>
  <si>
    <t>Headline balance (No-policy-change scenario -2018)</t>
  </si>
  <si>
    <t>Headline balance (Budget 2017)</t>
  </si>
  <si>
    <t>Headline balance (Budget 2018)</t>
  </si>
  <si>
    <t>Headline balance (No-policy-change scenario -2019)</t>
  </si>
  <si>
    <t>Headline balance (Budget 2019)</t>
  </si>
  <si>
    <t>Δ Primary structural balance (need of stabilization)</t>
  </si>
  <si>
    <t>Δ Primary structural balance (need of sustainability)</t>
  </si>
  <si>
    <t>Δ Primary structural balance (Stability program 2016 - 2019)</t>
  </si>
  <si>
    <t>Summary</t>
  </si>
  <si>
    <t>CHAPTER 1</t>
  </si>
  <si>
    <t>CHAPTER 2</t>
  </si>
  <si>
    <t>CHAPTER 3</t>
  </si>
  <si>
    <t>CHAPTER 4</t>
  </si>
  <si>
    <t>CHAPTER 5</t>
  </si>
  <si>
    <t>Table 1 - External assumption for the current forecast</t>
  </si>
  <si>
    <t>Table 2 - Economic indicators</t>
  </si>
  <si>
    <t>Table 3 - JLR assumptions</t>
  </si>
  <si>
    <t>Table 4 - VW assumptions</t>
  </si>
  <si>
    <t>Ghart 24 and Table  8 - Production factors MoF SR</t>
  </si>
  <si>
    <t>Table 10 - Forecast comparison</t>
  </si>
  <si>
    <r>
      <t xml:space="preserve">GRAF 26 - Plánované konsolidačné úsilie </t>
    </r>
    <r>
      <rPr>
        <sz val="10"/>
        <color theme="4"/>
        <rFont val="Arial Narrow"/>
        <family val="2"/>
        <charset val="238"/>
      </rPr>
      <t>(% HDP)</t>
    </r>
  </si>
  <si>
    <r>
      <t xml:space="preserve"> GRAF 27 - Hrubý dlh verejnej správy </t>
    </r>
    <r>
      <rPr>
        <sz val="10"/>
        <color theme="4"/>
        <rFont val="Arial Narrow"/>
        <family val="2"/>
        <charset val="238"/>
      </rPr>
      <t>(% HDP)</t>
    </r>
  </si>
  <si>
    <t>Table 11 - Tax and social revenues</t>
  </si>
  <si>
    <t>Table 12 - Change of tax revenues in 2016</t>
  </si>
  <si>
    <t>Table 13 - Change of fiscal targets</t>
  </si>
  <si>
    <t>Table 14  - List of measures</t>
  </si>
  <si>
    <t>Table 15  - NPC - One off measures</t>
  </si>
  <si>
    <t>Table 16  - NPC - balances</t>
  </si>
  <si>
    <t>Table 17  - NPC - Required measure</t>
  </si>
  <si>
    <t>Table 19 - Gross debt</t>
  </si>
  <si>
    <r>
      <t xml:space="preserve">GRAF 1 - Plánované konsolidačné úsile štátu </t>
    </r>
    <r>
      <rPr>
        <sz val="11"/>
        <color theme="4"/>
        <rFont val="Arial Narrow"/>
        <family val="2"/>
        <charset val="238"/>
      </rPr>
      <t>(% HDP)</t>
    </r>
  </si>
  <si>
    <r>
      <t xml:space="preserve">GRAF 2 - Hrubý dlh verejnej správy </t>
    </r>
    <r>
      <rPr>
        <sz val="11"/>
        <color theme="4"/>
        <rFont val="Arial Narrow"/>
        <family val="2"/>
        <charset val="238"/>
      </rPr>
      <t>(% HDP)</t>
    </r>
  </si>
  <si>
    <t>GRAF 3 - Ropa BRENT (USD/bl) vývoj cien komodít</t>
  </si>
  <si>
    <t>GRAF 4 – Pokles na akciových trhoch (baza=12.2014)</t>
  </si>
  <si>
    <t>GRAF 5 – Výnosy 10-ročnych štátnych dlhopisov (%)</t>
  </si>
  <si>
    <t>GRAF 6 – Prepad inflácie aj inflačných očakávaní (%)</t>
  </si>
  <si>
    <t xml:space="preserve">GRAF 7  HDP, očistený o sez. a jednorazové efekty </t>
  </si>
  <si>
    <t>GRAF 8 – Príspevky k rastu HDP (p. b.)</t>
  </si>
  <si>
    <t>GRAF 9 - Medziročný rast zamestnanosti v súkromnom sektore a HDP ( %)</t>
  </si>
  <si>
    <t>GRAF 10 – Beveridgova krivka</t>
  </si>
  <si>
    <t>GRAF 11 - Príspevky vybraných sektorov k zmene zamestnanosti (p. b.)</t>
  </si>
  <si>
    <r>
      <t>GRAF 12 - Medziročný rast priemernej mzdy</t>
    </r>
    <r>
      <rPr>
        <sz val="10"/>
        <color rgb="FF2C9ADC"/>
        <rFont val="Arial Narrow"/>
        <family val="2"/>
        <charset val="238"/>
      </rPr>
      <t xml:space="preserve"> </t>
    </r>
    <r>
      <rPr>
        <b/>
        <sz val="10"/>
        <color rgb="FF2C9ADC"/>
        <rFont val="Arial Narrow"/>
        <family val="2"/>
        <charset val="238"/>
      </rPr>
      <t xml:space="preserve">a produktivity </t>
    </r>
    <r>
      <rPr>
        <sz val="10"/>
        <color rgb="FF2C9ADC"/>
        <rFont val="Arial Narrow"/>
        <family val="2"/>
        <charset val="238"/>
      </rPr>
      <t>práce (%)</t>
    </r>
  </si>
  <si>
    <t>GRAF 13 - Korelácia NAIRU a nedostatku kvalifikovaných pracovných síl (%)</t>
  </si>
  <si>
    <t>GRAF 14 - Korelácia NAIRU a dlhodobej nezamestnanosti (%)</t>
  </si>
  <si>
    <r>
      <t>GRAF 15 - Externé nerovnováhy – zložky salda BÚ PB</t>
    </r>
    <r>
      <rPr>
        <sz val="10"/>
        <color rgb="FF2C9ADC"/>
        <rFont val="Arial Narrow"/>
        <family val="2"/>
        <charset val="238"/>
      </rPr>
      <t xml:space="preserve"> (% HDP posledných 12 mesiacov)</t>
    </r>
  </si>
  <si>
    <r>
      <t xml:space="preserve">GRAF 16 - Štruktúra spotrebiteľskej inflácie – medziročné príspevky zložiek CPI </t>
    </r>
    <r>
      <rPr>
        <sz val="10"/>
        <color rgb="FF2C9ADC"/>
        <rFont val="Arial Narrow"/>
        <family val="2"/>
        <charset val="238"/>
      </rPr>
      <t>(p. b.)</t>
    </r>
  </si>
  <si>
    <t xml:space="preserve">GRAF 17 – Vplyv novej výroby a investícií VW a JLR na rast slovenskej ekonomiky  </t>
  </si>
  <si>
    <t>TABUĽKA 5 – Príspevky JLR a VW k medziročným rastom</t>
  </si>
  <si>
    <t>GRAF 18 - Príspevky k rastu HDP (p. b.)</t>
  </si>
  <si>
    <t xml:space="preserve">GRAF 19 – Príspevky k rastu zamestnanosti (p. b.) </t>
  </si>
  <si>
    <t>GRAF 20 - Externé nerovnováhy – zložky salda BÚ PB (% HDP)</t>
  </si>
  <si>
    <t>GRAF 21 - Štruktúra spotrebiteľskej inflácie – medziročné príspevky zložiek k CPI (v p. b.)</t>
  </si>
  <si>
    <r>
      <t xml:space="preserve">GRAF 22 - Príspevky výrobných faktorov k rastu potenciálneho produktu </t>
    </r>
    <r>
      <rPr>
        <sz val="10"/>
        <color rgb="FF2C9ADC"/>
        <rFont val="Arial Narrow"/>
        <family val="2"/>
        <charset val="238"/>
      </rPr>
      <t>(p. b.)</t>
    </r>
    <r>
      <rPr>
        <b/>
        <sz val="10"/>
        <color rgb="FF2C9ADC"/>
        <rFont val="Arial Narrow"/>
        <family val="2"/>
        <charset val="238"/>
      </rPr>
      <t xml:space="preserve"> – prístup EK</t>
    </r>
  </si>
  <si>
    <t xml:space="preserve">GRAF 23 - Vývoj produkčnej medzery (% potenciálneho HDP) – prístup EK  </t>
  </si>
  <si>
    <t>GRAF 24 - Príspevky výrobných faktorov k rastu potenciálneho produktu (p. b.) – prístup MF SR</t>
  </si>
  <si>
    <t xml:space="preserve">GRAF 25 - Vývoj produkčnej medzery (% potenciálneho HDP) – prístup MF SR                </t>
  </si>
  <si>
    <t>Graf 5 a 6 - Štátne dlhopisy a Inflácia</t>
  </si>
  <si>
    <t>Graf 24 a Tabuľka  8 - Faktory MF SR</t>
  </si>
  <si>
    <t>Graf 34 - Stabilizácia a udržateľnosť</t>
  </si>
  <si>
    <t>Tabuľka 13 - Zmena fiskálnych cieľov</t>
  </si>
  <si>
    <t>Graf 32 a 33 - Implikované fiškálne multiplikátory</t>
  </si>
  <si>
    <t>Tabuľka 19 - Hrubý dlh VS</t>
  </si>
  <si>
    <t>Tabuľka 21 - Scenár 1</t>
  </si>
  <si>
    <t>Tabuľka 22 - Scenár 2</t>
  </si>
  <si>
    <t>Tabuľka 23 - Scenár 3</t>
  </si>
  <si>
    <r>
      <t>TABUĽKA 18 - Konsolidačné úsilie</t>
    </r>
    <r>
      <rPr>
        <sz val="11"/>
        <color theme="4"/>
        <rFont val="Calibri"/>
        <family val="2"/>
        <charset val="238"/>
        <scheme val="minor"/>
      </rPr>
      <t xml:space="preserve"> (ESA2010, % HDP) </t>
    </r>
  </si>
  <si>
    <t>Tabuľka 24 - Porovnanie prognóz</t>
  </si>
  <si>
    <t>Tabuľka 25 - Predpoklady pre vypočet indikátorov udržateľnosti</t>
  </si>
  <si>
    <t xml:space="preserve">Tabuľka 26 - Ukazovatele udržateľnosti S1 a S2 </t>
  </si>
  <si>
    <t>Tabuľka 27 - Prehľad alokácie, čerpania a zazmluvnenosti operačných programov</t>
  </si>
  <si>
    <t>Tabuľka 28 - Diskrečné príjmové opatrenia</t>
  </si>
  <si>
    <t>Tabuľka 29 - Jednorázové opatrenia podľa EK</t>
  </si>
  <si>
    <t>Table 20 - Change of gross debt</t>
  </si>
  <si>
    <t>Content - Stability program of Slovak Republic 2016 - 2019</t>
  </si>
  <si>
    <t>Graf 7 a 8 - HDP + Príspevky</t>
  </si>
  <si>
    <t>Graf 22 a Tabuľka  6 - Výrobné faktory</t>
  </si>
  <si>
    <t>Graf 25 a Tabuľka 9 - Output gap MF SR</t>
  </si>
  <si>
    <t>Reduction of second pension pillar contribution rate</t>
  </si>
  <si>
    <t>Non-payment of special levy on selected financial institutions in 4. Q</t>
  </si>
  <si>
    <t xml:space="preserve">Reduction of special levy on selected financial institutions since 2015 </t>
  </si>
  <si>
    <t xml:space="preserve">Reduction of bank levy </t>
  </si>
  <si>
    <t>Introduction of minimum corporate income tax</t>
  </si>
  <si>
    <t>Abolition of minimum corporate income tax</t>
  </si>
  <si>
    <t>Stricter rules for amortization of losses</t>
  </si>
  <si>
    <t>Reduction of CIT rate from 23% to 22%</t>
  </si>
  <si>
    <t>Changes in Income tax Act 595/2003</t>
  </si>
  <si>
    <t>Changes in tax depreciation rules</t>
  </si>
  <si>
    <t>Extension of obligation to maintain records of revenues in electronic cash registers</t>
  </si>
  <si>
    <t>Introduction of thin capitalisation rules</t>
  </si>
  <si>
    <t>Deduction of R&amp;D expenditure from tax base</t>
  </si>
  <si>
    <t>Audit of tax expenditures</t>
  </si>
  <si>
    <t>Opening of the second pension pillar – current influence</t>
  </si>
  <si>
    <t>Health contribution allowance</t>
  </si>
  <si>
    <t>Other legislative changes in VAT</t>
  </si>
  <si>
    <t>Excise duties on tobacco - Unified size of cigarettes packages to 20 pieces per package</t>
  </si>
  <si>
    <t xml:space="preserve">Excise duty on tobacco – taxation of cigars and based on their weight rather than based on their number </t>
  </si>
  <si>
    <t>Reduced 10% VAT rate on selected foodstuffs</t>
  </si>
  <si>
    <t>Reduction of CIT rate from 22% to 21%</t>
  </si>
  <si>
    <t>Discretionary revenue measures (mil. eur, ESA2010)</t>
  </si>
  <si>
    <t>total impact</t>
  </si>
  <si>
    <t>Description</t>
  </si>
  <si>
    <t>marginal impact</t>
  </si>
  <si>
    <t>Note: Measures marked* have started in 4. Q of 2012. Calculation of marginal impact considers data on pro rata basis (effective period). E.g. marginal impact of special levy of 2013 consists of 8 months of annual value, 4 months were considered already in 2012.</t>
  </si>
  <si>
    <t>Changes of the wedge</t>
  </si>
  <si>
    <t>Table 18 - Consolidation effort</t>
  </si>
  <si>
    <t>MoF SR</t>
  </si>
  <si>
    <t>Change of contributions - Social Insurance Agency</t>
  </si>
  <si>
    <t>1. GG budget for 2014 to 2016</t>
  </si>
  <si>
    <t>2. GG budget for 2015 to 2017</t>
  </si>
  <si>
    <t>3. GG budget for 2016 to 2018</t>
  </si>
  <si>
    <t>4. Fiscal framework of the GG budget in the Stability Programme for 2017-2019</t>
  </si>
  <si>
    <t>Change compared to the GG budget 2014 to 2016 (4-1)</t>
  </si>
  <si>
    <t>Change compared to the GG budget 2015 to 2017 (4-2)</t>
  </si>
  <si>
    <t>Change compared to the GG budget 2016 to 2018 (4-3)</t>
  </si>
  <si>
    <t>of which: Reduction of corporate income tax rate from 22% to 21%</t>
  </si>
  <si>
    <t>of which: Tax licence cancellation (from 1 January 2018)</t>
  </si>
  <si>
    <t xml:space="preserve">of which: Extension of the special contribution in regulated industries </t>
  </si>
  <si>
    <t>of which: Change taxation of cigars and cigarillos</t>
  </si>
  <si>
    <t>of which: Increased contribution to the fully-funded pillar from 4% to 4.25% from 2017</t>
  </si>
  <si>
    <t>of which: Increased contribution to the fully-funded pillar from 4.25 % to 4.5 % from 2018</t>
  </si>
  <si>
    <t>of which: Increased contribution to the fully-funded pillar from 4.5 % to 4.75 % from 2019</t>
  </si>
  <si>
    <t>2. Non-tax revenues</t>
  </si>
  <si>
    <t>7. Other changes compared to NPC on the side of expenditures, of which</t>
  </si>
  <si>
    <t>TABLE 14 - List of measures in the fiscal framework for 2017 to 2019 (ESA 2010, compared to NPC, impact on the balance)</t>
  </si>
  <si>
    <t>3.Change in State's payment to public health insurance due to HCA</t>
  </si>
  <si>
    <t xml:space="preserve">     Of which: Worsened development of healthcare facilities</t>
  </si>
  <si>
    <t>Non-tax revenues</t>
  </si>
  <si>
    <t>Tax revenues</t>
  </si>
  <si>
    <t>2. Total expenditures</t>
  </si>
  <si>
    <t>1. General government balance - Fiscal objectives</t>
  </si>
  <si>
    <t>2. General government balance - Fiscal framework</t>
  </si>
  <si>
    <t>3. General government balance - NPC scenario</t>
  </si>
  <si>
    <t>4. Size of measures (1-3)</t>
  </si>
  <si>
    <t>TABLE 17 - Overall consolidation need to achieve the fiscal targets compared to NPC (ESA2010, % of GDP)</t>
  </si>
  <si>
    <t>TABLE 16 - No-policy-change scenario and general government balance (ESA2010, % of GDP)</t>
  </si>
  <si>
    <t>3. One-off effects</t>
  </si>
  <si>
    <t>5. Consolidation effort according to the EC</t>
  </si>
  <si>
    <t>p.m. required consolidation according to the EC</t>
  </si>
  <si>
    <t xml:space="preserve">  - state debt (excl. the impact of international liabilities)</t>
  </si>
  <si>
    <t xml:space="preserve"> - SR commitment under EFSF</t>
  </si>
  <si>
    <t xml:space="preserve"> - contributions to ESM</t>
  </si>
  <si>
    <t xml:space="preserve">  - debt of other general government entities</t>
  </si>
  <si>
    <t>p.m. gross debt net of the influence of ZSSK classification</t>
  </si>
  <si>
    <t>p.m. change in gross debt</t>
  </si>
  <si>
    <t xml:space="preserve"> - state budget deficit (cash accounting)</t>
  </si>
  <si>
    <t xml:space="preserve"> - State Treasury funds used to finance state needs</t>
  </si>
  <si>
    <t xml:space="preserve"> - Contributions to ESM</t>
  </si>
  <si>
    <t xml:space="preserve"> - issuance discount</t>
  </si>
  <si>
    <t xml:space="preserve"> - indebtedness of other GG entities</t>
  </si>
  <si>
    <t>of which: Railways of the SR (ŽSR)</t>
  </si>
  <si>
    <t>of which: municipal public transportation companies</t>
  </si>
  <si>
    <t>of which: municipalities</t>
  </si>
  <si>
    <t>of which: higher territorial units</t>
  </si>
  <si>
    <t>C. Gross debt of general government (as of 31 December) (A+B)</t>
  </si>
  <si>
    <t>Gradual consolidation</t>
  </si>
  <si>
    <r>
      <t>Final year (t</t>
    </r>
    <r>
      <rPr>
        <b/>
        <vertAlign val="subscript"/>
        <sz val="9"/>
        <color rgb="FF000000"/>
        <rFont val="Arial Narrow"/>
        <family val="2"/>
        <charset val="238"/>
      </rPr>
      <t>1</t>
    </r>
    <r>
      <rPr>
        <b/>
        <sz val="9"/>
        <color rgb="FF000000"/>
        <rFont val="Arial Narrow"/>
        <family val="2"/>
        <charset val="238"/>
      </rPr>
      <t>)</t>
    </r>
  </si>
  <si>
    <t xml:space="preserve">  Revenue shortfall due to the second pillar</t>
  </si>
  <si>
    <t>3.   Expenditures covered by EU funds (total)</t>
  </si>
  <si>
    <r>
      <t xml:space="preserve">Gross general governement debt </t>
    </r>
    <r>
      <rPr>
        <sz val="10"/>
        <color rgb="FF2C9ADC"/>
        <rFont val="Arial Narrow"/>
        <family val="2"/>
        <charset val="238"/>
      </rPr>
      <t>(% HDP, stav k 31.12.)</t>
    </r>
    <r>
      <rPr>
        <b/>
        <sz val="10"/>
        <color rgb="FF2C9ADC"/>
        <rFont val="Arial Narrow"/>
        <family val="2"/>
        <charset val="238"/>
      </rPr>
      <t> </t>
    </r>
  </si>
  <si>
    <t>TABLE 2 - Forecast of selected indicators of the Slovak economy for 2017 to 2019</t>
  </si>
  <si>
    <t>TABUĽKA 2 - Prognóza vybraných indikátorov vývoja ekonomiky SR pre východiská rozpočtu pre rok 2017 – 2019</t>
  </si>
  <si>
    <t>FIGURE 28 - Analytical description of GG balance development in 2015 (ESA 2010), contributions in EUR mil.</t>
  </si>
  <si>
    <t>FIGURE 29 - Analytical description of GG balance development in 2016 (ESA 2010), contributions in EUR mil.</t>
  </si>
  <si>
    <t>Figure 1 and 2  - Consolidation effort and Gross debt</t>
  </si>
  <si>
    <t>Figure 26 and 27 - Consolidation effort and Gross debt</t>
  </si>
  <si>
    <t>Figure 28 - Nominal balance of 2015</t>
  </si>
  <si>
    <t>Figure 3 and 4 - BRENT oil and Stock market</t>
  </si>
  <si>
    <t>Figure 29 - Nominal balance of 2016</t>
  </si>
  <si>
    <t>Figure 5 and 6 - Government bonds + Inflation</t>
  </si>
  <si>
    <t>Figure 7 and 8 - GDP + GDP contributors</t>
  </si>
  <si>
    <t>Figure 9 and 10 - Employment + Beveridge</t>
  </si>
  <si>
    <t>Figure 30 - Assesment of consolidation effort</t>
  </si>
  <si>
    <t>Figure 11 and 12 - Sectors and Wages</t>
  </si>
  <si>
    <t>Figure 31 - Measures to meet fiscal targets 2017 - 2019</t>
  </si>
  <si>
    <t>Figure 13 and 14 - NAIRU</t>
  </si>
  <si>
    <t>Figure 15 and 16 - External imbalances + Inflation</t>
  </si>
  <si>
    <t>Figure 32 and 33 - Fiscal multipliers (implicated)</t>
  </si>
  <si>
    <t>Figure 17 and Table 5 - JLR and VW</t>
  </si>
  <si>
    <t>Figure 18 and 19 - GDP + Employment</t>
  </si>
  <si>
    <t>Figure 34 - Stabilization and Sustainability</t>
  </si>
  <si>
    <t>Figure 20 and 21 - External imbalances and Inflation</t>
  </si>
  <si>
    <t>Figure 35 - Expanditure benchmark</t>
  </si>
  <si>
    <t>Figure 22 and Table 6  - Production factors</t>
  </si>
  <si>
    <t>Figure 23 and Table 7 - Output gap</t>
  </si>
  <si>
    <t>Figure 36 - Gross debt change factors</t>
  </si>
  <si>
    <t>Figure 25 and Table 9  - Output gap MoF SR</t>
  </si>
  <si>
    <t>Figure 37 - Net debt</t>
  </si>
  <si>
    <t>Figure 39 - Cash reserve</t>
  </si>
  <si>
    <t>FIGURE 2 - Gross general government debt ( % GDP)</t>
  </si>
  <si>
    <t>FIGURE 1 - Consolidation effort (% GDP)</t>
  </si>
  <si>
    <t>FIGURE 3 -  BRENT Oil price (USD/bl), commodity prices</t>
  </si>
  <si>
    <t>FIGURE 4 – Stock market slump (basis=12.2014)</t>
  </si>
  <si>
    <t>FIGURE 5 – 10y government bond yields (%)</t>
  </si>
  <si>
    <t>FIGURE 6 – Drop of both actual inflation and  expectations (%)</t>
  </si>
  <si>
    <t>FIGURE 5  GDP, adjusted for seasonal and one-off effects</t>
  </si>
  <si>
    <t>FIGURE 6 – Contributions to GDP growth (pp)</t>
  </si>
  <si>
    <t>FIGURE 9 - Private sector employment and GDP growth (y/y, %)</t>
  </si>
  <si>
    <t>FIGURE 10 – Beveridge curve</t>
  </si>
  <si>
    <t>FIGURE 11 - Contributions of selected sectors to employment growth (pp)</t>
  </si>
  <si>
    <t>FIGURE 13 - Correlation of NAIRU and qualified workforce shortage (%)</t>
  </si>
  <si>
    <t>FIGURE 14 - Correlation of NAIRU and long-term unemployment (%)</t>
  </si>
  <si>
    <t>FIGURE 15 - External imbalances - CAB components (% of GDP, rolling 12 months)</t>
  </si>
  <si>
    <t>FIGURE 16 - Structure of consumer inflation - contributions of components (y/y, pp)</t>
  </si>
  <si>
    <t>FIGURE 17 – Impact of new production and investment of VW and JLR on Slovak economy</t>
  </si>
  <si>
    <t>FIGURE 18 - Contributions to GDP growth (pp)</t>
  </si>
  <si>
    <t>FIGURE 19 – Contributions to employment growth (pp)</t>
  </si>
  <si>
    <t>FIGURE 20 - External imbalances - CAB components (% of GDP)</t>
  </si>
  <si>
    <t>FIGURE 21 - Structure of consumer inflation - contributions of components (pp)</t>
  </si>
  <si>
    <t>FIGURE 22 - Contribution of production factors to potential growth (pp) – COM approach</t>
  </si>
  <si>
    <t>FIGURE 23 - Output gap (% of pot. output) - COM approach</t>
  </si>
  <si>
    <t>FIGURE 24 - Contribution of production factors to potential growth (pp) – MFSR approach</t>
  </si>
  <si>
    <t>FIGURE 25 - Output gap (% of pot. output) - MFSR approach</t>
  </si>
  <si>
    <t>FIGURE 26 - Consolidation effort (% GDP)</t>
  </si>
  <si>
    <t>Gross general government debt (% GDP, as of 31.12.) </t>
  </si>
  <si>
    <t>FIGURE 27 - Gross general government debt (% GDP)</t>
  </si>
  <si>
    <t>Corporate income tax (CIT)</t>
  </si>
  <si>
    <t>Personal income tax (PIT)</t>
  </si>
  <si>
    <t>Other taxes and sanctions</t>
  </si>
  <si>
    <t>Tax total (excl. of social contributions)</t>
  </si>
  <si>
    <t>p.m. Tax in total compared to the forecast of the Tax Revenue Forecasts Committee (TRFC)</t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</si>
  <si>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 xml:space="preserve">of which: Social Insurance Agency (economically active population-EAP and amounts due) 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</si>
  <si>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>of which: General health insurance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</si>
  <si>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 xml:space="preserve">        of which: EAP and amounts due </t>
    </r>
  </si>
  <si>
    <r>
      <t>-</t>
    </r>
    <r>
      <rPr>
        <sz val="7"/>
        <color rgb="FF000000"/>
        <rFont val="Times New Roman"/>
        <family val="1"/>
        <charset val="238"/>
      </rPr>
      <t xml:space="preserve">           </t>
    </r>
    <r>
      <rPr>
        <sz val="9"/>
        <color rgb="FF000000"/>
        <rFont val="Arial Narrow"/>
        <family val="2"/>
        <charset val="238"/>
      </rPr>
      <t xml:space="preserve">        of which: contributions paid by the State </t>
    </r>
  </si>
  <si>
    <t>Tax total including social contributions</t>
  </si>
  <si>
    <t>Social contributions</t>
  </si>
  <si>
    <t>TABLE 11 -Change of tax revenues in 2016 (against budget, mil. eur, % GDP)</t>
  </si>
  <si>
    <t>TABLE 12 - Change of GG tax revenues compared to the approved budget in 2016 (in EUR mil. and in % of GDP)</t>
  </si>
  <si>
    <t>FIGURE 30 - Assessment according to national rules</t>
  </si>
  <si>
    <t>FIGURE 31 - Measures of achieving the objectives in 2017 to 2019 compared to NPC scenario (ESA 2010, % of GDP)GDP)</t>
  </si>
  <si>
    <t>TABLE 15 - The list of one-off measures in 2016 for the needs of NPC (ESA 2010, EUR mil.)</t>
  </si>
  <si>
    <t>FIGURE 32 - Impacts of fiscal policy on GDP (% GDP)</t>
  </si>
  <si>
    <t>FIGURE 33 - Implied fiscal multipliers</t>
  </si>
  <si>
    <t>FIGURE 34 - Change in the primary structural balance implied by the objectives of stabilisation and sustainability (% of GDP)</t>
  </si>
  <si>
    <r>
      <t xml:space="preserve">Figure - Expenditure benchmark deviation </t>
    </r>
    <r>
      <rPr>
        <sz val="10"/>
        <color rgb="FF2C9ADC"/>
        <rFont val="Arial Narrow"/>
        <family val="2"/>
        <charset val="238"/>
      </rPr>
      <t>(% GDP, ESA 2010)</t>
    </r>
  </si>
  <si>
    <t>FIGURE 35 - Expenditure aggregate development in comparison with the expenditure benchmark (% year-on-year change)</t>
  </si>
  <si>
    <t>Graf 35 - Vývoj výdavkového agregátu oproti výdavkovému pravidlu (% nárast)</t>
  </si>
  <si>
    <r>
      <t xml:space="preserve">TABUĽKA (Príloha 6)  -Výdavkové pravidlo </t>
    </r>
    <r>
      <rPr>
        <sz val="10"/>
        <color rgb="FF2C9ADC"/>
        <rFont val="Arial Narrow"/>
        <family val="2"/>
        <charset val="238"/>
      </rPr>
      <t>(ESA 2010)</t>
    </r>
  </si>
  <si>
    <r>
      <t xml:space="preserve">TABLE (Annex 6) - Expenditure benchmark </t>
    </r>
    <r>
      <rPr>
        <sz val="10"/>
        <color rgb="FF2C9ADC"/>
        <rFont val="Arial Narrow"/>
        <family val="2"/>
        <charset val="238"/>
      </rPr>
      <t>(ESA 2010)</t>
    </r>
  </si>
  <si>
    <t>TABLE 19 - Gross general government debt (% GDP, as of 31.12.) </t>
  </si>
  <si>
    <t xml:space="preserve">TABLE 20  - Impact on the general government gross debt change (EUR mil.) </t>
  </si>
  <si>
    <t xml:space="preserve">FIGURE 36 - Contributions of factors to the debt change (% of GDP) </t>
  </si>
  <si>
    <t xml:space="preserve">FIGURE 37 - Net debt (% GDP) </t>
  </si>
  <si>
    <t>FIGURE 39 - Cash reserve (number of months of state expenditures covered by the reserve)</t>
  </si>
  <si>
    <t xml:space="preserve">TABUĽKA 21 - Scenár 1: Spomalenie zahraničného dopytu o 1 p.b. v roku 2016 </t>
  </si>
  <si>
    <t xml:space="preserve">TABLE 21 - Scenario 1: Foreign demand slowdown by 1 p.p. in 2016 
</t>
  </si>
  <si>
    <t>TABLE 22 - Scenario 2: Decrease in short-term and long-term interest rates by 0.5 p.p. in the entire forecast</t>
  </si>
  <si>
    <t>TABUĽKA 22 - Scenár 2: Pokles krátkodobých a dlhodobých úrokových sadzieb o 0,5 p.b. na celej prognóze</t>
  </si>
  <si>
    <t>TABLE 23 - Scenario 3: Decrease in the growth of foreign prices by 1 p.p. in 2016</t>
  </si>
  <si>
    <t>TABUĽKA 23 - Scenár 3: Zníženie rastu zahraničných cien  o 1 p.b. v roku 2016</t>
  </si>
  <si>
    <t>TABUĽKA 24 - Porovnanie predchádzajúcej a aktualizovanej prognózy</t>
  </si>
  <si>
    <t>TABLE 24 – Comparison of the previous and updated forecasts</t>
  </si>
  <si>
    <t>TABLE 25 - Assumptions used in the calculation of sustainability indicators</t>
  </si>
  <si>
    <t>TABUĽKA 25 - Predpoklady pre výpočet indikátorov udržateľnosti</t>
  </si>
  <si>
    <t>TABUĽKA 26 - Ukazovatele udržateľnosti S1 a S2 (% HDP) </t>
  </si>
  <si>
    <t>TABLE 26 - Sustainability indicators S1 and S2 (% GDP) </t>
  </si>
  <si>
    <t>TABUĽKA 27: Prehľad alokácie, čerpania a zazmluvnenosti operačných programov</t>
  </si>
  <si>
    <t>TABLE 27: Allocation, absorption and contractual rate of EU funds</t>
  </si>
  <si>
    <t>Table 21 - Scenario 1</t>
  </si>
  <si>
    <t>Table 22 - Scenario 2</t>
  </si>
  <si>
    <t>Table 23 - Scenario 3</t>
  </si>
  <si>
    <t>Table 24 - Forecast comparison</t>
  </si>
  <si>
    <t>Table 25 - Sustainability indicators assumptions</t>
  </si>
  <si>
    <t xml:space="preserve">Table 26 - Sustainability indicators S1 a S2 </t>
  </si>
  <si>
    <t>Table 27 - Allocation, absorption and contractual rate of EU funds</t>
  </si>
  <si>
    <t>FIGURE 12 - Average wage and labor productivity growth (y/y, %)</t>
  </si>
  <si>
    <t>TABLE 5 – Contributions of JLR and VW to growth</t>
  </si>
  <si>
    <t>Table 28 - Discretionary revenue measures</t>
  </si>
  <si>
    <t>Table 29 - One-off measures - EC</t>
  </si>
  <si>
    <t>Graf 39 - Stochastický model</t>
  </si>
  <si>
    <t>Figure 39 - Stochastic model</t>
  </si>
  <si>
    <t>oficiálna prognóza</t>
  </si>
  <si>
    <t>alternatívna prognóza</t>
  </si>
  <si>
    <t>oficial forecast</t>
  </si>
  <si>
    <t>alternative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</si>
</sst>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%"/>
    <numFmt numFmtId="166" formatCode="#,##0.0"/>
    <numFmt numFmtId="167" formatCode="_-* #,##0\ _€_-;\-* #,##0\ _€_-;_-* &quot;-&quot;??\ _€_-;_-@_-"/>
    <numFmt numFmtId="168" formatCode="#,##0.000"/>
    <numFmt numFmtId="169" formatCode="0.000"/>
    <numFmt numFmtId="170" formatCode="[$-409]mmm\-yy;@"/>
    <numFmt numFmtId="171" formatCode="mmm\-yy"/>
    <numFmt numFmtId="172" formatCode="#,##0_ ;[Red]\-#,##0\ 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b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vertAlign val="subscript"/>
      <sz val="8"/>
      <color rgb="FF000000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bscript"/>
      <sz val="8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vertAlign val="subscript"/>
      <sz val="9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10"/>
      <color theme="4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4"/>
      <name val="Arial Narrow"/>
      <family val="2"/>
      <charset val="238"/>
    </font>
    <font>
      <sz val="11"/>
      <color theme="4"/>
      <name val="Arial Narrow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11"/>
      <color theme="4"/>
      <name val="Calibri"/>
      <family val="2"/>
      <charset val="238"/>
      <scheme val="minor"/>
    </font>
    <font>
      <sz val="10"/>
      <name val="Arial"/>
      <family val="2"/>
    </font>
    <font>
      <sz val="11"/>
      <color theme="4"/>
      <name val="Calibri"/>
      <family val="2"/>
      <charset val="238"/>
      <scheme val="minor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name val="MS Sans Serif"/>
      <family val="2"/>
    </font>
    <font>
      <sz val="11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NeueHaasGroteskDisp W02"/>
      <family val="2"/>
      <charset val="238"/>
    </font>
    <font>
      <sz val="11"/>
      <color rgb="FF000000"/>
      <name val="Calibri"/>
      <family val="2"/>
      <charset val="238"/>
    </font>
    <font>
      <i/>
      <vertAlign val="superscript"/>
      <sz val="9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vertAlign val="superscript"/>
      <sz val="9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u/>
      <sz val="9"/>
      <color theme="1"/>
      <name val="Arial Narrow"/>
      <family val="2"/>
      <charset val="238"/>
    </font>
    <font>
      <sz val="7"/>
      <color rgb="FF000000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8"/>
      <name val="Arial Narrow"/>
      <family val="2"/>
      <charset val="238"/>
    </font>
    <font>
      <sz val="9"/>
      <color theme="1"/>
      <name val="Calibri"/>
      <family val="2"/>
      <scheme val="minor"/>
    </font>
    <font>
      <sz val="9"/>
      <color rgb="FFFFFFFF"/>
      <name val="Arial Narrow"/>
      <family val="2"/>
      <charset val="238"/>
    </font>
    <font>
      <sz val="7"/>
      <color theme="1"/>
      <name val="Arial Narrow"/>
      <family val="2"/>
      <charset val="238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9"/>
      <color rgb="FFFFFFFF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Calibri"/>
      <family val="2"/>
      <scheme val="minor"/>
    </font>
    <font>
      <b/>
      <sz val="11"/>
      <color rgb="FF2C9ADC"/>
      <name val="Arial Narrow"/>
      <family val="2"/>
      <charset val="238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9" fillId="0" borderId="0" applyNumberFormat="0" applyFill="0" applyBorder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0" fillId="0" borderId="0"/>
    <xf numFmtId="0" fontId="7" fillId="0" borderId="0"/>
    <xf numFmtId="0" fontId="6" fillId="0" borderId="0"/>
    <xf numFmtId="0" fontId="54" fillId="0" borderId="0"/>
    <xf numFmtId="0" fontId="55" fillId="0" borderId="0"/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9" fontId="57" fillId="0" borderId="0" applyFont="0" applyFill="0" applyBorder="0" applyAlignment="0" applyProtection="0"/>
    <xf numFmtId="0" fontId="5" fillId="0" borderId="0"/>
    <xf numFmtId="0" fontId="5" fillId="0" borderId="0"/>
    <xf numFmtId="0" fontId="57" fillId="0" borderId="0"/>
    <xf numFmtId="0" fontId="3" fillId="0" borderId="0"/>
    <xf numFmtId="44" fontId="46" fillId="0" borderId="0" applyFont="0" applyFill="0" applyBorder="0" applyAlignment="0" applyProtection="0"/>
    <xf numFmtId="0" fontId="1" fillId="0" borderId="0"/>
  </cellStyleXfs>
  <cellXfs count="767">
    <xf numFmtId="0" fontId="0" fillId="0" borderId="0" xfId="0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2" xfId="0" applyFont="1" applyBorder="1" applyAlignment="1">
      <alignment vertical="center"/>
    </xf>
    <xf numFmtId="0" fontId="16" fillId="2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 indent="1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 indent="1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indent="4"/>
    </xf>
    <xf numFmtId="0" fontId="14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indent="3"/>
    </xf>
    <xf numFmtId="0" fontId="16" fillId="0" borderId="3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6" xfId="0" applyFont="1" applyBorder="1" applyAlignment="1">
      <alignment vertical="center" wrapText="1"/>
    </xf>
    <xf numFmtId="0" fontId="28" fillId="0" borderId="16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indent="3"/>
    </xf>
    <xf numFmtId="0" fontId="22" fillId="0" borderId="7" xfId="0" applyFont="1" applyBorder="1" applyAlignment="1">
      <alignment horizontal="left" vertical="center" indent="1"/>
    </xf>
    <xf numFmtId="0" fontId="18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right" vertical="center" wrapText="1"/>
    </xf>
    <xf numFmtId="0" fontId="16" fillId="0" borderId="5" xfId="0" applyFont="1" applyBorder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justify" vertical="center" wrapText="1"/>
    </xf>
    <xf numFmtId="3" fontId="17" fillId="0" borderId="0" xfId="0" applyNumberFormat="1" applyFont="1" applyAlignment="1">
      <alignment horizontal="center" vertical="center" wrapText="1"/>
    </xf>
    <xf numFmtId="0" fontId="20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0" borderId="20" xfId="0" applyFont="1" applyBorder="1"/>
    <xf numFmtId="0" fontId="36" fillId="0" borderId="0" xfId="1" applyFont="1"/>
    <xf numFmtId="0" fontId="39" fillId="0" borderId="20" xfId="0" applyFont="1" applyBorder="1"/>
    <xf numFmtId="0" fontId="0" fillId="0" borderId="0" xfId="0" applyFill="1"/>
    <xf numFmtId="164" fontId="15" fillId="0" borderId="2" xfId="0" applyNumberFormat="1" applyFont="1" applyBorder="1" applyAlignment="1">
      <alignment horizontal="center" vertical="center"/>
    </xf>
    <xf numFmtId="0" fontId="41" fillId="0" borderId="0" xfId="0" applyFont="1"/>
    <xf numFmtId="0" fontId="0" fillId="0" borderId="20" xfId="0" applyBorder="1"/>
    <xf numFmtId="3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9" fillId="0" borderId="0" xfId="0" applyFont="1" applyFill="1" applyBorder="1"/>
    <xf numFmtId="3" fontId="18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8" fillId="0" borderId="0" xfId="0" applyFont="1" applyFill="1" applyAlignment="1">
      <alignment vertical="center" wrapText="1"/>
    </xf>
    <xf numFmtId="0" fontId="47" fillId="0" borderId="0" xfId="0" applyFont="1"/>
    <xf numFmtId="0" fontId="0" fillId="0" borderId="1" xfId="0" applyBorder="1"/>
    <xf numFmtId="164" fontId="16" fillId="2" borderId="0" xfId="3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32" fillId="0" borderId="0" xfId="0" applyNumberFormat="1" applyFont="1" applyAlignment="1">
      <alignment horizontal="right" vertical="center" wrapText="1"/>
    </xf>
    <xf numFmtId="2" fontId="32" fillId="0" borderId="0" xfId="0" applyNumberFormat="1" applyFont="1" applyAlignment="1">
      <alignment horizontal="right" vertical="center" wrapText="1"/>
    </xf>
    <xf numFmtId="0" fontId="18" fillId="0" borderId="0" xfId="0" applyFont="1"/>
    <xf numFmtId="2" fontId="18" fillId="0" borderId="0" xfId="0" applyNumberFormat="1" applyFont="1"/>
    <xf numFmtId="166" fontId="22" fillId="0" borderId="7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 wrapText="1"/>
    </xf>
    <xf numFmtId="164" fontId="15" fillId="0" borderId="0" xfId="0" applyNumberFormat="1" applyFont="1" applyBorder="1" applyAlignment="1">
      <alignment horizontal="center" vertical="center"/>
    </xf>
    <xf numFmtId="2" fontId="15" fillId="0" borderId="0" xfId="0" applyNumberFormat="1" applyFont="1" applyFill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2"/>
    </xf>
    <xf numFmtId="164" fontId="18" fillId="0" borderId="0" xfId="0" applyNumberFormat="1" applyFont="1"/>
    <xf numFmtId="0" fontId="18" fillId="0" borderId="1" xfId="0" applyFont="1" applyBorder="1" applyAlignment="1">
      <alignment horizontal="left" indent="1"/>
    </xf>
    <xf numFmtId="164" fontId="18" fillId="0" borderId="1" xfId="0" applyNumberFormat="1" applyFont="1" applyBorder="1"/>
    <xf numFmtId="0" fontId="18" fillId="0" borderId="1" xfId="0" applyFont="1" applyBorder="1"/>
    <xf numFmtId="0" fontId="22" fillId="0" borderId="1" xfId="0" applyFont="1" applyBorder="1"/>
    <xf numFmtId="0" fontId="18" fillId="0" borderId="2" xfId="0" applyFont="1" applyBorder="1"/>
    <xf numFmtId="164" fontId="18" fillId="0" borderId="2" xfId="0" applyNumberFormat="1" applyFont="1" applyBorder="1"/>
    <xf numFmtId="0" fontId="22" fillId="0" borderId="2" xfId="0" applyFont="1" applyBorder="1"/>
    <xf numFmtId="0" fontId="22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horizontal="right" vertical="center" wrapText="1"/>
    </xf>
    <xf numFmtId="2" fontId="15" fillId="2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52" fillId="0" borderId="29" xfId="4" applyFont="1" applyFill="1" applyBorder="1" applyAlignment="1">
      <alignment horizontal="left" vertical="center" wrapText="1" indent="1"/>
    </xf>
    <xf numFmtId="49" fontId="52" fillId="0" borderId="29" xfId="4" applyNumberFormat="1" applyFont="1" applyFill="1" applyBorder="1" applyAlignment="1">
      <alignment horizontal="left" vertical="center" wrapText="1" indent="1"/>
    </xf>
    <xf numFmtId="0" fontId="9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0" fontId="16" fillId="0" borderId="0" xfId="0" applyFont="1" applyFill="1" applyBorder="1" applyAlignment="1">
      <alignment vertical="center"/>
    </xf>
    <xf numFmtId="164" fontId="0" fillId="0" borderId="0" xfId="0" applyNumberFormat="1"/>
    <xf numFmtId="0" fontId="11" fillId="0" borderId="0" xfId="4" applyFont="1" applyFill="1" applyAlignment="1">
      <alignment vertical="center"/>
    </xf>
    <xf numFmtId="0" fontId="11" fillId="0" borderId="0" xfId="4" applyFont="1" applyFill="1" applyBorder="1" applyAlignment="1">
      <alignment vertical="center"/>
    </xf>
    <xf numFmtId="0" fontId="56" fillId="0" borderId="33" xfId="4" applyFont="1" applyFill="1" applyBorder="1" applyAlignment="1">
      <alignment horizontal="center" vertical="center" wrapText="1"/>
    </xf>
    <xf numFmtId="0" fontId="56" fillId="0" borderId="28" xfId="4" applyFont="1" applyFill="1" applyBorder="1" applyAlignment="1">
      <alignment horizontal="center" vertical="center" wrapText="1"/>
    </xf>
    <xf numFmtId="1" fontId="52" fillId="0" borderId="0" xfId="4" applyNumberFormat="1" applyFont="1" applyFill="1" applyBorder="1" applyAlignment="1">
      <alignment horizontal="center" vertical="center"/>
    </xf>
    <xf numFmtId="1" fontId="0" fillId="0" borderId="0" xfId="0" applyNumberFormat="1" applyFill="1"/>
    <xf numFmtId="1" fontId="52" fillId="0" borderId="0" xfId="4" applyNumberFormat="1" applyFont="1" applyFill="1" applyBorder="1" applyAlignment="1">
      <alignment horizontal="center" vertical="center" wrapText="1"/>
    </xf>
    <xf numFmtId="1" fontId="52" fillId="0" borderId="0" xfId="4" applyNumberFormat="1" applyFont="1" applyFill="1" applyAlignment="1">
      <alignment horizontal="center"/>
    </xf>
    <xf numFmtId="1" fontId="52" fillId="0" borderId="20" xfId="4" applyNumberFormat="1" applyFont="1" applyFill="1" applyBorder="1" applyAlignment="1">
      <alignment horizontal="center" vertical="center" wrapText="1"/>
    </xf>
    <xf numFmtId="1" fontId="52" fillId="0" borderId="20" xfId="4" applyNumberFormat="1" applyFont="1" applyFill="1" applyBorder="1" applyAlignment="1">
      <alignment horizontal="center"/>
    </xf>
    <xf numFmtId="1" fontId="0" fillId="0" borderId="20" xfId="0" applyNumberFormat="1" applyFill="1" applyBorder="1"/>
    <xf numFmtId="0" fontId="20" fillId="0" borderId="32" xfId="0" applyFont="1" applyFill="1" applyBorder="1" applyAlignment="1">
      <alignment horizontal="left" indent="1"/>
    </xf>
    <xf numFmtId="1" fontId="20" fillId="0" borderId="0" xfId="0" applyNumberFormat="1" applyFont="1" applyFill="1" applyBorder="1" applyAlignment="1">
      <alignment horizontal="center"/>
    </xf>
    <xf numFmtId="2" fontId="52" fillId="0" borderId="0" xfId="4" applyNumberFormat="1" applyFont="1" applyFill="1" applyBorder="1" applyAlignment="1">
      <alignment horizontal="center" vertical="center"/>
    </xf>
    <xf numFmtId="2" fontId="20" fillId="0" borderId="31" xfId="0" applyNumberFormat="1" applyFont="1" applyFill="1" applyBorder="1" applyAlignment="1">
      <alignment horizontal="center"/>
    </xf>
    <xf numFmtId="0" fontId="47" fillId="0" borderId="2" xfId="0" applyFont="1" applyFill="1" applyBorder="1"/>
    <xf numFmtId="0" fontId="0" fillId="0" borderId="2" xfId="0" applyFill="1" applyBorder="1"/>
    <xf numFmtId="0" fontId="32" fillId="0" borderId="0" xfId="0" applyFont="1"/>
    <xf numFmtId="0" fontId="30" fillId="0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18" fillId="0" borderId="4" xfId="0" applyNumberFormat="1" applyFont="1" applyBorder="1" applyAlignment="1">
      <alignment horizontal="right" vertical="center"/>
    </xf>
    <xf numFmtId="3" fontId="22" fillId="0" borderId="4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right" vertical="center"/>
    </xf>
    <xf numFmtId="3" fontId="22" fillId="2" borderId="4" xfId="0" applyNumberFormat="1" applyFont="1" applyFill="1" applyBorder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 vertical="center"/>
    </xf>
    <xf numFmtId="168" fontId="53" fillId="0" borderId="36" xfId="3" applyNumberFormat="1" applyFont="1" applyFill="1" applyBorder="1" applyAlignment="1">
      <alignment horizontal="right" wrapText="1"/>
    </xf>
    <xf numFmtId="2" fontId="22" fillId="0" borderId="2" xfId="0" applyNumberFormat="1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164" fontId="18" fillId="0" borderId="4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22" fillId="0" borderId="12" xfId="0" applyNumberFormat="1" applyFont="1" applyBorder="1" applyAlignment="1">
      <alignment horizontal="center" vertical="center"/>
    </xf>
    <xf numFmtId="164" fontId="22" fillId="0" borderId="4" xfId="0" applyNumberFormat="1" applyFont="1" applyBorder="1" applyAlignment="1">
      <alignment horizontal="center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8" fillId="0" borderId="2" xfId="0" applyFont="1" applyBorder="1"/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indent="3"/>
    </xf>
    <xf numFmtId="164" fontId="16" fillId="0" borderId="17" xfId="0" applyNumberFormat="1" applyFont="1" applyFill="1" applyBorder="1" applyAlignment="1">
      <alignment vertical="center"/>
    </xf>
    <xf numFmtId="164" fontId="16" fillId="0" borderId="1" xfId="0" applyNumberFormat="1" applyFont="1" applyFill="1" applyBorder="1" applyAlignment="1">
      <alignment vertical="center"/>
    </xf>
    <xf numFmtId="164" fontId="16" fillId="0" borderId="3" xfId="0" applyNumberFormat="1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vertical="center" wrapText="1"/>
    </xf>
    <xf numFmtId="164" fontId="26" fillId="0" borderId="3" xfId="0" applyNumberFormat="1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164" fontId="16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2" fontId="56" fillId="0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26" fillId="0" borderId="0" xfId="0" applyNumberFormat="1" applyFont="1" applyFill="1" applyBorder="1" applyAlignment="1">
      <alignment vertical="center"/>
    </xf>
    <xf numFmtId="0" fontId="22" fillId="0" borderId="2" xfId="0" applyFont="1" applyBorder="1" applyAlignment="1">
      <alignment horizontal="right" vertical="center"/>
    </xf>
    <xf numFmtId="0" fontId="22" fillId="0" borderId="2" xfId="0" applyFont="1" applyFill="1" applyBorder="1" applyAlignment="1">
      <alignment horizontal="right" vertical="center"/>
    </xf>
    <xf numFmtId="9" fontId="0" fillId="0" borderId="0" xfId="2" applyFont="1" applyBorder="1"/>
    <xf numFmtId="165" fontId="0" fillId="0" borderId="0" xfId="0" applyNumberFormat="1"/>
    <xf numFmtId="3" fontId="18" fillId="0" borderId="4" xfId="0" applyNumberFormat="1" applyFont="1" applyFill="1" applyBorder="1" applyAlignment="1">
      <alignment horizontal="right" vertical="center"/>
    </xf>
    <xf numFmtId="0" fontId="26" fillId="0" borderId="3" xfId="0" applyFont="1" applyBorder="1" applyAlignment="1">
      <alignment vertical="center" wrapText="1"/>
    </xf>
    <xf numFmtId="169" fontId="15" fillId="0" borderId="1" xfId="0" applyNumberFormat="1" applyFont="1" applyBorder="1" applyAlignment="1">
      <alignment horizontal="center" vertical="center"/>
    </xf>
    <xf numFmtId="169" fontId="15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justify" vertical="center" wrapText="1"/>
    </xf>
    <xf numFmtId="0" fontId="58" fillId="0" borderId="0" xfId="0" applyFont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9" fillId="0" borderId="0" xfId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4" fillId="7" borderId="0" xfId="0" applyFont="1" applyFill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164" fontId="52" fillId="0" borderId="0" xfId="4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3" fontId="22" fillId="2" borderId="4" xfId="0" applyNumberFormat="1" applyFont="1" applyFill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0" fontId="5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 applyAlignment="1">
      <alignment horizontal="center" vertical="center"/>
    </xf>
    <xf numFmtId="2" fontId="15" fillId="6" borderId="0" xfId="0" applyNumberFormat="1" applyFont="1" applyFill="1" applyAlignment="1">
      <alignment horizontal="center" vertical="center"/>
    </xf>
    <xf numFmtId="0" fontId="0" fillId="6" borderId="0" xfId="0" applyFill="1"/>
    <xf numFmtId="0" fontId="22" fillId="6" borderId="2" xfId="0" applyFont="1" applyFill="1" applyBorder="1" applyAlignment="1">
      <alignment horizontal="right" vertical="center"/>
    </xf>
    <xf numFmtId="164" fontId="16" fillId="6" borderId="17" xfId="0" applyNumberFormat="1" applyFont="1" applyFill="1" applyBorder="1" applyAlignment="1">
      <alignment vertical="center"/>
    </xf>
    <xf numFmtId="164" fontId="18" fillId="6" borderId="1" xfId="0" applyNumberFormat="1" applyFont="1" applyFill="1" applyBorder="1" applyAlignment="1">
      <alignment vertical="center" wrapText="1"/>
    </xf>
    <xf numFmtId="164" fontId="26" fillId="6" borderId="3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164" fontId="22" fillId="0" borderId="3" xfId="0" applyNumberFormat="1" applyFont="1" applyFill="1" applyBorder="1" applyAlignment="1">
      <alignment vertical="center" wrapText="1"/>
    </xf>
    <xf numFmtId="164" fontId="22" fillId="6" borderId="3" xfId="0" applyNumberFormat="1" applyFont="1" applyFill="1" applyBorder="1" applyAlignment="1">
      <alignment vertical="center" wrapText="1"/>
    </xf>
    <xf numFmtId="164" fontId="56" fillId="6" borderId="3" xfId="0" applyNumberFormat="1" applyFont="1" applyFill="1" applyBorder="1" applyAlignment="1">
      <alignment vertical="center" wrapText="1"/>
    </xf>
    <xf numFmtId="0" fontId="0" fillId="0" borderId="0" xfId="0" applyFont="1"/>
    <xf numFmtId="0" fontId="16" fillId="0" borderId="0" xfId="0" applyFont="1" applyAlignment="1">
      <alignment horizontal="left" vertical="center" wrapText="1" indent="1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4" fontId="26" fillId="6" borderId="0" xfId="0" applyNumberFormat="1" applyFont="1" applyFill="1" applyBorder="1" applyAlignment="1">
      <alignment vertical="center"/>
    </xf>
    <xf numFmtId="3" fontId="22" fillId="0" borderId="9" xfId="0" applyNumberFormat="1" applyFont="1" applyBorder="1" applyAlignment="1">
      <alignment horizontal="right" vertical="center"/>
    </xf>
    <xf numFmtId="3" fontId="22" fillId="2" borderId="12" xfId="0" applyNumberFormat="1" applyFont="1" applyFill="1" applyBorder="1" applyAlignment="1">
      <alignment horizontal="right" vertical="center"/>
    </xf>
    <xf numFmtId="3" fontId="18" fillId="0" borderId="12" xfId="0" applyNumberFormat="1" applyFont="1" applyFill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/>
    </xf>
    <xf numFmtId="166" fontId="22" fillId="0" borderId="13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60" fillId="0" borderId="3" xfId="0" applyFont="1" applyBorder="1" applyAlignment="1">
      <alignment vertical="center" wrapText="1"/>
    </xf>
    <xf numFmtId="0" fontId="25" fillId="0" borderId="0" xfId="0" applyFont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9" fillId="0" borderId="0" xfId="0" applyFont="1"/>
    <xf numFmtId="0" fontId="28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/>
    </xf>
    <xf numFmtId="0" fontId="6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6" fillId="0" borderId="18" xfId="0" applyFont="1" applyBorder="1" applyAlignment="1">
      <alignment horizontal="left" vertical="center" indent="1"/>
    </xf>
    <xf numFmtId="0" fontId="15" fillId="0" borderId="18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64" fillId="0" borderId="0" xfId="1" applyFont="1" applyFill="1"/>
    <xf numFmtId="0" fontId="4" fillId="0" borderId="1" xfId="0" applyFont="1" applyBorder="1" applyAlignment="1">
      <alignment vertical="center" wrapText="1"/>
    </xf>
    <xf numFmtId="0" fontId="47" fillId="0" borderId="0" xfId="0" applyFont="1" applyFill="1"/>
    <xf numFmtId="166" fontId="22" fillId="0" borderId="0" xfId="0" applyNumberFormat="1" applyFont="1" applyFill="1" applyBorder="1" applyAlignment="1">
      <alignment vertical="center"/>
    </xf>
    <xf numFmtId="0" fontId="63" fillId="0" borderId="0" xfId="0" applyFont="1"/>
    <xf numFmtId="0" fontId="68" fillId="0" borderId="0" xfId="0" applyFont="1"/>
    <xf numFmtId="0" fontId="69" fillId="5" borderId="21" xfId="0" applyFont="1" applyFill="1" applyBorder="1" applyAlignment="1">
      <alignment horizontal="center" vertical="center"/>
    </xf>
    <xf numFmtId="0" fontId="56" fillId="0" borderId="0" xfId="1" applyFont="1"/>
    <xf numFmtId="0" fontId="69" fillId="5" borderId="22" xfId="0" applyFont="1" applyFill="1" applyBorder="1" applyAlignment="1">
      <alignment horizontal="center" vertical="center"/>
    </xf>
    <xf numFmtId="0" fontId="69" fillId="4" borderId="22" xfId="0" applyFont="1" applyFill="1" applyBorder="1" applyAlignment="1">
      <alignment horizontal="center" vertical="center"/>
    </xf>
    <xf numFmtId="0" fontId="64" fillId="0" borderId="0" xfId="1" applyFont="1"/>
    <xf numFmtId="0" fontId="69" fillId="4" borderId="23" xfId="0" applyFont="1" applyFill="1" applyBorder="1" applyAlignment="1">
      <alignment horizontal="center" vertical="center"/>
    </xf>
    <xf numFmtId="0" fontId="18" fillId="0" borderId="0" xfId="0" applyFont="1" applyFill="1"/>
    <xf numFmtId="0" fontId="52" fillId="5" borderId="22" xfId="0" applyFont="1" applyFill="1" applyBorder="1" applyAlignment="1">
      <alignment horizontal="center" vertical="center"/>
    </xf>
    <xf numFmtId="0" fontId="70" fillId="0" borderId="0" xfId="0" applyFont="1"/>
    <xf numFmtId="0" fontId="68" fillId="0" borderId="0" xfId="0" applyFont="1" applyFill="1"/>
    <xf numFmtId="0" fontId="71" fillId="0" borderId="0" xfId="0" applyFont="1" applyFill="1"/>
    <xf numFmtId="0" fontId="72" fillId="0" borderId="0" xfId="0" applyFont="1" applyFill="1"/>
    <xf numFmtId="2" fontId="72" fillId="0" borderId="0" xfId="0" applyNumberFormat="1" applyFont="1" applyFill="1" applyAlignment="1"/>
    <xf numFmtId="0" fontId="59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5" fillId="0" borderId="0" xfId="0" applyFont="1" applyFill="1"/>
    <xf numFmtId="3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indent="2"/>
    </xf>
    <xf numFmtId="9" fontId="13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59" fillId="0" borderId="1" xfId="0" applyFont="1" applyFill="1" applyBorder="1" applyAlignment="1">
      <alignment vertical="center"/>
    </xf>
    <xf numFmtId="9" fontId="13" fillId="0" borderId="1" xfId="0" applyNumberFormat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0" fontId="22" fillId="0" borderId="0" xfId="0" applyFont="1" applyFill="1"/>
    <xf numFmtId="164" fontId="52" fillId="0" borderId="0" xfId="2" applyNumberFormat="1" applyFont="1" applyFill="1" applyBorder="1" applyAlignment="1"/>
    <xf numFmtId="164" fontId="74" fillId="0" borderId="0" xfId="2" applyNumberFormat="1" applyFont="1" applyFill="1" applyBorder="1" applyAlignment="1"/>
    <xf numFmtId="0" fontId="22" fillId="0" borderId="0" xfId="0" applyFont="1" applyFill="1" applyBorder="1"/>
    <xf numFmtId="0" fontId="18" fillId="0" borderId="0" xfId="14" applyFont="1" applyFill="1"/>
    <xf numFmtId="164" fontId="18" fillId="0" borderId="0" xfId="14" applyNumberFormat="1" applyFont="1" applyFill="1"/>
    <xf numFmtId="0" fontId="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Fill="1" applyAlignment="1">
      <alignment horizontal="right"/>
    </xf>
    <xf numFmtId="0" fontId="13" fillId="0" borderId="3" xfId="0" applyFon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/>
    </xf>
    <xf numFmtId="14" fontId="32" fillId="0" borderId="0" xfId="0" applyNumberFormat="1" applyFont="1"/>
    <xf numFmtId="0" fontId="52" fillId="0" borderId="0" xfId="0" applyFont="1" applyFill="1"/>
    <xf numFmtId="164" fontId="52" fillId="0" borderId="0" xfId="0" applyNumberFormat="1" applyFont="1" applyFill="1"/>
    <xf numFmtId="164" fontId="52" fillId="0" borderId="0" xfId="0" applyNumberFormat="1" applyFont="1" applyFill="1" applyBorder="1" applyAlignment="1"/>
    <xf numFmtId="0" fontId="48" fillId="0" borderId="0" xfId="0" applyFont="1" applyFill="1" applyBorder="1"/>
    <xf numFmtId="2" fontId="48" fillId="0" borderId="0" xfId="0" applyNumberFormat="1" applyFont="1" applyFill="1" applyBorder="1" applyAlignment="1"/>
    <xf numFmtId="2" fontId="48" fillId="0" borderId="0" xfId="0" applyNumberFormat="1" applyFont="1" applyFill="1" applyAlignment="1"/>
    <xf numFmtId="164" fontId="48" fillId="0" borderId="0" xfId="12" applyNumberFormat="1" applyFont="1" applyFill="1" applyBorder="1"/>
    <xf numFmtId="164" fontId="48" fillId="0" borderId="0" xfId="0" applyNumberFormat="1" applyFont="1" applyFill="1" applyBorder="1" applyAlignment="1"/>
    <xf numFmtId="0" fontId="48" fillId="0" borderId="0" xfId="0" applyFont="1" applyFill="1"/>
    <xf numFmtId="0" fontId="56" fillId="0" borderId="0" xfId="0" applyFont="1" applyFill="1"/>
    <xf numFmtId="0" fontId="52" fillId="0" borderId="0" xfId="0" applyFont="1" applyFill="1" applyAlignment="1">
      <alignment wrapText="1"/>
    </xf>
    <xf numFmtId="0" fontId="52" fillId="0" borderId="0" xfId="0" applyFont="1" applyFill="1" applyAlignment="1"/>
    <xf numFmtId="0" fontId="11" fillId="0" borderId="1" xfId="0" applyFont="1" applyFill="1" applyBorder="1" applyAlignment="1">
      <alignment vertical="center"/>
    </xf>
    <xf numFmtId="0" fontId="22" fillId="0" borderId="0" xfId="13" applyFont="1"/>
    <xf numFmtId="164" fontId="18" fillId="0" borderId="0" xfId="13" applyNumberFormat="1" applyFont="1"/>
    <xf numFmtId="164" fontId="18" fillId="0" borderId="0" xfId="0" applyNumberFormat="1" applyFont="1" applyFill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0" fillId="0" borderId="0" xfId="0" applyFont="1" applyAlignment="1">
      <alignment vertical="center" wrapText="1"/>
    </xf>
    <xf numFmtId="0" fontId="18" fillId="0" borderId="37" xfId="0" applyFont="1" applyBorder="1" applyAlignment="1">
      <alignment horizontal="left" vertical="center" indent="3"/>
    </xf>
    <xf numFmtId="3" fontId="18" fillId="0" borderId="14" xfId="0" applyNumberFormat="1" applyFont="1" applyBorder="1" applyAlignment="1">
      <alignment horizontal="right" vertical="center"/>
    </xf>
    <xf numFmtId="3" fontId="18" fillId="0" borderId="37" xfId="0" applyNumberFormat="1" applyFont="1" applyBorder="1" applyAlignment="1">
      <alignment horizontal="right" vertical="center"/>
    </xf>
    <xf numFmtId="0" fontId="76" fillId="0" borderId="0" xfId="0" applyFont="1"/>
    <xf numFmtId="0" fontId="76" fillId="0" borderId="20" xfId="0" applyFont="1" applyBorder="1"/>
    <xf numFmtId="0" fontId="77" fillId="0" borderId="28" xfId="0" applyFont="1" applyBorder="1"/>
    <xf numFmtId="0" fontId="77" fillId="0" borderId="20" xfId="0" applyFont="1" applyBorder="1"/>
    <xf numFmtId="0" fontId="77" fillId="0" borderId="0" xfId="0" applyFont="1"/>
    <xf numFmtId="0" fontId="77" fillId="0" borderId="1" xfId="0" applyFont="1" applyBorder="1"/>
    <xf numFmtId="0" fontId="11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77" fillId="0" borderId="0" xfId="0" applyFont="1" applyBorder="1"/>
    <xf numFmtId="0" fontId="76" fillId="0" borderId="0" xfId="0" applyFont="1" applyBorder="1"/>
    <xf numFmtId="0" fontId="47" fillId="0" borderId="20" xfId="16" applyFont="1" applyFill="1" applyBorder="1" applyAlignment="1">
      <alignment horizontal="right" vertical="top" wrapText="1"/>
    </xf>
    <xf numFmtId="0" fontId="78" fillId="0" borderId="0" xfId="16" applyFont="1" applyFill="1" applyBorder="1"/>
    <xf numFmtId="3" fontId="78" fillId="0" borderId="0" xfId="16" applyNumberFormat="1" applyFont="1" applyFill="1" applyBorder="1"/>
    <xf numFmtId="3" fontId="79" fillId="0" borderId="0" xfId="16" applyNumberFormat="1" applyFont="1" applyFill="1" applyBorder="1" applyProtection="1">
      <protection locked="0"/>
    </xf>
    <xf numFmtId="0" fontId="79" fillId="0" borderId="0" xfId="16" applyFont="1" applyFill="1" applyBorder="1"/>
    <xf numFmtId="3" fontId="79" fillId="0" borderId="0" xfId="16" applyNumberFormat="1" applyFont="1" applyFill="1" applyBorder="1"/>
    <xf numFmtId="0" fontId="47" fillId="0" borderId="20" xfId="16" applyFont="1" applyFill="1" applyBorder="1" applyAlignment="1">
      <alignment vertical="top" wrapText="1"/>
    </xf>
    <xf numFmtId="3" fontId="80" fillId="0" borderId="0" xfId="16" applyNumberFormat="1" applyFont="1" applyFill="1" applyBorder="1" applyProtection="1">
      <protection locked="0"/>
    </xf>
    <xf numFmtId="0" fontId="78" fillId="0" borderId="1" xfId="16" applyFont="1" applyFill="1" applyBorder="1"/>
    <xf numFmtId="4" fontId="78" fillId="0" borderId="1" xfId="16" applyNumberFormat="1" applyFont="1" applyFill="1" applyBorder="1"/>
    <xf numFmtId="172" fontId="79" fillId="0" borderId="1" xfId="16" applyNumberFormat="1" applyFont="1" applyFill="1" applyBorder="1"/>
    <xf numFmtId="0" fontId="47" fillId="0" borderId="20" xfId="16" applyFont="1" applyFill="1" applyBorder="1" applyAlignment="1">
      <alignment wrapText="1"/>
    </xf>
    <xf numFmtId="0" fontId="47" fillId="0" borderId="20" xfId="16" applyFont="1" applyFill="1" applyBorder="1" applyAlignment="1">
      <alignment horizontal="right" wrapText="1"/>
    </xf>
    <xf numFmtId="172" fontId="3" fillId="0" borderId="38" xfId="16" applyNumberFormat="1" applyFont="1" applyFill="1" applyBorder="1"/>
    <xf numFmtId="0" fontId="47" fillId="0" borderId="0" xfId="16" applyFont="1" applyFill="1" applyBorder="1"/>
    <xf numFmtId="166" fontId="47" fillId="0" borderId="0" xfId="16" applyNumberFormat="1" applyFont="1" applyFill="1" applyBorder="1"/>
    <xf numFmtId="0" fontId="3" fillId="0" borderId="0" xfId="16" applyFont="1" applyFill="1" applyBorder="1"/>
    <xf numFmtId="166" fontId="3" fillId="0" borderId="0" xfId="16" applyNumberFormat="1" applyFont="1" applyFill="1" applyBorder="1"/>
    <xf numFmtId="0" fontId="3" fillId="0" borderId="20" xfId="16" applyFont="1" applyFill="1" applyBorder="1"/>
    <xf numFmtId="166" fontId="3" fillId="0" borderId="20" xfId="16" applyNumberFormat="1" applyFont="1" applyFill="1" applyBorder="1"/>
    <xf numFmtId="0" fontId="47" fillId="0" borderId="38" xfId="16" applyFont="1" applyFill="1" applyBorder="1"/>
    <xf numFmtId="166" fontId="47" fillId="0" borderId="38" xfId="16" applyNumberFormat="1" applyFont="1" applyFill="1" applyBorder="1"/>
    <xf numFmtId="3" fontId="3" fillId="0" borderId="38" xfId="16" applyNumberFormat="1" applyFont="1" applyFill="1" applyBorder="1"/>
    <xf numFmtId="3" fontId="3" fillId="0" borderId="0" xfId="16" applyNumberFormat="1" applyFont="1" applyFill="1" applyBorder="1" applyProtection="1">
      <protection locked="0"/>
    </xf>
    <xf numFmtId="3" fontId="3" fillId="0" borderId="20" xfId="16" applyNumberFormat="1" applyFont="1" applyFill="1" applyBorder="1" applyProtection="1">
      <protection locked="0"/>
    </xf>
    <xf numFmtId="0" fontId="3" fillId="0" borderId="0" xfId="0" applyFont="1" applyFill="1"/>
    <xf numFmtId="43" fontId="0" fillId="0" borderId="0" xfId="0" applyNumberFormat="1"/>
    <xf numFmtId="2" fontId="0" fillId="0" borderId="0" xfId="0" applyNumberFormat="1"/>
    <xf numFmtId="3" fontId="0" fillId="0" borderId="0" xfId="0" applyNumberFormat="1"/>
    <xf numFmtId="0" fontId="47" fillId="0" borderId="0" xfId="0" applyFont="1" applyAlignment="1">
      <alignment horizontal="center"/>
    </xf>
    <xf numFmtId="164" fontId="17" fillId="0" borderId="0" xfId="0" applyNumberFormat="1" applyFont="1"/>
    <xf numFmtId="0" fontId="36" fillId="0" borderId="0" xfId="0" applyFont="1" applyFill="1" applyBorder="1"/>
    <xf numFmtId="43" fontId="45" fillId="0" borderId="0" xfId="0" applyNumberFormat="1" applyFont="1" applyFill="1" applyBorder="1"/>
    <xf numFmtId="0" fontId="45" fillId="0" borderId="0" xfId="0" applyFont="1" applyFill="1" applyBorder="1"/>
    <xf numFmtId="164" fontId="17" fillId="0" borderId="0" xfId="0" applyNumberFormat="1" applyFont="1" applyFill="1"/>
    <xf numFmtId="164" fontId="83" fillId="0" borderId="0" xfId="0" applyNumberFormat="1" applyFont="1" applyFill="1" applyBorder="1" applyAlignment="1">
      <alignment vertical="center"/>
    </xf>
    <xf numFmtId="43" fontId="84" fillId="0" borderId="0" xfId="0" applyNumberFormat="1" applyFont="1" applyFill="1" applyBorder="1"/>
    <xf numFmtId="164" fontId="84" fillId="0" borderId="0" xfId="0" applyNumberFormat="1" applyFont="1" applyFill="1"/>
    <xf numFmtId="0" fontId="83" fillId="0" borderId="0" xfId="0" applyFont="1" applyFill="1" applyBorder="1" applyAlignment="1">
      <alignment vertical="center"/>
    </xf>
    <xf numFmtId="166" fontId="18" fillId="0" borderId="0" xfId="0" applyNumberFormat="1" applyFont="1"/>
    <xf numFmtId="0" fontId="86" fillId="0" borderId="1" xfId="0" applyFont="1" applyBorder="1"/>
    <xf numFmtId="0" fontId="11" fillId="0" borderId="1" xfId="0" applyFont="1" applyBorder="1"/>
    <xf numFmtId="0" fontId="82" fillId="0" borderId="1" xfId="0" applyFont="1" applyBorder="1"/>
    <xf numFmtId="0" fontId="82" fillId="0" borderId="0" xfId="0" applyFont="1"/>
    <xf numFmtId="0" fontId="49" fillId="0" borderId="1" xfId="0" applyFont="1" applyBorder="1"/>
    <xf numFmtId="14" fontId="17" fillId="0" borderId="0" xfId="0" applyNumberFormat="1" applyFont="1" applyBorder="1"/>
    <xf numFmtId="3" fontId="17" fillId="0" borderId="0" xfId="0" applyNumberFormat="1" applyFont="1" applyBorder="1"/>
    <xf numFmtId="14" fontId="17" fillId="0" borderId="0" xfId="0" applyNumberFormat="1" applyFont="1" applyFill="1" applyBorder="1"/>
    <xf numFmtId="14" fontId="17" fillId="0" borderId="0" xfId="0" applyNumberFormat="1" applyFont="1" applyBorder="1" applyAlignment="1">
      <alignment wrapText="1"/>
    </xf>
    <xf numFmtId="0" fontId="17" fillId="0" borderId="0" xfId="0" applyFont="1" applyBorder="1" applyAlignment="1">
      <alignment wrapText="1"/>
    </xf>
    <xf numFmtId="3" fontId="17" fillId="9" borderId="0" xfId="0" applyNumberFormat="1" applyFont="1" applyFill="1" applyBorder="1"/>
    <xf numFmtId="0" fontId="18" fillId="0" borderId="1" xfId="13" applyFont="1" applyBorder="1"/>
    <xf numFmtId="0" fontId="22" fillId="0" borderId="1" xfId="13" applyFont="1" applyBorder="1"/>
    <xf numFmtId="0" fontId="24" fillId="0" borderId="1" xfId="0" applyFont="1" applyBorder="1"/>
    <xf numFmtId="0" fontId="75" fillId="0" borderId="1" xfId="0" applyFont="1" applyBorder="1"/>
    <xf numFmtId="14" fontId="22" fillId="0" borderId="1" xfId="0" applyNumberFormat="1" applyFont="1" applyBorder="1"/>
    <xf numFmtId="0" fontId="52" fillId="0" borderId="1" xfId="0" applyFont="1" applyFill="1" applyBorder="1"/>
    <xf numFmtId="17" fontId="56" fillId="0" borderId="1" xfId="3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7" fontId="56" fillId="0" borderId="1" xfId="9" applyNumberFormat="1" applyFont="1" applyFill="1" applyBorder="1" applyAlignment="1"/>
    <xf numFmtId="0" fontId="24" fillId="0" borderId="0" xfId="0" applyFont="1" applyBorder="1" applyAlignment="1">
      <alignment vertical="center" wrapText="1"/>
    </xf>
    <xf numFmtId="0" fontId="67" fillId="0" borderId="0" xfId="0" applyFont="1" applyFill="1" applyBorder="1"/>
    <xf numFmtId="0" fontId="48" fillId="0" borderId="1" xfId="0" applyFont="1" applyFill="1" applyBorder="1"/>
    <xf numFmtId="17" fontId="67" fillId="0" borderId="1" xfId="10" applyNumberFormat="1" applyFont="1" applyFill="1" applyBorder="1" applyAlignment="1"/>
    <xf numFmtId="17" fontId="73" fillId="0" borderId="1" xfId="10" applyNumberFormat="1" applyFont="1" applyFill="1" applyBorder="1" applyAlignment="1"/>
    <xf numFmtId="2" fontId="73" fillId="0" borderId="1" xfId="10" applyNumberFormat="1" applyFont="1" applyFill="1" applyBorder="1" applyAlignment="1"/>
    <xf numFmtId="170" fontId="48" fillId="0" borderId="26" xfId="11" applyNumberFormat="1" applyFont="1" applyFill="1" applyBorder="1" applyAlignment="1">
      <alignment horizontal="right"/>
    </xf>
    <xf numFmtId="17" fontId="56" fillId="0" borderId="1" xfId="10" applyNumberFormat="1" applyFont="1" applyFill="1" applyBorder="1" applyAlignment="1"/>
    <xf numFmtId="2" fontId="56" fillId="0" borderId="1" xfId="10" applyNumberFormat="1" applyFont="1" applyFill="1" applyBorder="1" applyAlignment="1"/>
    <xf numFmtId="0" fontId="56" fillId="0" borderId="1" xfId="0" applyFont="1" applyFill="1" applyBorder="1"/>
    <xf numFmtId="171" fontId="56" fillId="0" borderId="1" xfId="0" applyNumberFormat="1" applyFont="1" applyFill="1" applyBorder="1" applyAlignment="1"/>
    <xf numFmtId="0" fontId="18" fillId="0" borderId="1" xfId="0" applyFont="1" applyFill="1" applyBorder="1"/>
    <xf numFmtId="0" fontId="22" fillId="0" borderId="1" xfId="0" applyFont="1" applyFill="1" applyBorder="1"/>
    <xf numFmtId="0" fontId="22" fillId="0" borderId="1" xfId="0" applyFont="1" applyFill="1" applyBorder="1" applyAlignment="1">
      <alignment horizontal="right"/>
    </xf>
    <xf numFmtId="0" fontId="22" fillId="0" borderId="1" xfId="14" applyFont="1" applyFill="1" applyBorder="1"/>
    <xf numFmtId="1" fontId="22" fillId="0" borderId="1" xfId="14" applyNumberFormat="1" applyFont="1" applyFill="1" applyBorder="1" applyAlignment="1">
      <alignment horizontal="right"/>
    </xf>
    <xf numFmtId="0" fontId="3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0" fontId="45" fillId="0" borderId="0" xfId="0" applyFont="1" applyFill="1"/>
    <xf numFmtId="1" fontId="36" fillId="0" borderId="0" xfId="3" applyNumberFormat="1" applyFont="1" applyFill="1" applyBorder="1" applyAlignment="1">
      <alignment horizontal="right"/>
    </xf>
    <xf numFmtId="170" fontId="36" fillId="0" borderId="0" xfId="3" applyNumberFormat="1" applyFont="1" applyFill="1" applyBorder="1" applyAlignment="1">
      <alignment horizontal="right"/>
    </xf>
    <xf numFmtId="165" fontId="45" fillId="0" borderId="0" xfId="0" applyNumberFormat="1" applyFont="1" applyFill="1" applyAlignment="1">
      <alignment horizontal="left"/>
    </xf>
    <xf numFmtId="165" fontId="45" fillId="0" borderId="0" xfId="2" applyNumberFormat="1" applyFont="1" applyFill="1" applyAlignment="1">
      <alignment horizontal="left"/>
    </xf>
    <xf numFmtId="165" fontId="45" fillId="0" borderId="0" xfId="0" applyNumberFormat="1" applyFont="1" applyFill="1" applyAlignment="1">
      <alignment horizontal="left" indent="1"/>
    </xf>
    <xf numFmtId="0" fontId="20" fillId="6" borderId="1" xfId="0" applyFont="1" applyFill="1" applyBorder="1"/>
    <xf numFmtId="0" fontId="17" fillId="0" borderId="1" xfId="0" applyFont="1" applyBorder="1"/>
    <xf numFmtId="0" fontId="20" fillId="0" borderId="1" xfId="0" applyFont="1" applyBorder="1"/>
    <xf numFmtId="0" fontId="17" fillId="6" borderId="0" xfId="0" applyFont="1" applyFill="1"/>
    <xf numFmtId="2" fontId="17" fillId="6" borderId="0" xfId="0" applyNumberFormat="1" applyFont="1" applyFill="1"/>
    <xf numFmtId="2" fontId="17" fillId="0" borderId="0" xfId="0" applyNumberFormat="1" applyFont="1"/>
    <xf numFmtId="0" fontId="20" fillId="0" borderId="1" xfId="0" applyFont="1" applyFill="1" applyBorder="1"/>
    <xf numFmtId="3" fontId="20" fillId="0" borderId="1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 vertical="center"/>
    </xf>
    <xf numFmtId="14" fontId="17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/>
    <xf numFmtId="0" fontId="11" fillId="0" borderId="1" xfId="0" applyFont="1" applyFill="1" applyBorder="1"/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3" fontId="17" fillId="0" borderId="0" xfId="0" applyNumberFormat="1" applyFont="1" applyFill="1" applyBorder="1" applyAlignment="1">
      <alignment horizontal="center"/>
    </xf>
    <xf numFmtId="3" fontId="17" fillId="0" borderId="26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3" fontId="17" fillId="0" borderId="0" xfId="0" applyNumberFormat="1" applyFont="1" applyBorder="1" applyAlignment="1">
      <alignment horizontal="center"/>
    </xf>
    <xf numFmtId="0" fontId="13" fillId="0" borderId="0" xfId="0" applyFont="1" applyFill="1" applyBorder="1" applyAlignment="1">
      <alignment vertical="center" wrapText="1"/>
    </xf>
    <xf numFmtId="3" fontId="13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/>
    </xf>
    <xf numFmtId="0" fontId="13" fillId="0" borderId="2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/>
    </xf>
    <xf numFmtId="1" fontId="17" fillId="0" borderId="20" xfId="0" applyNumberFormat="1" applyFont="1" applyFill="1" applyBorder="1" applyAlignment="1">
      <alignment horizontal="center"/>
    </xf>
    <xf numFmtId="1" fontId="17" fillId="0" borderId="27" xfId="0" applyNumberFormat="1" applyFont="1" applyFill="1" applyBorder="1" applyAlignment="1">
      <alignment horizontal="center"/>
    </xf>
    <xf numFmtId="1" fontId="17" fillId="0" borderId="20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wrapText="1"/>
    </xf>
    <xf numFmtId="3" fontId="20" fillId="0" borderId="28" xfId="0" applyNumberFormat="1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1" fillId="0" borderId="0" xfId="0" applyFont="1" applyFill="1" applyBorder="1"/>
    <xf numFmtId="0" fontId="68" fillId="0" borderId="0" xfId="0" applyFont="1" applyBorder="1"/>
    <xf numFmtId="0" fontId="11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horizontal="right" vertical="center" wrapText="1"/>
    </xf>
    <xf numFmtId="0" fontId="37" fillId="0" borderId="1" xfId="0" applyFont="1" applyBorder="1"/>
    <xf numFmtId="43" fontId="17" fillId="0" borderId="1" xfId="0" applyNumberFormat="1" applyFont="1" applyBorder="1"/>
    <xf numFmtId="0" fontId="20" fillId="0" borderId="1" xfId="0" applyNumberFormat="1" applyFont="1" applyBorder="1"/>
    <xf numFmtId="0" fontId="85" fillId="0" borderId="1" xfId="0" applyFont="1" applyFill="1" applyBorder="1"/>
    <xf numFmtId="0" fontId="81" fillId="0" borderId="1" xfId="0" applyFont="1" applyFill="1" applyBorder="1" applyAlignment="1">
      <alignment horizontal="center"/>
    </xf>
    <xf numFmtId="0" fontId="81" fillId="0" borderId="1" xfId="0" applyFont="1" applyFill="1" applyBorder="1" applyAlignment="1">
      <alignment horizontal="right"/>
    </xf>
    <xf numFmtId="0" fontId="71" fillId="0" borderId="1" xfId="0" applyFont="1" applyFill="1" applyBorder="1" applyAlignment="1">
      <alignment horizontal="right"/>
    </xf>
    <xf numFmtId="0" fontId="40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68" fillId="0" borderId="0" xfId="0" applyFont="1" applyFill="1" applyBorder="1" applyAlignment="1">
      <alignment horizontal="right" shrinkToFit="1"/>
    </xf>
    <xf numFmtId="2" fontId="68" fillId="0" borderId="0" xfId="0" applyNumberFormat="1" applyFont="1" applyFill="1" applyBorder="1" applyAlignment="1">
      <alignment horizontal="right" shrinkToFit="1"/>
    </xf>
    <xf numFmtId="0" fontId="0" fillId="0" borderId="0" xfId="0" applyFont="1" applyFill="1" applyBorder="1"/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2" fontId="0" fillId="0" borderId="0" xfId="0" applyNumberFormat="1" applyFill="1" applyBorder="1"/>
    <xf numFmtId="164" fontId="0" fillId="0" borderId="0" xfId="0" applyNumberFormat="1" applyFill="1" applyBorder="1"/>
    <xf numFmtId="4" fontId="0" fillId="0" borderId="0" xfId="0" applyNumberFormat="1" applyFont="1" applyFill="1" applyBorder="1"/>
    <xf numFmtId="3" fontId="3" fillId="0" borderId="1" xfId="16" applyNumberFormat="1" applyFont="1" applyFill="1" applyBorder="1"/>
    <xf numFmtId="0" fontId="79" fillId="0" borderId="20" xfId="16" applyFont="1" applyFill="1" applyBorder="1"/>
    <xf numFmtId="3" fontId="79" fillId="0" borderId="20" xfId="16" applyNumberFormat="1" applyFont="1" applyFill="1" applyBorder="1"/>
    <xf numFmtId="3" fontId="80" fillId="0" borderId="20" xfId="16" applyNumberFormat="1" applyFont="1" applyFill="1" applyBorder="1" applyProtection="1">
      <protection locked="0"/>
    </xf>
    <xf numFmtId="3" fontId="79" fillId="0" borderId="20" xfId="16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9" fillId="0" borderId="19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2" borderId="0" xfId="17" applyFont="1" applyFill="1" applyAlignment="1">
      <alignment vertical="center" wrapText="1"/>
    </xf>
    <xf numFmtId="0" fontId="81" fillId="0" borderId="0" xfId="0" applyFont="1"/>
    <xf numFmtId="0" fontId="87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/>
    <xf numFmtId="167" fontId="22" fillId="0" borderId="2" xfId="3" applyNumberFormat="1" applyFont="1" applyBorder="1" applyAlignment="1">
      <alignment horizontal="center" vertical="center"/>
    </xf>
    <xf numFmtId="167" fontId="22" fillId="0" borderId="15" xfId="3" applyNumberFormat="1" applyFont="1" applyBorder="1" applyAlignment="1">
      <alignment horizontal="center" vertical="center"/>
    </xf>
    <xf numFmtId="167" fontId="22" fillId="0" borderId="14" xfId="3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horizontal="center" vertical="center"/>
    </xf>
    <xf numFmtId="167" fontId="17" fillId="0" borderId="13" xfId="3" applyNumberFormat="1" applyFont="1" applyFill="1" applyBorder="1"/>
    <xf numFmtId="167" fontId="17" fillId="0" borderId="1" xfId="3" applyNumberFormat="1" applyFont="1" applyFill="1" applyBorder="1"/>
    <xf numFmtId="167" fontId="17" fillId="0" borderId="1" xfId="3" applyNumberFormat="1" applyFont="1" applyFill="1" applyBorder="1" applyAlignment="1">
      <alignment horizontal="right"/>
    </xf>
    <xf numFmtId="167" fontId="18" fillId="0" borderId="13" xfId="3" applyNumberFormat="1" applyFont="1" applyFill="1" applyBorder="1" applyAlignment="1">
      <alignment horizontal="left"/>
    </xf>
    <xf numFmtId="167" fontId="18" fillId="0" borderId="1" xfId="3" applyNumberFormat="1" applyFont="1" applyFill="1" applyBorder="1" applyAlignment="1">
      <alignment horizontal="left"/>
    </xf>
    <xf numFmtId="167" fontId="22" fillId="0" borderId="3" xfId="3" applyNumberFormat="1" applyFont="1" applyFill="1" applyBorder="1" applyAlignment="1">
      <alignment vertical="center"/>
    </xf>
    <xf numFmtId="167" fontId="22" fillId="6" borderId="3" xfId="3" applyNumberFormat="1" applyFont="1" applyFill="1" applyBorder="1" applyAlignment="1">
      <alignment vertical="center"/>
    </xf>
    <xf numFmtId="167" fontId="16" fillId="0" borderId="0" xfId="3" applyNumberFormat="1" applyFont="1" applyFill="1" applyAlignment="1">
      <alignment vertical="center"/>
    </xf>
    <xf numFmtId="167" fontId="16" fillId="6" borderId="0" xfId="3" applyNumberFormat="1" applyFont="1" applyFill="1" applyAlignment="1">
      <alignment vertical="center"/>
    </xf>
    <xf numFmtId="167" fontId="15" fillId="0" borderId="1" xfId="3" applyNumberFormat="1" applyFont="1" applyFill="1" applyBorder="1" applyAlignment="1">
      <alignment vertical="center"/>
    </xf>
    <xf numFmtId="167" fontId="16" fillId="0" borderId="3" xfId="3" applyNumberFormat="1" applyFont="1" applyFill="1" applyBorder="1" applyAlignment="1">
      <alignment vertical="center"/>
    </xf>
    <xf numFmtId="167" fontId="16" fillId="6" borderId="3" xfId="3" applyNumberFormat="1" applyFont="1" applyFill="1" applyBorder="1" applyAlignment="1">
      <alignment vertical="center"/>
    </xf>
    <xf numFmtId="167" fontId="16" fillId="0" borderId="16" xfId="3" applyNumberFormat="1" applyFont="1" applyFill="1" applyBorder="1" applyAlignment="1">
      <alignment vertical="center"/>
    </xf>
    <xf numFmtId="167" fontId="16" fillId="6" borderId="16" xfId="3" applyNumberFormat="1" applyFont="1" applyFill="1" applyBorder="1" applyAlignment="1">
      <alignment vertical="center"/>
    </xf>
    <xf numFmtId="164" fontId="16" fillId="0" borderId="17" xfId="0" applyNumberFormat="1" applyFont="1" applyFill="1" applyBorder="1" applyAlignment="1">
      <alignment horizontal="center" vertical="center"/>
    </xf>
    <xf numFmtId="164" fontId="16" fillId="6" borderId="17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22" fillId="0" borderId="3" xfId="0" applyNumberFormat="1" applyFont="1" applyFill="1" applyBorder="1" applyAlignment="1">
      <alignment horizontal="center" vertical="center" wrapText="1"/>
    </xf>
    <xf numFmtId="164" fontId="22" fillId="6" borderId="3" xfId="0" applyNumberFormat="1" applyFont="1" applyFill="1" applyBorder="1" applyAlignment="1">
      <alignment horizontal="center" vertical="center" wrapText="1"/>
    </xf>
    <xf numFmtId="164" fontId="56" fillId="6" borderId="3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/>
    </xf>
    <xf numFmtId="164" fontId="26" fillId="6" borderId="3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64" fontId="26" fillId="6" borderId="0" xfId="0" applyNumberFormat="1" applyFont="1" applyFill="1" applyBorder="1" applyAlignment="1">
      <alignment horizontal="center" vertical="center"/>
    </xf>
    <xf numFmtId="2" fontId="32" fillId="0" borderId="1" xfId="0" applyNumberFormat="1" applyFont="1" applyBorder="1" applyAlignment="1">
      <alignment horizontal="right" vertical="center" wrapText="1"/>
    </xf>
    <xf numFmtId="164" fontId="32" fillId="0" borderId="1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24" fillId="0" borderId="0" xfId="0" applyFont="1" applyBorder="1"/>
    <xf numFmtId="0" fontId="32" fillId="0" borderId="0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67" fillId="0" borderId="1" xfId="0" applyFont="1" applyBorder="1" applyAlignment="1">
      <alignment horizontal="right" vertical="center"/>
    </xf>
    <xf numFmtId="0" fontId="9" fillId="0" borderId="1" xfId="0" applyFont="1" applyBorder="1"/>
    <xf numFmtId="0" fontId="18" fillId="0" borderId="0" xfId="0" applyFont="1" applyAlignment="1">
      <alignment horizontal="right"/>
    </xf>
    <xf numFmtId="0" fontId="76" fillId="0" borderId="1" xfId="0" applyFont="1" applyBorder="1"/>
    <xf numFmtId="0" fontId="26" fillId="0" borderId="0" xfId="0" applyFont="1" applyAlignment="1"/>
    <xf numFmtId="0" fontId="26" fillId="0" borderId="0" xfId="0" applyFont="1" applyAlignment="1">
      <alignment horizontal="right"/>
    </xf>
    <xf numFmtId="0" fontId="2" fillId="0" borderId="0" xfId="16" applyFont="1" applyFill="1" applyBorder="1"/>
    <xf numFmtId="0" fontId="17" fillId="6" borderId="2" xfId="0" applyFont="1" applyFill="1" applyBorder="1"/>
    <xf numFmtId="0" fontId="17" fillId="0" borderId="2" xfId="0" applyFont="1" applyBorder="1"/>
    <xf numFmtId="0" fontId="45" fillId="0" borderId="1" xfId="0" applyFont="1" applyFill="1" applyBorder="1" applyAlignment="1">
      <alignment horizontal="left"/>
    </xf>
    <xf numFmtId="0" fontId="21" fillId="0" borderId="0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left" vertical="top" wrapText="1"/>
    </xf>
    <xf numFmtId="0" fontId="25" fillId="0" borderId="3" xfId="0" applyFont="1" applyFill="1" applyBorder="1" applyAlignment="1">
      <alignment horizontal="right" vertical="center"/>
    </xf>
    <xf numFmtId="0" fontId="77" fillId="0" borderId="24" xfId="0" applyFont="1" applyBorder="1" applyAlignment="1">
      <alignment horizontal="center"/>
    </xf>
    <xf numFmtId="0" fontId="77" fillId="0" borderId="28" xfId="0" applyFont="1" applyBorder="1" applyAlignment="1">
      <alignment horizontal="center"/>
    </xf>
    <xf numFmtId="0" fontId="26" fillId="0" borderId="0" xfId="0" applyFont="1" applyAlignment="1">
      <alignment horizontal="right" indent="1"/>
    </xf>
    <xf numFmtId="0" fontId="25" fillId="0" borderId="0" xfId="0" applyFont="1" applyFill="1" applyBorder="1" applyAlignment="1">
      <alignment horizontal="right" vertical="center"/>
    </xf>
    <xf numFmtId="0" fontId="77" fillId="0" borderId="0" xfId="0" applyFont="1" applyBorder="1" applyAlignment="1">
      <alignment horizontal="center"/>
    </xf>
    <xf numFmtId="0" fontId="30" fillId="0" borderId="3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25" fillId="0" borderId="3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vertical="center"/>
    </xf>
    <xf numFmtId="164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right" vertical="center"/>
    </xf>
    <xf numFmtId="0" fontId="41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49" fillId="0" borderId="1" xfId="0" applyFont="1" applyBorder="1" applyAlignment="1">
      <alignment horizontal="left"/>
    </xf>
    <xf numFmtId="0" fontId="25" fillId="0" borderId="0" xfId="0" applyFont="1" applyBorder="1" applyAlignment="1">
      <alignment horizontal="right" vertical="center"/>
    </xf>
    <xf numFmtId="0" fontId="49" fillId="0" borderId="1" xfId="0" applyFont="1" applyBorder="1" applyAlignment="1">
      <alignment horizontal="left" vertical="top"/>
    </xf>
    <xf numFmtId="3" fontId="15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right" vertical="center" wrapText="1"/>
    </xf>
    <xf numFmtId="0" fontId="28" fillId="0" borderId="3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right" vertical="center" wrapText="1"/>
    </xf>
    <xf numFmtId="0" fontId="36" fillId="0" borderId="1" xfId="0" applyFont="1" applyFill="1" applyBorder="1" applyAlignment="1">
      <alignment horizontal="left"/>
    </xf>
    <xf numFmtId="165" fontId="36" fillId="0" borderId="1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0" fontId="26" fillId="0" borderId="3" xfId="0" applyFont="1" applyBorder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9" fillId="0" borderId="19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21" fillId="0" borderId="0" xfId="0" applyFont="1" applyBorder="1" applyAlignment="1">
      <alignment horizontal="right" vertical="center"/>
    </xf>
    <xf numFmtId="0" fontId="1" fillId="0" borderId="0" xfId="18" applyAlignment="1">
      <alignment wrapText="1"/>
    </xf>
    <xf numFmtId="0" fontId="1" fillId="0" borderId="0" xfId="18"/>
    <xf numFmtId="1" fontId="1" fillId="0" borderId="0" xfId="18" applyNumberFormat="1"/>
    <xf numFmtId="1" fontId="1" fillId="10" borderId="0" xfId="18" applyNumberFormat="1" applyFill="1"/>
    <xf numFmtId="164" fontId="1" fillId="0" borderId="0" xfId="18" applyNumberFormat="1"/>
  </cellXfs>
  <cellStyles count="19">
    <cellStyle name="_x000a_386grabber=S" xfId="9"/>
    <cellStyle name="=D:\WINNT\SYSTEM32\COMMAND.COM" xfId="10"/>
    <cellStyle name="Čiarka" xfId="3" builtinId="3"/>
    <cellStyle name="Hypertextové prepojenie" xfId="1" builtinId="8"/>
    <cellStyle name="Mena" xfId="17" builtinId="4"/>
    <cellStyle name="Normal_TAB2 2" xfId="7"/>
    <cellStyle name="Normálna 11" xfId="4"/>
    <cellStyle name="Normálna 2 2" xfId="15"/>
    <cellStyle name="Normálne" xfId="0" builtinId="0"/>
    <cellStyle name="Normálne 11 2 5" xfId="5"/>
    <cellStyle name="Normálne 14" xfId="16"/>
    <cellStyle name="Normálne 2" xfId="6"/>
    <cellStyle name="Normálne 3" xfId="13"/>
    <cellStyle name="Normálne 4" xfId="18"/>
    <cellStyle name="Normálne 57" xfId="14"/>
    <cellStyle name="normálne 7" xfId="11"/>
    <cellStyle name="normálne 9_Tabulky IFP_casove rady-request_20111102_" xfId="8"/>
    <cellStyle name="Percentá" xfId="2" builtinId="5"/>
    <cellStyle name="percentá 3" xfId="12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3.xml"/><Relationship Id="rId63" Type="http://schemas.openxmlformats.org/officeDocument/2006/relationships/externalLink" Target="externalLinks/externalLink11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externalLink" Target="externalLinks/externalLink6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5.xml"/><Relationship Id="rId61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8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4.xml"/><Relationship Id="rId64" Type="http://schemas.openxmlformats.org/officeDocument/2006/relationships/externalLink" Target="externalLinks/externalLink1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7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62" Type="http://schemas.openxmlformats.org/officeDocument/2006/relationships/externalLink" Target="externalLinks/externalLink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1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2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3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Nominálne saldo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Dlh'!$B$22:$G$22</c:f>
              <c:numCache>
                <c:formatCode>0.00</c:formatCode>
                <c:ptCount val="6"/>
                <c:pt idx="0">
                  <c:v>-2.69</c:v>
                </c:pt>
                <c:pt idx="1">
                  <c:v>-2.97</c:v>
                </c:pt>
                <c:pt idx="2">
                  <c:v>-2.13</c:v>
                </c:pt>
                <c:pt idx="3">
                  <c:v>-1.29</c:v>
                </c:pt>
                <c:pt idx="4">
                  <c:v>-0.44</c:v>
                </c:pt>
                <c:pt idx="5">
                  <c:v>0.15512676216840304</c:v>
                </c:pt>
              </c:numCache>
            </c:numRef>
          </c:val>
        </c:ser>
        <c:ser>
          <c:idx val="3"/>
          <c:order val="3"/>
          <c:tx>
            <c:v>Štrukturálne saldo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Dlh'!$B$25:$G$25</c:f>
              <c:numCache>
                <c:formatCode>0.0</c:formatCode>
                <c:ptCount val="6"/>
                <c:pt idx="0">
                  <c:v>-1.920500409245979</c:v>
                </c:pt>
                <c:pt idx="1">
                  <c:v>-2.1748337657025578</c:v>
                </c:pt>
                <c:pt idx="2">
                  <c:v>-1.720620862213164</c:v>
                </c:pt>
                <c:pt idx="3">
                  <c:v>-1.0239813142331733</c:v>
                </c:pt>
                <c:pt idx="4">
                  <c:v>-0.52218849497938202</c:v>
                </c:pt>
                <c:pt idx="5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75978160"/>
        <c:axId val="67597855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 Deficit a Dlh'!$A$23</c15:sqref>
                        </c15:formulaRef>
                      </c:ext>
                    </c:extLst>
                    <c:strCache>
                      <c:ptCount val="1"/>
                      <c:pt idx="0">
                        <c:v>2. Cyklická zložka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Deficit a Dlh'!$B$21:$G$21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Deficit a Dlh'!$B$23:$G$23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-0.76824761672633235</c:v>
                      </c:pt>
                      <c:pt idx="1">
                        <c:v>-0.48303497501143366</c:v>
                      </c:pt>
                      <c:pt idx="2">
                        <c:v>-0.40937913778683582</c:v>
                      </c:pt>
                      <c:pt idx="3">
                        <c:v>-0.26601868576682675</c:v>
                      </c:pt>
                      <c:pt idx="4">
                        <c:v>8.2188494979382049E-2</c:v>
                      </c:pt>
                      <c:pt idx="5">
                        <c:v>0.65512676216840304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Deficit a Dlh'!$A$24</c15:sqref>
                        </c15:formulaRef>
                      </c:ext>
                    </c:extLst>
                    <c:strCache>
                      <c:ptCount val="1"/>
                      <c:pt idx="0">
                        <c:v>3. Jednorazové efekty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Deficit a Dlh'!$B$21:$G$21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Deficit a Dlh'!$B$24:$G$24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-1.2519740276885707E-3</c:v>
                      </c:pt>
                      <c:pt idx="1">
                        <c:v>-0.31213125928600882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v>Konsolidačné úsilie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Dlh'!$B$26:$G$26</c:f>
              <c:numCache>
                <c:formatCode>0.0</c:formatCode>
                <c:ptCount val="6"/>
                <c:pt idx="0">
                  <c:v>-0.36519077765016172</c:v>
                </c:pt>
                <c:pt idx="1">
                  <c:v>-0.25433335645657884</c:v>
                </c:pt>
                <c:pt idx="2">
                  <c:v>0.4542129034893938</c:v>
                </c:pt>
                <c:pt idx="3">
                  <c:v>0.69663954797999073</c:v>
                </c:pt>
                <c:pt idx="4">
                  <c:v>0.50179281925379127</c:v>
                </c:pt>
                <c:pt idx="5">
                  <c:v>2.2188494979382023E-2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78160"/>
        <c:axId val="675978552"/>
      </c:lineChart>
      <c:catAx>
        <c:axId val="67597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75978552"/>
        <c:crosses val="autoZero"/>
        <c:auto val="1"/>
        <c:lblAlgn val="ctr"/>
        <c:lblOffset val="100"/>
        <c:noMultiLvlLbl val="0"/>
      </c:catAx>
      <c:valAx>
        <c:axId val="67597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7597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526027996500439E-2"/>
          <c:y val="2.7777777777777776E-2"/>
          <c:w val="0.96928127734033243"/>
          <c:h val="0.1381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6244080601036"/>
          <c:y val="5.0925925925925923E-2"/>
          <c:w val="0.85183685372661755"/>
          <c:h val="0.78625765529308833"/>
        </c:manualLayout>
      </c:layout>
      <c:lineChart>
        <c:grouping val="standard"/>
        <c:varyColors val="0"/>
        <c:ser>
          <c:idx val="2"/>
          <c:order val="0"/>
          <c:tx>
            <c:strRef>
              <c:f>'Graf 5+6 - Dlhopisy + Inflácia'!$H$12</c:f>
              <c:strCache>
                <c:ptCount val="1"/>
                <c:pt idx="0">
                  <c:v>Inflačný cieľ ECB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5+6 - Dlhopisy + Inflácia'!$I$9:$AH$9</c:f>
              <c:numCache>
                <c:formatCode>m/d/yyyy</c:formatCode>
                <c:ptCount val="2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</c:numCache>
            </c:numRef>
          </c:cat>
          <c:val>
            <c:numRef>
              <c:f>'Graf 5+6 - Dlhopisy + Inflácia'!$I$12:$AH$12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 5+6 - Dlhopisy + Inflácia'!$H$10</c:f>
              <c:strCache>
                <c:ptCount val="1"/>
                <c:pt idx="0">
                  <c:v>Inflácia v eurozóne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5+6 - Dlhopisy + Inflácia'!$I$9:$AH$9</c:f>
              <c:numCache>
                <c:formatCode>m/d/yyyy</c:formatCode>
                <c:ptCount val="2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</c:numCache>
            </c:numRef>
          </c:cat>
          <c:val>
            <c:numRef>
              <c:f>'Graf 5+6 - Dlhopisy + Inflácia'!$I$10:$AH$10</c:f>
              <c:numCache>
                <c:formatCode>#\ ##0.0</c:formatCode>
                <c:ptCount val="26"/>
                <c:pt idx="0">
                  <c:v>0.8</c:v>
                </c:pt>
                <c:pt idx="1">
                  <c:v>0.7</c:v>
                </c:pt>
                <c:pt idx="2">
                  <c:v>0.5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0.4</c:v>
                </c:pt>
                <c:pt idx="10">
                  <c:v>0.3</c:v>
                </c:pt>
                <c:pt idx="11">
                  <c:v>-0.2</c:v>
                </c:pt>
                <c:pt idx="12">
                  <c:v>-0.6</c:v>
                </c:pt>
                <c:pt idx="13">
                  <c:v>-0.3</c:v>
                </c:pt>
                <c:pt idx="14">
                  <c:v>-0.1</c:v>
                </c:pt>
                <c:pt idx="15">
                  <c:v>0</c:v>
                </c:pt>
                <c:pt idx="16">
                  <c:v>0.3</c:v>
                </c:pt>
                <c:pt idx="17">
                  <c:v>0.2</c:v>
                </c:pt>
                <c:pt idx="18">
                  <c:v>0.2</c:v>
                </c:pt>
                <c:pt idx="19">
                  <c:v>0.1</c:v>
                </c:pt>
                <c:pt idx="20">
                  <c:v>-0.1</c:v>
                </c:pt>
                <c:pt idx="21">
                  <c:v>0.1</c:v>
                </c:pt>
                <c:pt idx="22">
                  <c:v>0.1</c:v>
                </c:pt>
                <c:pt idx="23">
                  <c:v>0.2</c:v>
                </c:pt>
                <c:pt idx="24">
                  <c:v>0.3</c:v>
                </c:pt>
                <c:pt idx="25">
                  <c:v>-0.2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5+6 - Dlhopisy + Inflácia'!$H$11</c:f>
              <c:strCache>
                <c:ptCount val="1"/>
                <c:pt idx="0">
                  <c:v>Inflačné očakávania v roku 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5+6 - Dlhopisy + Inflácia'!$I$9:$AH$9</c:f>
              <c:numCache>
                <c:formatCode>m/d/yyyy</c:formatCode>
                <c:ptCount val="2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</c:numCache>
            </c:numRef>
          </c:cat>
          <c:val>
            <c:numRef>
              <c:f>'Graf 5+6 - Dlhopisy + Inflácia'!$I$11:$AH$11</c:f>
              <c:numCache>
                <c:formatCode>General</c:formatCode>
                <c:ptCount val="26"/>
                <c:pt idx="0">
                  <c:v>1.8</c:v>
                </c:pt>
                <c:pt idx="1">
                  <c:v>1.75</c:v>
                </c:pt>
                <c:pt idx="2" formatCode="#\ ##0.0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1.6</c:v>
                </c:pt>
                <c:pt idx="6">
                  <c:v>1.5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1.3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1.3</c:v>
                </c:pt>
                <c:pt idx="18">
                  <c:v>1.4</c:v>
                </c:pt>
                <c:pt idx="19">
                  <c:v>1.3</c:v>
                </c:pt>
                <c:pt idx="20">
                  <c:v>1.2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</c:v>
                </c:pt>
                <c:pt idx="24">
                  <c:v>0.8</c:v>
                </c:pt>
                <c:pt idx="2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197216"/>
        <c:axId val="611439472"/>
      </c:lineChart>
      <c:dateAx>
        <c:axId val="715197216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11439472"/>
        <c:crosses val="autoZero"/>
        <c:auto val="1"/>
        <c:lblOffset val="100"/>
        <c:baseTimeUnit val="months"/>
      </c:dateAx>
      <c:valAx>
        <c:axId val="61143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151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910913913538588E-2"/>
          <c:y val="0.58738261883931175"/>
          <c:w val="0.61384660250801981"/>
          <c:h val="0.24595071449402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70331135969799E-2"/>
          <c:y val="5.1400756493756007E-2"/>
          <c:w val="0.87073370351471469"/>
          <c:h val="0.76573470477047967"/>
        </c:manualLayout>
      </c:layout>
      <c:lineChart>
        <c:grouping val="standard"/>
        <c:varyColors val="0"/>
        <c:ser>
          <c:idx val="0"/>
          <c:order val="0"/>
          <c:tx>
            <c:strRef>
              <c:f>'Graf 5+6 - Dlhopisy + Inflácia'!$H$18</c:f>
              <c:strCache>
                <c:ptCount val="1"/>
                <c:pt idx="0">
                  <c:v>Slovakia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Inflácia'!$I$2:$AF$2</c:f>
              <c:numCache>
                <c:formatCode>0.00</c:formatCode>
                <c:ptCount val="24"/>
                <c:pt idx="0">
                  <c:v>2.5324999999999998</c:v>
                </c:pt>
                <c:pt idx="1">
                  <c:v>2.4045999999999998</c:v>
                </c:pt>
                <c:pt idx="2">
                  <c:v>2.2080952380952388</c:v>
                </c:pt>
                <c:pt idx="3">
                  <c:v>2.3370454545454549</c:v>
                </c:pt>
                <c:pt idx="4">
                  <c:v>2.2684545454545457</c:v>
                </c:pt>
                <c:pt idx="5">
                  <c:v>2.0938571428571429</c:v>
                </c:pt>
                <c:pt idx="6">
                  <c:v>1.9622608695652179</c:v>
                </c:pt>
                <c:pt idx="7">
                  <c:v>1.8350000000000002</c:v>
                </c:pt>
                <c:pt idx="8">
                  <c:v>1.5719090909090909</c:v>
                </c:pt>
                <c:pt idx="9">
                  <c:v>1.3989130434782608</c:v>
                </c:pt>
                <c:pt idx="10">
                  <c:v>1.3928</c:v>
                </c:pt>
                <c:pt idx="11">
                  <c:v>1.1801739130434785</c:v>
                </c:pt>
                <c:pt idx="12">
                  <c:v>0.92731818181818193</c:v>
                </c:pt>
                <c:pt idx="13">
                  <c:v>0.79190000000000005</c:v>
                </c:pt>
                <c:pt idx="14">
                  <c:v>0.57436363636363641</c:v>
                </c:pt>
                <c:pt idx="15">
                  <c:v>0.43131818181818188</c:v>
                </c:pt>
                <c:pt idx="16">
                  <c:v>0.7883</c:v>
                </c:pt>
                <c:pt idx="17">
                  <c:v>1.2336</c:v>
                </c:pt>
                <c:pt idx="18">
                  <c:v>1.1412</c:v>
                </c:pt>
                <c:pt idx="19">
                  <c:v>0.9210952380952383</c:v>
                </c:pt>
                <c:pt idx="20">
                  <c:v>0.87618181818181817</c:v>
                </c:pt>
                <c:pt idx="21">
                  <c:v>0.72799999999999987</c:v>
                </c:pt>
                <c:pt idx="22">
                  <c:v>0.70199999999999996</c:v>
                </c:pt>
                <c:pt idx="23">
                  <c:v>0.70865217391304347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5+6 - Dlhopisy + Inflácia'!$H$21</c:f>
              <c:strCache>
                <c:ptCount val="1"/>
                <c:pt idx="0">
                  <c:v>Czech Rep.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Inflácia'!$I$5:$AF$5</c:f>
              <c:numCache>
                <c:formatCode>0.00</c:formatCode>
                <c:ptCount val="24"/>
                <c:pt idx="0">
                  <c:v>2.3875652173913045</c:v>
                </c:pt>
                <c:pt idx="1">
                  <c:v>2.2399500000000003</c:v>
                </c:pt>
                <c:pt idx="2">
                  <c:v>2.1696666666666666</c:v>
                </c:pt>
                <c:pt idx="3">
                  <c:v>1.9700499999999999</c:v>
                </c:pt>
                <c:pt idx="4">
                  <c:v>1.7040454545454546</c:v>
                </c:pt>
                <c:pt idx="5">
                  <c:v>1.5324285714285717</c:v>
                </c:pt>
                <c:pt idx="6">
                  <c:v>1.460391304347826</c:v>
                </c:pt>
                <c:pt idx="7">
                  <c:v>1.361</c:v>
                </c:pt>
                <c:pt idx="8">
                  <c:v>1.1811818181818181</c:v>
                </c:pt>
                <c:pt idx="9">
                  <c:v>1.0229999999999999</c:v>
                </c:pt>
                <c:pt idx="10">
                  <c:v>0.80640000000000001</c:v>
                </c:pt>
                <c:pt idx="11">
                  <c:v>0.78013043478260879</c:v>
                </c:pt>
                <c:pt idx="12">
                  <c:v>0.51240909090909104</c:v>
                </c:pt>
                <c:pt idx="13">
                  <c:v>0.55415000000000003</c:v>
                </c:pt>
                <c:pt idx="14">
                  <c:v>0.4907727272727273</c:v>
                </c:pt>
                <c:pt idx="15">
                  <c:v>0.40214999999999995</c:v>
                </c:pt>
                <c:pt idx="16">
                  <c:v>0.72340000000000004</c:v>
                </c:pt>
                <c:pt idx="17">
                  <c:v>1.1234999999999999</c:v>
                </c:pt>
                <c:pt idx="18">
                  <c:v>1.0936999999999999</c:v>
                </c:pt>
                <c:pt idx="19">
                  <c:v>0.8537619047619045</c:v>
                </c:pt>
                <c:pt idx="20">
                  <c:v>0.72772727272727267</c:v>
                </c:pt>
                <c:pt idx="21">
                  <c:v>0.55349999999999988</c:v>
                </c:pt>
                <c:pt idx="22">
                  <c:v>0.484047619047619</c:v>
                </c:pt>
                <c:pt idx="23">
                  <c:v>0.46360869565217394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5+6 - Dlhopisy + Inflácia'!$H$22</c:f>
              <c:strCache>
                <c:ptCount val="1"/>
                <c:pt idx="0">
                  <c:v>Poland</c:v>
                </c:pt>
              </c:strCache>
            </c:strRef>
          </c:tx>
          <c:spPr>
            <a:ln w="1905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Inflácia'!$I$6:$AF$6</c:f>
              <c:numCache>
                <c:formatCode>0.00</c:formatCode>
                <c:ptCount val="24"/>
                <c:pt idx="0">
                  <c:v>4.4258695652173907</c:v>
                </c:pt>
                <c:pt idx="1">
                  <c:v>4.4751500000000011</c:v>
                </c:pt>
                <c:pt idx="2">
                  <c:v>4.2553809523809516</c:v>
                </c:pt>
                <c:pt idx="3">
                  <c:v>4.10555</c:v>
                </c:pt>
                <c:pt idx="4">
                  <c:v>3.8109545454545453</c:v>
                </c:pt>
                <c:pt idx="5">
                  <c:v>3.537952380952381</c:v>
                </c:pt>
                <c:pt idx="6">
                  <c:v>3.3443478260869566</c:v>
                </c:pt>
                <c:pt idx="7">
                  <c:v>3.2256666666666676</c:v>
                </c:pt>
                <c:pt idx="8">
                  <c:v>3.0432727272727274</c:v>
                </c:pt>
                <c:pt idx="9">
                  <c:v>2.7234347826086958</c:v>
                </c:pt>
                <c:pt idx="10">
                  <c:v>2.5452499999999998</c:v>
                </c:pt>
                <c:pt idx="11">
                  <c:v>2.5478260869565217</c:v>
                </c:pt>
                <c:pt idx="12">
                  <c:v>2.2321818181818185</c:v>
                </c:pt>
                <c:pt idx="13">
                  <c:v>2.1973499999999992</c:v>
                </c:pt>
                <c:pt idx="14">
                  <c:v>2.3320909090909088</c:v>
                </c:pt>
                <c:pt idx="15">
                  <c:v>2.3727</c:v>
                </c:pt>
                <c:pt idx="16">
                  <c:v>2.82</c:v>
                </c:pt>
                <c:pt idx="17">
                  <c:v>3.1884000000000001</c:v>
                </c:pt>
                <c:pt idx="18">
                  <c:v>2.9992000000000001</c:v>
                </c:pt>
                <c:pt idx="19">
                  <c:v>2.8863809523809527</c:v>
                </c:pt>
                <c:pt idx="20">
                  <c:v>2.9169999999999998</c:v>
                </c:pt>
                <c:pt idx="21">
                  <c:v>2.6600454545454539</c:v>
                </c:pt>
                <c:pt idx="22">
                  <c:v>2.7320952380952379</c:v>
                </c:pt>
                <c:pt idx="23">
                  <c:v>2.9271904761904759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'Graf 5+6 - Dlhopisy + Inflácia'!$H$19</c:f>
              <c:strCache>
                <c:ptCount val="1"/>
                <c:pt idx="0">
                  <c:v>Germany</c:v>
                </c:pt>
              </c:strCache>
            </c:strRef>
          </c:tx>
          <c:spPr>
            <a:ln w="19050">
              <a:solidFill>
                <a:srgbClr val="555555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Inflácia'!$I$3:$AF$3</c:f>
              <c:numCache>
                <c:formatCode>0.00</c:formatCode>
                <c:ptCount val="24"/>
                <c:pt idx="0">
                  <c:v>1.7953043478260871</c:v>
                </c:pt>
                <c:pt idx="1">
                  <c:v>1.6592500000000001</c:v>
                </c:pt>
                <c:pt idx="2">
                  <c:v>1.5887142857142853</c:v>
                </c:pt>
                <c:pt idx="3">
                  <c:v>1.526409090909091</c:v>
                </c:pt>
                <c:pt idx="4">
                  <c:v>1.4032272727272728</c:v>
                </c:pt>
                <c:pt idx="5">
                  <c:v>1.3487619047619046</c:v>
                </c:pt>
                <c:pt idx="6">
                  <c:v>1.1937391304347824</c:v>
                </c:pt>
                <c:pt idx="7">
                  <c:v>1.014142857142857</c:v>
                </c:pt>
                <c:pt idx="8">
                  <c:v>0.99781818181818205</c:v>
                </c:pt>
                <c:pt idx="9">
                  <c:v>0.87413043478260877</c:v>
                </c:pt>
                <c:pt idx="10">
                  <c:v>0.79254999999999987</c:v>
                </c:pt>
                <c:pt idx="11">
                  <c:v>0.64047826086956505</c:v>
                </c:pt>
                <c:pt idx="12">
                  <c:v>0.44481818181818178</c:v>
                </c:pt>
                <c:pt idx="13">
                  <c:v>0.35044999999999998</c:v>
                </c:pt>
                <c:pt idx="14">
                  <c:v>0.25904545454545463</c:v>
                </c:pt>
                <c:pt idx="15">
                  <c:v>0.16327272727272726</c:v>
                </c:pt>
                <c:pt idx="16">
                  <c:v>0.58160000000000001</c:v>
                </c:pt>
                <c:pt idx="17">
                  <c:v>0.82979999999999998</c:v>
                </c:pt>
                <c:pt idx="18">
                  <c:v>0.75539999999999996</c:v>
                </c:pt>
                <c:pt idx="19">
                  <c:v>0.6637142857142857</c:v>
                </c:pt>
                <c:pt idx="20">
                  <c:v>0.67445454545454553</c:v>
                </c:pt>
                <c:pt idx="21">
                  <c:v>0.54468181818181816</c:v>
                </c:pt>
                <c:pt idx="22">
                  <c:v>0.54814285714285704</c:v>
                </c:pt>
                <c:pt idx="23">
                  <c:v>0.59395652173913038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'Graf 5+6 - Dlhopisy + Inflácia'!$H$22</c:f>
              <c:strCache>
                <c:ptCount val="1"/>
                <c:pt idx="0">
                  <c:v>Poland</c:v>
                </c:pt>
              </c:strCache>
            </c:strRef>
          </c:tx>
          <c:spPr>
            <a:ln w="19050">
              <a:solidFill>
                <a:srgbClr val="9E9E9E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Inflácia'!$I$4:$AF$4</c:f>
              <c:numCache>
                <c:formatCode>0.00</c:formatCode>
                <c:ptCount val="24"/>
                <c:pt idx="0">
                  <c:v>3.785347826086956</c:v>
                </c:pt>
                <c:pt idx="1">
                  <c:v>3.5912500000000001</c:v>
                </c:pt>
                <c:pt idx="2">
                  <c:v>3.3352857142857149</c:v>
                </c:pt>
                <c:pt idx="3">
                  <c:v>3.1242727272727282</c:v>
                </c:pt>
                <c:pt idx="4">
                  <c:v>2.9420909090909095</c:v>
                </c:pt>
                <c:pt idx="5">
                  <c:v>2.699761904761905</c:v>
                </c:pt>
                <c:pt idx="6">
                  <c:v>2.6332608695652171</c:v>
                </c:pt>
                <c:pt idx="7">
                  <c:v>2.429380952380952</c:v>
                </c:pt>
                <c:pt idx="8">
                  <c:v>2.2208181818181818</c:v>
                </c:pt>
                <c:pt idx="9">
                  <c:v>2.1327826086956523</c:v>
                </c:pt>
                <c:pt idx="10">
                  <c:v>2.0740499999999997</c:v>
                </c:pt>
                <c:pt idx="11">
                  <c:v>1.7568695652173911</c:v>
                </c:pt>
                <c:pt idx="12">
                  <c:v>1.5310454545454548</c:v>
                </c:pt>
                <c:pt idx="13">
                  <c:v>1.4901</c:v>
                </c:pt>
                <c:pt idx="14">
                  <c:v>1.2544545454545455</c:v>
                </c:pt>
                <c:pt idx="15">
                  <c:v>1.3111363636363633</c:v>
                </c:pt>
                <c:pt idx="16">
                  <c:v>1.7656000000000001</c:v>
                </c:pt>
                <c:pt idx="17">
                  <c:v>2.1979000000000002</c:v>
                </c:pt>
                <c:pt idx="18">
                  <c:v>2.0568</c:v>
                </c:pt>
                <c:pt idx="19">
                  <c:v>2.0063809523809519</c:v>
                </c:pt>
                <c:pt idx="20">
                  <c:v>2.0413181818181814</c:v>
                </c:pt>
                <c:pt idx="21">
                  <c:v>1.7403636363636366</c:v>
                </c:pt>
                <c:pt idx="22">
                  <c:v>1.7263333333333333</c:v>
                </c:pt>
                <c:pt idx="23">
                  <c:v>1.6990000000000001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0593016"/>
        <c:axId val="710593408"/>
        <c:extLst/>
      </c:lineChart>
      <c:dateAx>
        <c:axId val="710593016"/>
        <c:scaling>
          <c:orientation val="minMax"/>
        </c:scaling>
        <c:delete val="0"/>
        <c:axPos val="b"/>
        <c:numFmt formatCode="[$-41B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k-SK"/>
          </a:p>
        </c:txPr>
        <c:crossAx val="710593408"/>
        <c:crosses val="autoZero"/>
        <c:auto val="1"/>
        <c:lblOffset val="100"/>
        <c:baseTimeUnit val="months"/>
      </c:dateAx>
      <c:valAx>
        <c:axId val="7105934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710593016"/>
        <c:crosses val="autoZero"/>
        <c:crossBetween val="between"/>
        <c:majorUnit val="1.5"/>
        <c:minorUnit val="1"/>
      </c:valAx>
    </c:plotArea>
    <c:legend>
      <c:legendPos val="r"/>
      <c:layout>
        <c:manualLayout>
          <c:xMode val="edge"/>
          <c:yMode val="edge"/>
          <c:x val="0.41473290384156519"/>
          <c:y val="0.115689688673746"/>
          <c:w val="0.5349409687425436"/>
          <c:h val="0.24631233595800525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6244080601036"/>
          <c:y val="5.0925925925925923E-2"/>
          <c:w val="0.85183685372661755"/>
          <c:h val="0.78625765529308833"/>
        </c:manualLayout>
      </c:layout>
      <c:lineChart>
        <c:grouping val="standard"/>
        <c:varyColors val="0"/>
        <c:ser>
          <c:idx val="2"/>
          <c:order val="0"/>
          <c:tx>
            <c:strRef>
              <c:f>'Graf 5+6 - Dlhopisy + Inflácia'!$H$28</c:f>
              <c:strCache>
                <c:ptCount val="1"/>
                <c:pt idx="0">
                  <c:v>ECB inflation target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5+6 - Dlhopisy + Inflácia'!$I$9:$AH$9</c:f>
              <c:numCache>
                <c:formatCode>m/d/yyyy</c:formatCode>
                <c:ptCount val="2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</c:numCache>
            </c:numRef>
          </c:cat>
          <c:val>
            <c:numRef>
              <c:f>'Graf 5+6 - Dlhopisy + Inflácia'!$I$12:$AH$12</c:f>
              <c:numCache>
                <c:formatCode>General</c:formatCode>
                <c:ptCount val="2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'Graf 5+6 - Dlhopisy + Inflácia'!$H$26</c:f>
              <c:strCache>
                <c:ptCount val="1"/>
                <c:pt idx="0">
                  <c:v>Eurozone inflation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5+6 - Dlhopisy + Inflácia'!$I$9:$AH$9</c:f>
              <c:numCache>
                <c:formatCode>m/d/yyyy</c:formatCode>
                <c:ptCount val="2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</c:numCache>
            </c:numRef>
          </c:cat>
          <c:val>
            <c:numRef>
              <c:f>'Graf 5+6 - Dlhopisy + Inflácia'!$I$10:$AH$10</c:f>
              <c:numCache>
                <c:formatCode>#\ ##0.0</c:formatCode>
                <c:ptCount val="26"/>
                <c:pt idx="0">
                  <c:v>0.8</c:v>
                </c:pt>
                <c:pt idx="1">
                  <c:v>0.7</c:v>
                </c:pt>
                <c:pt idx="2">
                  <c:v>0.5</c:v>
                </c:pt>
                <c:pt idx="3">
                  <c:v>0.7</c:v>
                </c:pt>
                <c:pt idx="4">
                  <c:v>0.5</c:v>
                </c:pt>
                <c:pt idx="5">
                  <c:v>0.5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0.4</c:v>
                </c:pt>
                <c:pt idx="10">
                  <c:v>0.3</c:v>
                </c:pt>
                <c:pt idx="11">
                  <c:v>-0.2</c:v>
                </c:pt>
                <c:pt idx="12">
                  <c:v>-0.6</c:v>
                </c:pt>
                <c:pt idx="13">
                  <c:v>-0.3</c:v>
                </c:pt>
                <c:pt idx="14">
                  <c:v>-0.1</c:v>
                </c:pt>
                <c:pt idx="15">
                  <c:v>0</c:v>
                </c:pt>
                <c:pt idx="16">
                  <c:v>0.3</c:v>
                </c:pt>
                <c:pt idx="17">
                  <c:v>0.2</c:v>
                </c:pt>
                <c:pt idx="18">
                  <c:v>0.2</c:v>
                </c:pt>
                <c:pt idx="19">
                  <c:v>0.1</c:v>
                </c:pt>
                <c:pt idx="20">
                  <c:v>-0.1</c:v>
                </c:pt>
                <c:pt idx="21">
                  <c:v>0.1</c:v>
                </c:pt>
                <c:pt idx="22">
                  <c:v>0.1</c:v>
                </c:pt>
                <c:pt idx="23">
                  <c:v>0.2</c:v>
                </c:pt>
                <c:pt idx="24">
                  <c:v>0.3</c:v>
                </c:pt>
                <c:pt idx="25">
                  <c:v>-0.2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'Graf 5+6 - Dlhopisy + Inflácia'!$H$27</c:f>
              <c:strCache>
                <c:ptCount val="1"/>
                <c:pt idx="0">
                  <c:v>Inflation expectations in 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5+6 - Dlhopisy + Inflácia'!$I$9:$AH$9</c:f>
              <c:numCache>
                <c:formatCode>m/d/yyyy</c:formatCode>
                <c:ptCount val="2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</c:numCache>
            </c:numRef>
          </c:cat>
          <c:val>
            <c:numRef>
              <c:f>'Graf 5+6 - Dlhopisy + Inflácia'!$I$11:$AH$11</c:f>
              <c:numCache>
                <c:formatCode>General</c:formatCode>
                <c:ptCount val="26"/>
                <c:pt idx="0">
                  <c:v>1.8</c:v>
                </c:pt>
                <c:pt idx="1">
                  <c:v>1.75</c:v>
                </c:pt>
                <c:pt idx="2" formatCode="#\ ##0.0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1.6</c:v>
                </c:pt>
                <c:pt idx="6">
                  <c:v>1.5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1.4</c:v>
                </c:pt>
                <c:pt idx="11">
                  <c:v>1.4</c:v>
                </c:pt>
                <c:pt idx="12">
                  <c:v>1.3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  <c:pt idx="16">
                  <c:v>1.2</c:v>
                </c:pt>
                <c:pt idx="17">
                  <c:v>1.3</c:v>
                </c:pt>
                <c:pt idx="18">
                  <c:v>1.4</c:v>
                </c:pt>
                <c:pt idx="19">
                  <c:v>1.3</c:v>
                </c:pt>
                <c:pt idx="20">
                  <c:v>1.2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</c:v>
                </c:pt>
                <c:pt idx="24">
                  <c:v>0.8</c:v>
                </c:pt>
                <c:pt idx="25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0592232"/>
        <c:axId val="710593800"/>
      </c:lineChart>
      <c:dateAx>
        <c:axId val="710592232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10593800"/>
        <c:crosses val="autoZero"/>
        <c:auto val="1"/>
        <c:lblOffset val="100"/>
        <c:baseTimeUnit val="months"/>
      </c:dateAx>
      <c:valAx>
        <c:axId val="71059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1059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910913913538588E-2"/>
          <c:y val="0.58738261883931175"/>
          <c:w val="0.61384660250801981"/>
          <c:h val="0.24595071449402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7+8  HDP + Príspevky'!$J$4</c:f>
              <c:strCache>
                <c:ptCount val="1"/>
                <c:pt idx="0">
                  <c:v>Medzikvartálny rast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7+8  HDP + Príspevky'!$K$3:$AP$3</c:f>
              <c:strCache>
                <c:ptCount val="32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</c:strCache>
            </c:strRef>
          </c:cat>
          <c:val>
            <c:numRef>
              <c:f>'Graf 7+8  HDP + Príspevky'!$K$4:$AP$4</c:f>
              <c:numCache>
                <c:formatCode>0.0</c:formatCode>
                <c:ptCount val="32"/>
                <c:pt idx="0">
                  <c:v>1.2237086463094515</c:v>
                </c:pt>
                <c:pt idx="1">
                  <c:v>0.63300374866450682</c:v>
                </c:pt>
                <c:pt idx="2">
                  <c:v>1.2760854747488892</c:v>
                </c:pt>
                <c:pt idx="3">
                  <c:v>-4.1605092347718475E-2</c:v>
                </c:pt>
                <c:pt idx="4">
                  <c:v>-8.8412097607209255</c:v>
                </c:pt>
                <c:pt idx="5">
                  <c:v>2.068758503228274</c:v>
                </c:pt>
                <c:pt idx="6">
                  <c:v>1.3785126064080666</c:v>
                </c:pt>
                <c:pt idx="7">
                  <c:v>1.6817127065638315</c:v>
                </c:pt>
                <c:pt idx="8">
                  <c:v>1.4078123695267397</c:v>
                </c:pt>
                <c:pt idx="9">
                  <c:v>0.50670879503997845</c:v>
                </c:pt>
                <c:pt idx="10">
                  <c:v>1.1250872239962684</c:v>
                </c:pt>
                <c:pt idx="11">
                  <c:v>0.91015554932949438</c:v>
                </c:pt>
                <c:pt idx="12">
                  <c:v>0.2532976386409258</c:v>
                </c:pt>
                <c:pt idx="13">
                  <c:v>0.77453026319547202</c:v>
                </c:pt>
                <c:pt idx="14">
                  <c:v>0.50611815435190888</c:v>
                </c:pt>
                <c:pt idx="15">
                  <c:v>0.46605663842786971</c:v>
                </c:pt>
                <c:pt idx="16">
                  <c:v>0.48183634135232634</c:v>
                </c:pt>
                <c:pt idx="17">
                  <c:v>0.26778586433862106</c:v>
                </c:pt>
                <c:pt idx="18">
                  <c:v>0.13489915403732677</c:v>
                </c:pt>
                <c:pt idx="19">
                  <c:v>0.24866865450934306</c:v>
                </c:pt>
                <c:pt idx="20">
                  <c:v>0.3219531082579552</c:v>
                </c:pt>
                <c:pt idx="21">
                  <c:v>0.48250490843118055</c:v>
                </c:pt>
                <c:pt idx="22">
                  <c:v>0.60766165018288909</c:v>
                </c:pt>
                <c:pt idx="23">
                  <c:v>0.5880159446138622</c:v>
                </c:pt>
                <c:pt idx="24">
                  <c:v>0.67481573923589</c:v>
                </c:pt>
                <c:pt idx="25">
                  <c:v>0.58048959969057012</c:v>
                </c:pt>
                <c:pt idx="26">
                  <c:v>0.64614617059433055</c:v>
                </c:pt>
                <c:pt idx="27">
                  <c:v>0.75548645805612047</c:v>
                </c:pt>
                <c:pt idx="28">
                  <c:v>0.96947388118517885</c:v>
                </c:pt>
                <c:pt idx="29">
                  <c:v>0.98873767057610085</c:v>
                </c:pt>
                <c:pt idx="30">
                  <c:v>0.9917304045227171</c:v>
                </c:pt>
                <c:pt idx="31">
                  <c:v>1.0674801721914484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7"/>
        <c:axId val="736073896"/>
        <c:axId val="736074288"/>
      </c:barChart>
      <c:lineChart>
        <c:grouping val="standard"/>
        <c:varyColors val="0"/>
        <c:ser>
          <c:idx val="1"/>
          <c:order val="1"/>
          <c:tx>
            <c:strRef>
              <c:f>'Graf 7+8  HDP + Príspevky'!$J$5</c:f>
              <c:strCache>
                <c:ptCount val="1"/>
                <c:pt idx="0">
                  <c:v>Úroveň HDP, 2008 Q4=100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7+8  HDP + Príspevky'!$K$3:$AP$3</c:f>
              <c:strCache>
                <c:ptCount val="32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</c:strCache>
            </c:strRef>
          </c:cat>
          <c:val>
            <c:numRef>
              <c:f>'Graf 7+8  HDP + Príspevky'!$K$5:$AP$5</c:f>
              <c:numCache>
                <c:formatCode>0.0</c:formatCode>
                <c:ptCount val="32"/>
                <c:pt idx="0">
                  <c:v>98.1597364407735</c:v>
                </c:pt>
                <c:pt idx="1">
                  <c:v>98.781091252122792</c:v>
                </c:pt>
                <c:pt idx="2">
                  <c:v>100.04162240938959</c:v>
                </c:pt>
                <c:pt idx="3">
                  <c:v>100</c:v>
                </c:pt>
                <c:pt idx="4">
                  <c:v>91.158790239279071</c:v>
                </c:pt>
                <c:pt idx="5">
                  <c:v>93.044645463794197</c:v>
                </c:pt>
                <c:pt idx="6">
                  <c:v>94.327277631100287</c:v>
                </c:pt>
                <c:pt idx="7">
                  <c:v>95.913591444778248</c:v>
                </c:pt>
                <c:pt idx="8">
                  <c:v>97.26387484919519</c:v>
                </c:pt>
                <c:pt idx="9">
                  <c:v>97.756719457452732</c:v>
                </c:pt>
                <c:pt idx="10">
                  <c:v>98.856567818666406</c:v>
                </c:pt>
                <c:pt idx="11">
                  <c:v>99.756316356544687</c:v>
                </c:pt>
                <c:pt idx="12">
                  <c:v>100.00899675027097</c:v>
                </c:pt>
                <c:pt idx="13">
                  <c:v>100.78359669602</c:v>
                </c:pt>
                <c:pt idx="14">
                  <c:v>101.29368077550738</c:v>
                </c:pt>
                <c:pt idx="15">
                  <c:v>101.76576669906953</c:v>
                </c:pt>
                <c:pt idx="16">
                  <c:v>102.25611114608148</c:v>
                </c:pt>
                <c:pt idx="17">
                  <c:v>102.52993855715306</c:v>
                </c:pt>
                <c:pt idx="18">
                  <c:v>102.66825057690166</c:v>
                </c:pt>
                <c:pt idx="19">
                  <c:v>102.92355433421953</c:v>
                </c:pt>
                <c:pt idx="20">
                  <c:v>103.25491991652811</c:v>
                </c:pt>
                <c:pt idx="21">
                  <c:v>103.75312997332202</c:v>
                </c:pt>
                <c:pt idx="22">
                  <c:v>104.38359795503432</c:v>
                </c:pt>
                <c:pt idx="23">
                  <c:v>104.99739015457156</c:v>
                </c:pt>
                <c:pt idx="24">
                  <c:v>105.70592906912152</c:v>
                </c:pt>
                <c:pt idx="25">
                  <c:v>106.31954099362409</c:v>
                </c:pt>
                <c:pt idx="26">
                  <c:v>107.00652063634786</c:v>
                </c:pt>
                <c:pt idx="27">
                  <c:v>107.81494040899248</c:v>
                </c:pt>
                <c:pt idx="28">
                  <c:v>108.86017809627305</c:v>
                </c:pt>
                <c:pt idx="29">
                  <c:v>109.93651968536713</c:v>
                </c:pt>
                <c:pt idx="30">
                  <c:v>111.02679357676102</c:v>
                </c:pt>
                <c:pt idx="31">
                  <c:v>112.21198258401289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075072"/>
        <c:axId val="736074680"/>
      </c:lineChart>
      <c:catAx>
        <c:axId val="73607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36074288"/>
        <c:crosses val="autoZero"/>
        <c:auto val="1"/>
        <c:lblAlgn val="ctr"/>
        <c:lblOffset val="100"/>
        <c:tickLblSkip val="2"/>
        <c:tickMarkSkip val="2"/>
        <c:noMultiLvlLbl val="1"/>
      </c:catAx>
      <c:valAx>
        <c:axId val="736074288"/>
        <c:scaling>
          <c:orientation val="minMax"/>
          <c:max val="3"/>
          <c:min val="-9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36073896"/>
        <c:crosses val="autoZero"/>
        <c:crossBetween val="between"/>
      </c:valAx>
      <c:valAx>
        <c:axId val="7360746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36075072"/>
        <c:crosses val="max"/>
        <c:crossBetween val="between"/>
      </c:valAx>
      <c:catAx>
        <c:axId val="736075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6074680"/>
        <c:crosses val="autoZero"/>
        <c:auto val="1"/>
        <c:lblAlgn val="ctr"/>
        <c:lblOffset val="100"/>
        <c:noMultiLvlLbl val="1"/>
      </c:catAx>
    </c:plotArea>
    <c:legend>
      <c:legendPos val="r"/>
      <c:layout>
        <c:manualLayout>
          <c:xMode val="edge"/>
          <c:yMode val="edge"/>
          <c:x val="0.19062210819706649"/>
          <c:y val="0.34530352444573903"/>
          <c:w val="0.69759235760554561"/>
          <c:h val="0.21162575266326999"/>
        </c:manualLayout>
      </c:layout>
      <c:overlay val="1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7+8  HDP + Príspevky'!$J$9</c:f>
              <c:strCache>
                <c:ptCount val="1"/>
                <c:pt idx="0">
                  <c:v>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Príspevky'!$K$9:$R$9</c:f>
              <c:numCache>
                <c:formatCode>0.0</c:formatCode>
                <c:ptCount val="8"/>
                <c:pt idx="0">
                  <c:v>2.729368523232651</c:v>
                </c:pt>
                <c:pt idx="1">
                  <c:v>2.553945711397994</c:v>
                </c:pt>
                <c:pt idx="2">
                  <c:v>1.690425490220995</c:v>
                </c:pt>
                <c:pt idx="3">
                  <c:v>2.298053008709442</c:v>
                </c:pt>
                <c:pt idx="4">
                  <c:v>1.1969740990091338</c:v>
                </c:pt>
                <c:pt idx="5">
                  <c:v>1.8815147866049369</c:v>
                </c:pt>
                <c:pt idx="6">
                  <c:v>2.2950829035964992</c:v>
                </c:pt>
                <c:pt idx="7">
                  <c:v>2.1695258092972529</c:v>
                </c:pt>
              </c:numCache>
            </c:numRef>
          </c:val>
        </c:ser>
        <c:ser>
          <c:idx val="8"/>
          <c:order val="1"/>
          <c:tx>
            <c:strRef>
              <c:f>'Graf 7+8  HDP + Príspevky'!$J$10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Príspevky'!$K$10:$R$10</c:f>
              <c:numCache>
                <c:formatCode>0.0</c:formatCode>
                <c:ptCount val="8"/>
                <c:pt idx="0">
                  <c:v>0.39481576681960662</c:v>
                </c:pt>
                <c:pt idx="1">
                  <c:v>0.70968312813431633</c:v>
                </c:pt>
                <c:pt idx="2">
                  <c:v>0.81229550028708197</c:v>
                </c:pt>
                <c:pt idx="3">
                  <c:v>0.99715172016967102</c:v>
                </c:pt>
                <c:pt idx="4">
                  <c:v>1.2203876653205035</c:v>
                </c:pt>
                <c:pt idx="5">
                  <c:v>1.9675285538586056</c:v>
                </c:pt>
                <c:pt idx="6">
                  <c:v>3.6417866736317697</c:v>
                </c:pt>
                <c:pt idx="7">
                  <c:v>4.8534598778075884</c:v>
                </c:pt>
              </c:numCache>
            </c:numRef>
          </c:val>
        </c:ser>
        <c:ser>
          <c:idx val="0"/>
          <c:order val="2"/>
          <c:tx>
            <c:strRef>
              <c:f>'Graf 7+8  HDP + Príspevky'!$J$11</c:f>
              <c:strCache>
                <c:ptCount val="1"/>
                <c:pt idx="0">
                  <c:v>Zásoby a diskrepancia</c:v>
                </c:pt>
              </c:strCache>
            </c:strRef>
          </c:tx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Príspevky'!$K$11:$R$11</c:f>
              <c:numCache>
                <c:formatCode>0.0</c:formatCode>
                <c:ptCount val="8"/>
                <c:pt idx="0">
                  <c:v>-0.10676230534155159</c:v>
                </c:pt>
                <c:pt idx="1">
                  <c:v>0.92152094580314425</c:v>
                </c:pt>
                <c:pt idx="2">
                  <c:v>-0.31851555669521509</c:v>
                </c:pt>
                <c:pt idx="3">
                  <c:v>-1.3367633413958897</c:v>
                </c:pt>
                <c:pt idx="4">
                  <c:v>-0.12865600495409218</c:v>
                </c:pt>
                <c:pt idx="5">
                  <c:v>0.17259850736712259</c:v>
                </c:pt>
                <c:pt idx="6">
                  <c:v>-0.55578201372836911</c:v>
                </c:pt>
                <c:pt idx="7">
                  <c:v>-2.0299028348806876</c:v>
                </c:pt>
              </c:numCache>
            </c:numRef>
          </c:val>
        </c:ser>
        <c:ser>
          <c:idx val="1"/>
          <c:order val="3"/>
          <c:tx>
            <c:strRef>
              <c:f>'Graf 7+8  HDP + Príspevky'!$J$12</c:f>
              <c:strCache>
                <c:ptCount val="1"/>
                <c:pt idx="0">
                  <c:v>Čistý export</c:v>
                </c:pt>
              </c:strCache>
            </c:strRef>
          </c:tx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Príspevky'!$K$12:$R$12</c:f>
              <c:numCache>
                <c:formatCode>0.0</c:formatCode>
                <c:ptCount val="8"/>
                <c:pt idx="0">
                  <c:v>-0.56292189065342113</c:v>
                </c:pt>
                <c:pt idx="1">
                  <c:v>-1.7228459531568183</c:v>
                </c:pt>
                <c:pt idx="2">
                  <c:v>0.22570381616159774</c:v>
                </c:pt>
                <c:pt idx="3">
                  <c:v>0.79688417648451892</c:v>
                </c:pt>
                <c:pt idx="4">
                  <c:v>0.64223625889639824</c:v>
                </c:pt>
                <c:pt idx="5">
                  <c:v>-0.64870752058001102</c:v>
                </c:pt>
                <c:pt idx="6">
                  <c:v>-1.6547330421629318</c:v>
                </c:pt>
                <c:pt idx="7">
                  <c:v>-0.7228707562792428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1438688"/>
        <c:axId val="736075464"/>
      </c:barChart>
      <c:lineChart>
        <c:grouping val="standard"/>
        <c:varyColors val="0"/>
        <c:ser>
          <c:idx val="2"/>
          <c:order val="4"/>
          <c:tx>
            <c:strRef>
              <c:f>'Graf 7+8  HDP + Príspevky'!$J$13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Príspevky'!$K$13:$R$13</c:f>
              <c:numCache>
                <c:formatCode>0.0</c:formatCode>
                <c:ptCount val="8"/>
                <c:pt idx="0">
                  <c:v>2.454500094057277</c:v>
                </c:pt>
                <c:pt idx="1">
                  <c:v>2.4623038321786472</c:v>
                </c:pt>
                <c:pt idx="2">
                  <c:v>2.4099092499744623</c:v>
                </c:pt>
                <c:pt idx="3">
                  <c:v>2.7553255639677587</c:v>
                </c:pt>
                <c:pt idx="4">
                  <c:v>2.9309420182719537</c:v>
                </c:pt>
                <c:pt idx="5">
                  <c:v>3.3729343272506762</c:v>
                </c:pt>
                <c:pt idx="6">
                  <c:v>3.7263545213369609</c:v>
                </c:pt>
                <c:pt idx="7">
                  <c:v>4.2702120959448919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438688"/>
        <c:axId val="736075464"/>
      </c:lineChart>
      <c:catAx>
        <c:axId val="6114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sk-SK"/>
          </a:p>
        </c:txPr>
        <c:crossAx val="736075464"/>
        <c:crosses val="autoZero"/>
        <c:auto val="1"/>
        <c:lblAlgn val="ctr"/>
        <c:lblOffset val="100"/>
        <c:noMultiLvlLbl val="0"/>
      </c:catAx>
      <c:valAx>
        <c:axId val="736075464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6114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078880604136694"/>
          <c:y val="2.2580115993565322E-2"/>
          <c:w val="0.86860603092347277"/>
          <c:h val="0.21218884937769877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7+8  HDP + Príspevky'!$J$18</c:f>
              <c:strCache>
                <c:ptCount val="1"/>
                <c:pt idx="0">
                  <c:v>QoQ growth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7+8  HDP + Príspevky'!$K$3:$AP$3</c:f>
              <c:strCache>
                <c:ptCount val="32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</c:strCache>
            </c:strRef>
          </c:cat>
          <c:val>
            <c:numRef>
              <c:f>'Graf 7+8  HDP + Príspevky'!$K$4:$AP$4</c:f>
              <c:numCache>
                <c:formatCode>0.0</c:formatCode>
                <c:ptCount val="32"/>
                <c:pt idx="0">
                  <c:v>1.2237086463094515</c:v>
                </c:pt>
                <c:pt idx="1">
                  <c:v>0.63300374866450682</c:v>
                </c:pt>
                <c:pt idx="2">
                  <c:v>1.2760854747488892</c:v>
                </c:pt>
                <c:pt idx="3">
                  <c:v>-4.1605092347718475E-2</c:v>
                </c:pt>
                <c:pt idx="4">
                  <c:v>-8.8412097607209255</c:v>
                </c:pt>
                <c:pt idx="5">
                  <c:v>2.068758503228274</c:v>
                </c:pt>
                <c:pt idx="6">
                  <c:v>1.3785126064080666</c:v>
                </c:pt>
                <c:pt idx="7">
                  <c:v>1.6817127065638315</c:v>
                </c:pt>
                <c:pt idx="8">
                  <c:v>1.4078123695267397</c:v>
                </c:pt>
                <c:pt idx="9">
                  <c:v>0.50670879503997845</c:v>
                </c:pt>
                <c:pt idx="10">
                  <c:v>1.1250872239962684</c:v>
                </c:pt>
                <c:pt idx="11">
                  <c:v>0.91015554932949438</c:v>
                </c:pt>
                <c:pt idx="12">
                  <c:v>0.2532976386409258</c:v>
                </c:pt>
                <c:pt idx="13">
                  <c:v>0.77453026319547202</c:v>
                </c:pt>
                <c:pt idx="14">
                  <c:v>0.50611815435190888</c:v>
                </c:pt>
                <c:pt idx="15">
                  <c:v>0.46605663842786971</c:v>
                </c:pt>
                <c:pt idx="16">
                  <c:v>0.48183634135232634</c:v>
                </c:pt>
                <c:pt idx="17">
                  <c:v>0.26778586433862106</c:v>
                </c:pt>
                <c:pt idx="18">
                  <c:v>0.13489915403732677</c:v>
                </c:pt>
                <c:pt idx="19">
                  <c:v>0.24866865450934306</c:v>
                </c:pt>
                <c:pt idx="20">
                  <c:v>0.3219531082579552</c:v>
                </c:pt>
                <c:pt idx="21">
                  <c:v>0.48250490843118055</c:v>
                </c:pt>
                <c:pt idx="22">
                  <c:v>0.60766165018288909</c:v>
                </c:pt>
                <c:pt idx="23">
                  <c:v>0.5880159446138622</c:v>
                </c:pt>
                <c:pt idx="24">
                  <c:v>0.67481573923589</c:v>
                </c:pt>
                <c:pt idx="25">
                  <c:v>0.58048959969057012</c:v>
                </c:pt>
                <c:pt idx="26">
                  <c:v>0.64614617059433055</c:v>
                </c:pt>
                <c:pt idx="27">
                  <c:v>0.75548645805612047</c:v>
                </c:pt>
                <c:pt idx="28">
                  <c:v>0.96947388118517885</c:v>
                </c:pt>
                <c:pt idx="29">
                  <c:v>0.98873767057610085</c:v>
                </c:pt>
                <c:pt idx="30">
                  <c:v>0.9917304045227171</c:v>
                </c:pt>
                <c:pt idx="31">
                  <c:v>1.0674801721914484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7"/>
        <c:axId val="769944768"/>
        <c:axId val="769945160"/>
      </c:barChart>
      <c:lineChart>
        <c:grouping val="standard"/>
        <c:varyColors val="0"/>
        <c:ser>
          <c:idx val="1"/>
          <c:order val="1"/>
          <c:tx>
            <c:strRef>
              <c:f>'Graf 7+8  HDP + Príspevky'!$J$19</c:f>
              <c:strCache>
                <c:ptCount val="1"/>
                <c:pt idx="0">
                  <c:v>GDP level, 2008 Q4=100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7+8  HDP + Príspevky'!$K$3:$AP$3</c:f>
              <c:strCache>
                <c:ptCount val="32"/>
                <c:pt idx="0">
                  <c:v>2008Q1</c:v>
                </c:pt>
                <c:pt idx="1">
                  <c:v>2008Q2</c:v>
                </c:pt>
                <c:pt idx="2">
                  <c:v>2008Q3</c:v>
                </c:pt>
                <c:pt idx="3">
                  <c:v>2008Q4</c:v>
                </c:pt>
                <c:pt idx="4">
                  <c:v>2009Q1</c:v>
                </c:pt>
                <c:pt idx="5">
                  <c:v>2009Q2</c:v>
                </c:pt>
                <c:pt idx="6">
                  <c:v>2009Q3</c:v>
                </c:pt>
                <c:pt idx="7">
                  <c:v>2009Q4</c:v>
                </c:pt>
                <c:pt idx="8">
                  <c:v>2010Q1</c:v>
                </c:pt>
                <c:pt idx="9">
                  <c:v>2010Q2</c:v>
                </c:pt>
                <c:pt idx="10">
                  <c:v>2010Q3</c:v>
                </c:pt>
                <c:pt idx="11">
                  <c:v>2010Q4</c:v>
                </c:pt>
                <c:pt idx="12">
                  <c:v>2011Q1</c:v>
                </c:pt>
                <c:pt idx="13">
                  <c:v>2011Q2</c:v>
                </c:pt>
                <c:pt idx="14">
                  <c:v>2011Q3</c:v>
                </c:pt>
                <c:pt idx="15">
                  <c:v>2011Q4</c:v>
                </c:pt>
                <c:pt idx="16">
                  <c:v>2012Q1</c:v>
                </c:pt>
                <c:pt idx="17">
                  <c:v>2012Q2</c:v>
                </c:pt>
                <c:pt idx="18">
                  <c:v>2012Q3</c:v>
                </c:pt>
                <c:pt idx="19">
                  <c:v>2012Q4</c:v>
                </c:pt>
                <c:pt idx="20">
                  <c:v>2013Q1</c:v>
                </c:pt>
                <c:pt idx="21">
                  <c:v>2013Q2</c:v>
                </c:pt>
                <c:pt idx="22">
                  <c:v>2013Q3</c:v>
                </c:pt>
                <c:pt idx="23">
                  <c:v>2013Q4</c:v>
                </c:pt>
                <c:pt idx="24">
                  <c:v>2014Q1</c:v>
                </c:pt>
                <c:pt idx="25">
                  <c:v>2014Q2</c:v>
                </c:pt>
                <c:pt idx="26">
                  <c:v>2014Q3</c:v>
                </c:pt>
                <c:pt idx="27">
                  <c:v>2014Q4</c:v>
                </c:pt>
                <c:pt idx="28">
                  <c:v>2015Q1</c:v>
                </c:pt>
                <c:pt idx="29">
                  <c:v>2015Q2</c:v>
                </c:pt>
                <c:pt idx="30">
                  <c:v>2015Q3</c:v>
                </c:pt>
                <c:pt idx="31">
                  <c:v>2015Q4</c:v>
                </c:pt>
              </c:strCache>
            </c:strRef>
          </c:cat>
          <c:val>
            <c:numRef>
              <c:f>'Graf 7+8  HDP + Príspevky'!$K$5:$AP$5</c:f>
              <c:numCache>
                <c:formatCode>0.0</c:formatCode>
                <c:ptCount val="32"/>
                <c:pt idx="0">
                  <c:v>98.1597364407735</c:v>
                </c:pt>
                <c:pt idx="1">
                  <c:v>98.781091252122792</c:v>
                </c:pt>
                <c:pt idx="2">
                  <c:v>100.04162240938959</c:v>
                </c:pt>
                <c:pt idx="3">
                  <c:v>100</c:v>
                </c:pt>
                <c:pt idx="4">
                  <c:v>91.158790239279071</c:v>
                </c:pt>
                <c:pt idx="5">
                  <c:v>93.044645463794197</c:v>
                </c:pt>
                <c:pt idx="6">
                  <c:v>94.327277631100287</c:v>
                </c:pt>
                <c:pt idx="7">
                  <c:v>95.913591444778248</c:v>
                </c:pt>
                <c:pt idx="8">
                  <c:v>97.26387484919519</c:v>
                </c:pt>
                <c:pt idx="9">
                  <c:v>97.756719457452732</c:v>
                </c:pt>
                <c:pt idx="10">
                  <c:v>98.856567818666406</c:v>
                </c:pt>
                <c:pt idx="11">
                  <c:v>99.756316356544687</c:v>
                </c:pt>
                <c:pt idx="12">
                  <c:v>100.00899675027097</c:v>
                </c:pt>
                <c:pt idx="13">
                  <c:v>100.78359669602</c:v>
                </c:pt>
                <c:pt idx="14">
                  <c:v>101.29368077550738</c:v>
                </c:pt>
                <c:pt idx="15">
                  <c:v>101.76576669906953</c:v>
                </c:pt>
                <c:pt idx="16">
                  <c:v>102.25611114608148</c:v>
                </c:pt>
                <c:pt idx="17">
                  <c:v>102.52993855715306</c:v>
                </c:pt>
                <c:pt idx="18">
                  <c:v>102.66825057690166</c:v>
                </c:pt>
                <c:pt idx="19">
                  <c:v>102.92355433421953</c:v>
                </c:pt>
                <c:pt idx="20">
                  <c:v>103.25491991652811</c:v>
                </c:pt>
                <c:pt idx="21">
                  <c:v>103.75312997332202</c:v>
                </c:pt>
                <c:pt idx="22">
                  <c:v>104.38359795503432</c:v>
                </c:pt>
                <c:pt idx="23">
                  <c:v>104.99739015457156</c:v>
                </c:pt>
                <c:pt idx="24">
                  <c:v>105.70592906912152</c:v>
                </c:pt>
                <c:pt idx="25">
                  <c:v>106.31954099362409</c:v>
                </c:pt>
                <c:pt idx="26">
                  <c:v>107.00652063634786</c:v>
                </c:pt>
                <c:pt idx="27">
                  <c:v>107.81494040899248</c:v>
                </c:pt>
                <c:pt idx="28">
                  <c:v>108.86017809627305</c:v>
                </c:pt>
                <c:pt idx="29">
                  <c:v>109.93651968536713</c:v>
                </c:pt>
                <c:pt idx="30">
                  <c:v>111.02679357676102</c:v>
                </c:pt>
                <c:pt idx="31">
                  <c:v>112.21198258401289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013216"/>
        <c:axId val="716012824"/>
      </c:lineChart>
      <c:catAx>
        <c:axId val="7699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69945160"/>
        <c:crosses val="autoZero"/>
        <c:auto val="1"/>
        <c:lblAlgn val="ctr"/>
        <c:lblOffset val="100"/>
        <c:tickLblSkip val="2"/>
        <c:tickMarkSkip val="2"/>
        <c:noMultiLvlLbl val="1"/>
      </c:catAx>
      <c:valAx>
        <c:axId val="769945160"/>
        <c:scaling>
          <c:orientation val="minMax"/>
          <c:max val="3"/>
          <c:min val="-9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69944768"/>
        <c:crosses val="autoZero"/>
        <c:crossBetween val="between"/>
      </c:valAx>
      <c:valAx>
        <c:axId val="71601282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16013216"/>
        <c:crosses val="max"/>
        <c:crossBetween val="between"/>
      </c:valAx>
      <c:catAx>
        <c:axId val="71601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6012824"/>
        <c:crosses val="autoZero"/>
        <c:auto val="1"/>
        <c:lblAlgn val="ctr"/>
        <c:lblOffset val="100"/>
        <c:noMultiLvlLbl val="1"/>
      </c:catAx>
    </c:plotArea>
    <c:legend>
      <c:legendPos val="r"/>
      <c:layout>
        <c:manualLayout>
          <c:xMode val="edge"/>
          <c:yMode val="edge"/>
          <c:x val="0.19062210819706649"/>
          <c:y val="0.34530352444573903"/>
          <c:w val="0.69759235760554561"/>
          <c:h val="0.21162575266326999"/>
        </c:manualLayout>
      </c:layout>
      <c:overlay val="1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7+8  HDP + Príspevky'!$J$23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Príspevky'!$K$9:$R$9</c:f>
              <c:numCache>
                <c:formatCode>0.0</c:formatCode>
                <c:ptCount val="8"/>
                <c:pt idx="0">
                  <c:v>2.729368523232651</c:v>
                </c:pt>
                <c:pt idx="1">
                  <c:v>2.553945711397994</c:v>
                </c:pt>
                <c:pt idx="2">
                  <c:v>1.690425490220995</c:v>
                </c:pt>
                <c:pt idx="3">
                  <c:v>2.298053008709442</c:v>
                </c:pt>
                <c:pt idx="4">
                  <c:v>1.1969740990091338</c:v>
                </c:pt>
                <c:pt idx="5">
                  <c:v>1.8815147866049369</c:v>
                </c:pt>
                <c:pt idx="6">
                  <c:v>2.2950829035964992</c:v>
                </c:pt>
                <c:pt idx="7">
                  <c:v>2.1695258092972529</c:v>
                </c:pt>
              </c:numCache>
            </c:numRef>
          </c:val>
        </c:ser>
        <c:ser>
          <c:idx val="8"/>
          <c:order val="1"/>
          <c:tx>
            <c:strRef>
              <c:f>'Graf 7+8  HDP + Príspevky'!$J$24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Príspevky'!$K$10:$R$10</c:f>
              <c:numCache>
                <c:formatCode>0.0</c:formatCode>
                <c:ptCount val="8"/>
                <c:pt idx="0">
                  <c:v>0.39481576681960662</c:v>
                </c:pt>
                <c:pt idx="1">
                  <c:v>0.70968312813431633</c:v>
                </c:pt>
                <c:pt idx="2">
                  <c:v>0.81229550028708197</c:v>
                </c:pt>
                <c:pt idx="3">
                  <c:v>0.99715172016967102</c:v>
                </c:pt>
                <c:pt idx="4">
                  <c:v>1.2203876653205035</c:v>
                </c:pt>
                <c:pt idx="5">
                  <c:v>1.9675285538586056</c:v>
                </c:pt>
                <c:pt idx="6">
                  <c:v>3.6417866736317697</c:v>
                </c:pt>
                <c:pt idx="7">
                  <c:v>4.8534598778075884</c:v>
                </c:pt>
              </c:numCache>
            </c:numRef>
          </c:val>
        </c:ser>
        <c:ser>
          <c:idx val="0"/>
          <c:order val="2"/>
          <c:tx>
            <c:strRef>
              <c:f>'Graf 7+8  HDP + Príspevky'!$J$25</c:f>
              <c:strCache>
                <c:ptCount val="1"/>
                <c:pt idx="0">
                  <c:v>Inventories and disc.</c:v>
                </c:pt>
              </c:strCache>
            </c:strRef>
          </c:tx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Príspevky'!$K$11:$R$11</c:f>
              <c:numCache>
                <c:formatCode>0.0</c:formatCode>
                <c:ptCount val="8"/>
                <c:pt idx="0">
                  <c:v>-0.10676230534155159</c:v>
                </c:pt>
                <c:pt idx="1">
                  <c:v>0.92152094580314425</c:v>
                </c:pt>
                <c:pt idx="2">
                  <c:v>-0.31851555669521509</c:v>
                </c:pt>
                <c:pt idx="3">
                  <c:v>-1.3367633413958897</c:v>
                </c:pt>
                <c:pt idx="4">
                  <c:v>-0.12865600495409218</c:v>
                </c:pt>
                <c:pt idx="5">
                  <c:v>0.17259850736712259</c:v>
                </c:pt>
                <c:pt idx="6">
                  <c:v>-0.55578201372836911</c:v>
                </c:pt>
                <c:pt idx="7">
                  <c:v>-2.0299028348806876</c:v>
                </c:pt>
              </c:numCache>
            </c:numRef>
          </c:val>
        </c:ser>
        <c:ser>
          <c:idx val="1"/>
          <c:order val="3"/>
          <c:tx>
            <c:strRef>
              <c:f>'Graf 7+8  HDP + Príspevky'!$J$26</c:f>
              <c:strCache>
                <c:ptCount val="1"/>
                <c:pt idx="0">
                  <c:v>Net export</c:v>
                </c:pt>
              </c:strCache>
            </c:strRef>
          </c:tx>
          <c:invertIfNegative val="0"/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Príspevky'!$K$12:$R$12</c:f>
              <c:numCache>
                <c:formatCode>0.0</c:formatCode>
                <c:ptCount val="8"/>
                <c:pt idx="0">
                  <c:v>-0.56292189065342113</c:v>
                </c:pt>
                <c:pt idx="1">
                  <c:v>-1.7228459531568183</c:v>
                </c:pt>
                <c:pt idx="2">
                  <c:v>0.22570381616159774</c:v>
                </c:pt>
                <c:pt idx="3">
                  <c:v>0.79688417648451892</c:v>
                </c:pt>
                <c:pt idx="4">
                  <c:v>0.64223625889639824</c:v>
                </c:pt>
                <c:pt idx="5">
                  <c:v>-0.64870752058001102</c:v>
                </c:pt>
                <c:pt idx="6">
                  <c:v>-1.6547330421629318</c:v>
                </c:pt>
                <c:pt idx="7">
                  <c:v>-0.7228707562792428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9943984"/>
        <c:axId val="716013608"/>
      </c:barChart>
      <c:lineChart>
        <c:grouping val="standard"/>
        <c:varyColors val="0"/>
        <c:ser>
          <c:idx val="2"/>
          <c:order val="4"/>
          <c:tx>
            <c:strRef>
              <c:f>'Graf 7+8  HDP + Príspevky'!$J$27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7+8  HDP + Príspevky'!$K$8:$R$8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7+8  HDP + Príspevky'!$K$13:$R$13</c:f>
              <c:numCache>
                <c:formatCode>0.0</c:formatCode>
                <c:ptCount val="8"/>
                <c:pt idx="0">
                  <c:v>2.454500094057277</c:v>
                </c:pt>
                <c:pt idx="1">
                  <c:v>2.4623038321786472</c:v>
                </c:pt>
                <c:pt idx="2">
                  <c:v>2.4099092499744623</c:v>
                </c:pt>
                <c:pt idx="3">
                  <c:v>2.7553255639677587</c:v>
                </c:pt>
                <c:pt idx="4">
                  <c:v>2.9309420182719537</c:v>
                </c:pt>
                <c:pt idx="5">
                  <c:v>3.3729343272506762</c:v>
                </c:pt>
                <c:pt idx="6">
                  <c:v>3.7263545213369609</c:v>
                </c:pt>
                <c:pt idx="7">
                  <c:v>4.2702120959448919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943984"/>
        <c:axId val="716013608"/>
      </c:lineChart>
      <c:catAx>
        <c:axId val="76994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800"/>
            </a:pPr>
            <a:endParaRPr lang="sk-SK"/>
          </a:p>
        </c:txPr>
        <c:crossAx val="716013608"/>
        <c:crosses val="autoZero"/>
        <c:auto val="1"/>
        <c:lblAlgn val="ctr"/>
        <c:lblOffset val="100"/>
        <c:noMultiLvlLbl val="0"/>
      </c:catAx>
      <c:valAx>
        <c:axId val="71601360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k-SK"/>
          </a:p>
        </c:txPr>
        <c:crossAx val="769943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078880604136694"/>
          <c:y val="2.2580115993565322E-2"/>
          <c:w val="0.86860603092347277"/>
          <c:h val="0.21218884937769877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9+10 Zam. + Beveridge'!$I$4</c:f>
              <c:strCache>
                <c:ptCount val="1"/>
                <c:pt idx="0">
                  <c:v>Hrubý domáci produkt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9+10 Zam. + Beveridge'!$J$3:$AW$3</c:f>
              <c:strCache>
                <c:ptCount val="40"/>
                <c:pt idx="0">
                  <c:v>2006Q1</c:v>
                </c:pt>
                <c:pt idx="1">
                  <c:v>2006Q2</c:v>
                </c:pt>
                <c:pt idx="2">
                  <c:v>2006Q3</c:v>
                </c:pt>
                <c:pt idx="3">
                  <c:v>2006Q4</c:v>
                </c:pt>
                <c:pt idx="4">
                  <c:v>2007Q1</c:v>
                </c:pt>
                <c:pt idx="5">
                  <c:v>2007Q2</c:v>
                </c:pt>
                <c:pt idx="6">
                  <c:v>2007Q3</c:v>
                </c:pt>
                <c:pt idx="7">
                  <c:v>2007Q4</c:v>
                </c:pt>
                <c:pt idx="8">
                  <c:v>2008Q1</c:v>
                </c:pt>
                <c:pt idx="9">
                  <c:v>2008Q2</c:v>
                </c:pt>
                <c:pt idx="10">
                  <c:v>2008Q3</c:v>
                </c:pt>
                <c:pt idx="11">
                  <c:v>2008Q4</c:v>
                </c:pt>
                <c:pt idx="12">
                  <c:v>2009Q1</c:v>
                </c:pt>
                <c:pt idx="13">
                  <c:v>2009Q2</c:v>
                </c:pt>
                <c:pt idx="14">
                  <c:v>2009Q3</c:v>
                </c:pt>
                <c:pt idx="15">
                  <c:v>2009Q4</c:v>
                </c:pt>
                <c:pt idx="16">
                  <c:v>2010Q1</c:v>
                </c:pt>
                <c:pt idx="17">
                  <c:v>2010Q2</c:v>
                </c:pt>
                <c:pt idx="18">
                  <c:v>2010Q3</c:v>
                </c:pt>
                <c:pt idx="19">
                  <c:v>2010Q4</c:v>
                </c:pt>
                <c:pt idx="20">
                  <c:v>2011Q1</c:v>
                </c:pt>
                <c:pt idx="21">
                  <c:v>2011Q2</c:v>
                </c:pt>
                <c:pt idx="22">
                  <c:v>2011Q3</c:v>
                </c:pt>
                <c:pt idx="23">
                  <c:v>2011Q4</c:v>
                </c:pt>
                <c:pt idx="24">
                  <c:v>2012Q1</c:v>
                </c:pt>
                <c:pt idx="25">
                  <c:v>2012Q2</c:v>
                </c:pt>
                <c:pt idx="26">
                  <c:v>2012Q3</c:v>
                </c:pt>
                <c:pt idx="27">
                  <c:v>2012Q4</c:v>
                </c:pt>
                <c:pt idx="28">
                  <c:v>2013Q1</c:v>
                </c:pt>
                <c:pt idx="29">
                  <c:v>2013Q2</c:v>
                </c:pt>
                <c:pt idx="30">
                  <c:v>2013Q3</c:v>
                </c:pt>
                <c:pt idx="31">
                  <c:v>2013Q4</c:v>
                </c:pt>
                <c:pt idx="32">
                  <c:v>2014Q1</c:v>
                </c:pt>
                <c:pt idx="33">
                  <c:v>2014Q2</c:v>
                </c:pt>
                <c:pt idx="34">
                  <c:v>2014Q3</c:v>
                </c:pt>
                <c:pt idx="35">
                  <c:v>2014Q4</c:v>
                </c:pt>
                <c:pt idx="36">
                  <c:v>2015Q1</c:v>
                </c:pt>
                <c:pt idx="37">
                  <c:v>2015Q2</c:v>
                </c:pt>
                <c:pt idx="38">
                  <c:v>2015Q3</c:v>
                </c:pt>
                <c:pt idx="39">
                  <c:v>2015Q4</c:v>
                </c:pt>
              </c:strCache>
            </c:strRef>
          </c:cat>
          <c:val>
            <c:numRef>
              <c:f>'Graf 9+10 Zam. + Beveridge'!$J$4:$AW$4</c:f>
              <c:numCache>
                <c:formatCode>0.00</c:formatCode>
                <c:ptCount val="40"/>
                <c:pt idx="0">
                  <c:v>7.6053440151136797</c:v>
                </c:pt>
                <c:pt idx="1">
                  <c:v>8.3805739582155212</c:v>
                </c:pt>
                <c:pt idx="2">
                  <c:v>7.9681012222389214</c:v>
                </c:pt>
                <c:pt idx="3">
                  <c:v>9.8971684728842888</c:v>
                </c:pt>
                <c:pt idx="4">
                  <c:v>9.3799400733982417</c:v>
                </c:pt>
                <c:pt idx="5">
                  <c:v>9.0336839543407432</c:v>
                </c:pt>
                <c:pt idx="6">
                  <c:v>11.123653490209495</c:v>
                </c:pt>
                <c:pt idx="7">
                  <c:v>13.528219999064151</c:v>
                </c:pt>
                <c:pt idx="8">
                  <c:v>9.3451759201828679</c:v>
                </c:pt>
                <c:pt idx="9">
                  <c:v>6.6030321001362857</c:v>
                </c:pt>
                <c:pt idx="10">
                  <c:v>6.1695827842385365</c:v>
                </c:pt>
                <c:pt idx="11">
                  <c:v>1.1957466426893326</c:v>
                </c:pt>
                <c:pt idx="12">
                  <c:v>-5.9089891197751427</c:v>
                </c:pt>
                <c:pt idx="13">
                  <c:v>-6.0837815833301168</c:v>
                </c:pt>
                <c:pt idx="14">
                  <c:v>-5.9498434394340443</c:v>
                </c:pt>
                <c:pt idx="15">
                  <c:v>-4.060971806383618</c:v>
                </c:pt>
                <c:pt idx="16">
                  <c:v>5.8935883378963716</c:v>
                </c:pt>
                <c:pt idx="17">
                  <c:v>5.2751176347892725</c:v>
                </c:pt>
                <c:pt idx="18">
                  <c:v>4.8426392572398447</c:v>
                </c:pt>
                <c:pt idx="19">
                  <c:v>4.4284131762488466</c:v>
                </c:pt>
                <c:pt idx="20">
                  <c:v>2.752517371920038</c:v>
                </c:pt>
                <c:pt idx="21">
                  <c:v>3.1390794043387737</c:v>
                </c:pt>
                <c:pt idx="22">
                  <c:v>2.3637361994578665</c:v>
                </c:pt>
                <c:pt idx="23">
                  <c:v>3.1265667916270834</c:v>
                </c:pt>
                <c:pt idx="24">
                  <c:v>2.4162721875081061</c:v>
                </c:pt>
                <c:pt idx="25">
                  <c:v>1.9651422800618379</c:v>
                </c:pt>
                <c:pt idx="26">
                  <c:v>1.6168295834236623</c:v>
                </c:pt>
                <c:pt idx="27">
                  <c:v>0.209841048797621</c:v>
                </c:pt>
                <c:pt idx="28">
                  <c:v>1.0054791818522757</c:v>
                </c:pt>
                <c:pt idx="29">
                  <c:v>1.1818604459495008</c:v>
                </c:pt>
                <c:pt idx="30">
                  <c:v>1.3858709922089485</c:v>
                </c:pt>
                <c:pt idx="31">
                  <c:v>2.0958440007107892</c:v>
                </c:pt>
                <c:pt idx="32">
                  <c:v>2.454500094057277</c:v>
                </c:pt>
                <c:pt idx="33">
                  <c:v>2.4623038321786472</c:v>
                </c:pt>
                <c:pt idx="34">
                  <c:v>2.4099092499744623</c:v>
                </c:pt>
                <c:pt idx="35">
                  <c:v>2.7553255639677587</c:v>
                </c:pt>
                <c:pt idx="36">
                  <c:v>2.9309420182719537</c:v>
                </c:pt>
                <c:pt idx="37">
                  <c:v>3.3729343272506762</c:v>
                </c:pt>
                <c:pt idx="38">
                  <c:v>3.7263545213369609</c:v>
                </c:pt>
                <c:pt idx="39">
                  <c:v>4.2702120959448919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9+10 Zam. + Beveridge'!$I$5</c:f>
              <c:strCache>
                <c:ptCount val="1"/>
                <c:pt idx="0">
                  <c:v>Zamestnanosť v súkromnom sektore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9+10 Zam. + Beveridge'!$J$3:$AW$3</c:f>
              <c:strCache>
                <c:ptCount val="40"/>
                <c:pt idx="0">
                  <c:v>2006Q1</c:v>
                </c:pt>
                <c:pt idx="1">
                  <c:v>2006Q2</c:v>
                </c:pt>
                <c:pt idx="2">
                  <c:v>2006Q3</c:v>
                </c:pt>
                <c:pt idx="3">
                  <c:v>2006Q4</c:v>
                </c:pt>
                <c:pt idx="4">
                  <c:v>2007Q1</c:v>
                </c:pt>
                <c:pt idx="5">
                  <c:v>2007Q2</c:v>
                </c:pt>
                <c:pt idx="6">
                  <c:v>2007Q3</c:v>
                </c:pt>
                <c:pt idx="7">
                  <c:v>2007Q4</c:v>
                </c:pt>
                <c:pt idx="8">
                  <c:v>2008Q1</c:v>
                </c:pt>
                <c:pt idx="9">
                  <c:v>2008Q2</c:v>
                </c:pt>
                <c:pt idx="10">
                  <c:v>2008Q3</c:v>
                </c:pt>
                <c:pt idx="11">
                  <c:v>2008Q4</c:v>
                </c:pt>
                <c:pt idx="12">
                  <c:v>2009Q1</c:v>
                </c:pt>
                <c:pt idx="13">
                  <c:v>2009Q2</c:v>
                </c:pt>
                <c:pt idx="14">
                  <c:v>2009Q3</c:v>
                </c:pt>
                <c:pt idx="15">
                  <c:v>2009Q4</c:v>
                </c:pt>
                <c:pt idx="16">
                  <c:v>2010Q1</c:v>
                </c:pt>
                <c:pt idx="17">
                  <c:v>2010Q2</c:v>
                </c:pt>
                <c:pt idx="18">
                  <c:v>2010Q3</c:v>
                </c:pt>
                <c:pt idx="19">
                  <c:v>2010Q4</c:v>
                </c:pt>
                <c:pt idx="20">
                  <c:v>2011Q1</c:v>
                </c:pt>
                <c:pt idx="21">
                  <c:v>2011Q2</c:v>
                </c:pt>
                <c:pt idx="22">
                  <c:v>2011Q3</c:v>
                </c:pt>
                <c:pt idx="23">
                  <c:v>2011Q4</c:v>
                </c:pt>
                <c:pt idx="24">
                  <c:v>2012Q1</c:v>
                </c:pt>
                <c:pt idx="25">
                  <c:v>2012Q2</c:v>
                </c:pt>
                <c:pt idx="26">
                  <c:v>2012Q3</c:v>
                </c:pt>
                <c:pt idx="27">
                  <c:v>2012Q4</c:v>
                </c:pt>
                <c:pt idx="28">
                  <c:v>2013Q1</c:v>
                </c:pt>
                <c:pt idx="29">
                  <c:v>2013Q2</c:v>
                </c:pt>
                <c:pt idx="30">
                  <c:v>2013Q3</c:v>
                </c:pt>
                <c:pt idx="31">
                  <c:v>2013Q4</c:v>
                </c:pt>
                <c:pt idx="32">
                  <c:v>2014Q1</c:v>
                </c:pt>
                <c:pt idx="33">
                  <c:v>2014Q2</c:v>
                </c:pt>
                <c:pt idx="34">
                  <c:v>2014Q3</c:v>
                </c:pt>
                <c:pt idx="35">
                  <c:v>2014Q4</c:v>
                </c:pt>
                <c:pt idx="36">
                  <c:v>2015Q1</c:v>
                </c:pt>
                <c:pt idx="37">
                  <c:v>2015Q2</c:v>
                </c:pt>
                <c:pt idx="38">
                  <c:v>2015Q3</c:v>
                </c:pt>
                <c:pt idx="39">
                  <c:v>2015Q4</c:v>
                </c:pt>
              </c:strCache>
            </c:strRef>
          </c:cat>
          <c:val>
            <c:numRef>
              <c:f>'Graf 9+10 Zam. + Beveridge'!$J$5:$AW$5</c:f>
              <c:numCache>
                <c:formatCode>0.00</c:formatCode>
                <c:ptCount val="40"/>
                <c:pt idx="0">
                  <c:v>2.0578728596563067</c:v>
                </c:pt>
                <c:pt idx="1">
                  <c:v>3.0720325341846211</c:v>
                </c:pt>
                <c:pt idx="2">
                  <c:v>2.5152101140369032</c:v>
                </c:pt>
                <c:pt idx="3">
                  <c:v>2.271583156340351</c:v>
                </c:pt>
                <c:pt idx="4">
                  <c:v>2.5720251580833686</c:v>
                </c:pt>
                <c:pt idx="5">
                  <c:v>2.1995091842046621</c:v>
                </c:pt>
                <c:pt idx="6">
                  <c:v>2.5295832919410843</c:v>
                </c:pt>
                <c:pt idx="7">
                  <c:v>2.8620232988772365</c:v>
                </c:pt>
                <c:pt idx="8">
                  <c:v>4.0197023223285111</c:v>
                </c:pt>
                <c:pt idx="9">
                  <c:v>3.9416222408760637</c:v>
                </c:pt>
                <c:pt idx="10">
                  <c:v>4.2545188018862978</c:v>
                </c:pt>
                <c:pt idx="11">
                  <c:v>3.2054944823315612</c:v>
                </c:pt>
                <c:pt idx="12">
                  <c:v>0.25393825005026738</c:v>
                </c:pt>
                <c:pt idx="13">
                  <c:v>-1.2512062062426499</c:v>
                </c:pt>
                <c:pt idx="14">
                  <c:v>-4.144257125769335</c:v>
                </c:pt>
                <c:pt idx="15">
                  <c:v>-4.8171010731225872</c:v>
                </c:pt>
                <c:pt idx="16">
                  <c:v>-4.1144778407769529</c:v>
                </c:pt>
                <c:pt idx="17">
                  <c:v>-3.3772379560983889</c:v>
                </c:pt>
                <c:pt idx="18">
                  <c:v>-1.3579909649771627</c:v>
                </c:pt>
                <c:pt idx="19">
                  <c:v>0.42067757273565043</c:v>
                </c:pt>
                <c:pt idx="20">
                  <c:v>2.8086633077548884</c:v>
                </c:pt>
                <c:pt idx="21">
                  <c:v>2.9154154447932346</c:v>
                </c:pt>
                <c:pt idx="22">
                  <c:v>2.1172672335839415</c:v>
                </c:pt>
                <c:pt idx="23">
                  <c:v>1.2506821666478984</c:v>
                </c:pt>
                <c:pt idx="24">
                  <c:v>0.87626619663707661</c:v>
                </c:pt>
                <c:pt idx="25">
                  <c:v>0.6950175579480744</c:v>
                </c:pt>
                <c:pt idx="26">
                  <c:v>0.17008189295939502</c:v>
                </c:pt>
                <c:pt idx="27">
                  <c:v>-0.49205143297785803</c:v>
                </c:pt>
                <c:pt idx="28">
                  <c:v>-1.1080425187687259</c:v>
                </c:pt>
                <c:pt idx="29">
                  <c:v>-1.5649187238002793</c:v>
                </c:pt>
                <c:pt idx="30">
                  <c:v>-0.97664949141200719</c:v>
                </c:pt>
                <c:pt idx="31">
                  <c:v>-3.0493309527157564E-2</c:v>
                </c:pt>
                <c:pt idx="32">
                  <c:v>0.51473661007452876</c:v>
                </c:pt>
                <c:pt idx="33">
                  <c:v>1.3081925595001875</c:v>
                </c:pt>
                <c:pt idx="34">
                  <c:v>1.1848055833185489</c:v>
                </c:pt>
                <c:pt idx="35">
                  <c:v>2.005661330429831</c:v>
                </c:pt>
                <c:pt idx="36">
                  <c:v>1.9127675650177034</c:v>
                </c:pt>
                <c:pt idx="37">
                  <c:v>2.1370203489775363</c:v>
                </c:pt>
                <c:pt idx="38">
                  <c:v>2.328100231851038</c:v>
                </c:pt>
                <c:pt idx="39">
                  <c:v>2.3072417758701835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014392"/>
        <c:axId val="715971856"/>
      </c:lineChart>
      <c:catAx>
        <c:axId val="716014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15971856"/>
        <c:crosses val="autoZero"/>
        <c:auto val="1"/>
        <c:lblAlgn val="ctr"/>
        <c:lblOffset val="100"/>
        <c:noMultiLvlLbl val="0"/>
      </c:catAx>
      <c:valAx>
        <c:axId val="715971856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160143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3523145042792708"/>
          <c:y val="5.7660247499042638E-2"/>
          <c:w val="0.63985986887786916"/>
          <c:h val="0.22411935350186493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36988282481427"/>
          <c:y val="4.2281978903580451E-2"/>
          <c:w val="0.78496046962688815"/>
          <c:h val="0.8132823019764039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B0F0"/>
              </a:solidFill>
              <a:ln>
                <a:noFill/>
              </a:ln>
            </c:spPr>
          </c:marker>
          <c:dPt>
            <c:idx val="0"/>
            <c:marker>
              <c:symbol val="circle"/>
              <c:size val="12"/>
            </c:marker>
            <c:bubble3D val="0"/>
          </c:dPt>
          <c:dPt>
            <c:idx val="57"/>
            <c:marker>
              <c:symbol val="circle"/>
              <c:size val="8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58"/>
            <c:bubble3D val="0"/>
          </c:dPt>
          <c:dPt>
            <c:idx val="68"/>
            <c:marker>
              <c:symbol val="circle"/>
              <c:size val="12"/>
            </c:marker>
            <c:bubble3D val="0"/>
          </c:dPt>
          <c:dPt>
            <c:idx val="69"/>
            <c:marker>
              <c:symbol val="circle"/>
              <c:size val="8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71"/>
            <c:marker>
              <c:symbol val="circle"/>
              <c:size val="8"/>
            </c:marker>
            <c:bubble3D val="0"/>
          </c:dPt>
          <c:dPt>
            <c:idx val="73"/>
            <c:bubble3D val="0"/>
          </c:dPt>
          <c:dPt>
            <c:idx val="75"/>
            <c:bubble3D val="0"/>
          </c:dPt>
          <c:dPt>
            <c:idx val="78"/>
            <c:bubble3D val="0"/>
          </c:dPt>
          <c:dPt>
            <c:idx val="79"/>
            <c:bubble3D val="0"/>
          </c:dPt>
          <c:dPt>
            <c:idx val="80"/>
            <c:bubble3D val="0"/>
          </c:dPt>
          <c:dPt>
            <c:idx val="81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82"/>
            <c:bubble3D val="0"/>
          </c:dPt>
          <c:dPt>
            <c:idx val="83"/>
            <c:bubble3D val="0"/>
          </c:dPt>
          <c:dPt>
            <c:idx val="84"/>
            <c:bubble3D val="0"/>
          </c:dPt>
          <c:dPt>
            <c:idx val="86"/>
            <c:bubble3D val="0"/>
          </c:dPt>
          <c:dPt>
            <c:idx val="87"/>
            <c:bubble3D val="0"/>
          </c:dPt>
          <c:dPt>
            <c:idx val="88"/>
            <c:bubble3D val="0"/>
          </c:dPt>
          <c:dPt>
            <c:idx val="89"/>
            <c:bubble3D val="0"/>
          </c:dPt>
          <c:dPt>
            <c:idx val="91"/>
            <c:bubble3D val="0"/>
          </c:dPt>
          <c:dPt>
            <c:idx val="92"/>
            <c:bubble3D val="0"/>
          </c:dPt>
          <c:dPt>
            <c:idx val="93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94"/>
            <c:marker>
              <c:symbol val="circle"/>
              <c:size val="8"/>
              <c:spPr>
                <a:solidFill>
                  <a:srgbClr val="FF0000"/>
                </a:solidFill>
                <a:ln>
                  <a:noFill/>
                </a:ln>
              </c:spPr>
            </c:marker>
            <c:bubble3D val="0"/>
          </c:dPt>
          <c:xVal>
            <c:numRef>
              <c:f>'Graf 9+10 Zam. + Beveridge'!$J$9:$J$103</c:f>
              <c:numCache>
                <c:formatCode>0.0</c:formatCode>
                <c:ptCount val="95"/>
                <c:pt idx="0">
                  <c:v>7.4123895621755667</c:v>
                </c:pt>
                <c:pt idx="1">
                  <c:v>7.3614132203277967</c:v>
                </c:pt>
                <c:pt idx="2">
                  <c:v>7.4176796831905332</c:v>
                </c:pt>
                <c:pt idx="3">
                  <c:v>7.4356279311904245</c:v>
                </c:pt>
                <c:pt idx="4">
                  <c:v>7.4737076654054011</c:v>
                </c:pt>
                <c:pt idx="5">
                  <c:v>7.525679205347938</c:v>
                </c:pt>
                <c:pt idx="6">
                  <c:v>7.6150376261371493</c:v>
                </c:pt>
                <c:pt idx="7">
                  <c:v>7.8040949664133024</c:v>
                </c:pt>
                <c:pt idx="8">
                  <c:v>8.1031390880511029</c:v>
                </c:pt>
                <c:pt idx="9">
                  <c:v>8.4419538715600311</c:v>
                </c:pt>
                <c:pt idx="10">
                  <c:v>8.7182304000650159</c:v>
                </c:pt>
                <c:pt idx="11">
                  <c:v>9.4023652481683762</c:v>
                </c:pt>
                <c:pt idx="12">
                  <c:v>10.066534135606881</c:v>
                </c:pt>
                <c:pt idx="13">
                  <c:v>10.842173683030417</c:v>
                </c:pt>
                <c:pt idx="14">
                  <c:v>11.515434608393825</c:v>
                </c:pt>
                <c:pt idx="15">
                  <c:v>11.808344637499436</c:v>
                </c:pt>
                <c:pt idx="16">
                  <c:v>12.067844169272353</c:v>
                </c:pt>
                <c:pt idx="17">
                  <c:v>12.238482164490202</c:v>
                </c:pt>
                <c:pt idx="18">
                  <c:v>12.482467019223195</c:v>
                </c:pt>
                <c:pt idx="19">
                  <c:v>12.644202623822478</c:v>
                </c:pt>
                <c:pt idx="20">
                  <c:v>12.714620035740303</c:v>
                </c:pt>
                <c:pt idx="21">
                  <c:v>12.728879688107858</c:v>
                </c:pt>
                <c:pt idx="22">
                  <c:v>12.608136305118933</c:v>
                </c:pt>
                <c:pt idx="23">
                  <c:v>12.629274323395906</c:v>
                </c:pt>
                <c:pt idx="24">
                  <c:v>12.593203896246397</c:v>
                </c:pt>
                <c:pt idx="25">
                  <c:v>12.443300638498247</c:v>
                </c:pt>
                <c:pt idx="26">
                  <c:v>12.374036323314286</c:v>
                </c:pt>
                <c:pt idx="27">
                  <c:v>12.356611406981784</c:v>
                </c:pt>
                <c:pt idx="28">
                  <c:v>12.352943721787458</c:v>
                </c:pt>
                <c:pt idx="29">
                  <c:v>12.396793877065395</c:v>
                </c:pt>
                <c:pt idx="30">
                  <c:v>12.465224412607469</c:v>
                </c:pt>
                <c:pt idx="31">
                  <c:v>12.49772502518263</c:v>
                </c:pt>
                <c:pt idx="32">
                  <c:v>12.491054909627634</c:v>
                </c:pt>
                <c:pt idx="33">
                  <c:v>12.51411055418987</c:v>
                </c:pt>
                <c:pt idx="34">
                  <c:v>12.684617398855391</c:v>
                </c:pt>
                <c:pt idx="35">
                  <c:v>12.790418484023636</c:v>
                </c:pt>
                <c:pt idx="36">
                  <c:v>12.844676950161485</c:v>
                </c:pt>
                <c:pt idx="37">
                  <c:v>12.884183871744813</c:v>
                </c:pt>
                <c:pt idx="38">
                  <c:v>12.985687674587378</c:v>
                </c:pt>
                <c:pt idx="39">
                  <c:v>13.030930428078429</c:v>
                </c:pt>
                <c:pt idx="40">
                  <c:v>13.227623223035998</c:v>
                </c:pt>
                <c:pt idx="41">
                  <c:v>13.341838391679985</c:v>
                </c:pt>
                <c:pt idx="42">
                  <c:v>13.413633045091119</c:v>
                </c:pt>
                <c:pt idx="43">
                  <c:v>13.468183973781045</c:v>
                </c:pt>
                <c:pt idx="44">
                  <c:v>13.548939109002259</c:v>
                </c:pt>
                <c:pt idx="45">
                  <c:v>13.591068974712892</c:v>
                </c:pt>
                <c:pt idx="46">
                  <c:v>13.394472417819253</c:v>
                </c:pt>
                <c:pt idx="47">
                  <c:v>13.395160892291633</c:v>
                </c:pt>
                <c:pt idx="48">
                  <c:v>13.427982586531773</c:v>
                </c:pt>
                <c:pt idx="49">
                  <c:v>13.377402000662489</c:v>
                </c:pt>
                <c:pt idx="50">
                  <c:v>13.346130312729382</c:v>
                </c:pt>
                <c:pt idx="51">
                  <c:v>13.404893552242234</c:v>
                </c:pt>
                <c:pt idx="52">
                  <c:v>13.393373285333816</c:v>
                </c:pt>
                <c:pt idx="53">
                  <c:v>13.403955600322476</c:v>
                </c:pt>
                <c:pt idx="54">
                  <c:v>13.474423354934794</c:v>
                </c:pt>
                <c:pt idx="55">
                  <c:v>13.826336656316668</c:v>
                </c:pt>
                <c:pt idx="56">
                  <c:v>14.102795745517977</c:v>
                </c:pt>
                <c:pt idx="57">
                  <c:v>14.407555683534316</c:v>
                </c:pt>
                <c:pt idx="58">
                  <c:v>14.505366011957596</c:v>
                </c:pt>
                <c:pt idx="59">
                  <c:v>14.383703962253175</c:v>
                </c:pt>
                <c:pt idx="60">
                  <c:v>14.427335794737809</c:v>
                </c:pt>
                <c:pt idx="61">
                  <c:v>14.47269369087881</c:v>
                </c:pt>
                <c:pt idx="62">
                  <c:v>14.430375673889465</c:v>
                </c:pt>
                <c:pt idx="63">
                  <c:v>14.321944227499506</c:v>
                </c:pt>
                <c:pt idx="64">
                  <c:v>14.114638683009998</c:v>
                </c:pt>
                <c:pt idx="65">
                  <c:v>13.875415877759439</c:v>
                </c:pt>
                <c:pt idx="66">
                  <c:v>13.826918397379687</c:v>
                </c:pt>
                <c:pt idx="67">
                  <c:v>13.766412296976217</c:v>
                </c:pt>
                <c:pt idx="68">
                  <c:v>13.615858489673084</c:v>
                </c:pt>
                <c:pt idx="69">
                  <c:v>13.45333024656577</c:v>
                </c:pt>
                <c:pt idx="70">
                  <c:v>13.345576047115241</c:v>
                </c:pt>
                <c:pt idx="71">
                  <c:v>13.203148692238292</c:v>
                </c:pt>
                <c:pt idx="72">
                  <c:v>13.122125475450291</c:v>
                </c:pt>
                <c:pt idx="73">
                  <c:v>13.029854613539394</c:v>
                </c:pt>
                <c:pt idx="74">
                  <c:v>12.982795306019678</c:v>
                </c:pt>
                <c:pt idx="75">
                  <c:v>12.850072463676607</c:v>
                </c:pt>
                <c:pt idx="76">
                  <c:v>12.774169469741095</c:v>
                </c:pt>
                <c:pt idx="77">
                  <c:v>12.68786661057181</c:v>
                </c:pt>
                <c:pt idx="78">
                  <c:v>12.369635996961705</c:v>
                </c:pt>
                <c:pt idx="79">
                  <c:v>12.432761535322545</c:v>
                </c:pt>
                <c:pt idx="80">
                  <c:v>12.338491215081046</c:v>
                </c:pt>
                <c:pt idx="81">
                  <c:v>12.248758936826208</c:v>
                </c:pt>
                <c:pt idx="82">
                  <c:v>12.174564071614755</c:v>
                </c:pt>
                <c:pt idx="83">
                  <c:v>12.05929656631055</c:v>
                </c:pt>
                <c:pt idx="84">
                  <c:v>11.945001886479975</c:v>
                </c:pt>
                <c:pt idx="85">
                  <c:v>11.797998827629632</c:v>
                </c:pt>
                <c:pt idx="86">
                  <c:v>11.676011795303216</c:v>
                </c:pt>
                <c:pt idx="87">
                  <c:v>11.609943348517589</c:v>
                </c:pt>
                <c:pt idx="88">
                  <c:v>11.533042751589544</c:v>
                </c:pt>
                <c:pt idx="89">
                  <c:v>11.407772946336369</c:v>
                </c:pt>
                <c:pt idx="90">
                  <c:v>11.265175824661181</c:v>
                </c:pt>
                <c:pt idx="91">
                  <c:v>11.051424813151556</c:v>
                </c:pt>
                <c:pt idx="92">
                  <c:v>10.842351096400385</c:v>
                </c:pt>
                <c:pt idx="93">
                  <c:v>10.591998135338926</c:v>
                </c:pt>
                <c:pt idx="94">
                  <c:v>10.218418336755507</c:v>
                </c:pt>
              </c:numCache>
            </c:numRef>
          </c:xVal>
          <c:yVal>
            <c:numRef>
              <c:f>'Graf 9+10 Zam. + Beveridge'!$K$9:$K$103</c:f>
              <c:numCache>
                <c:formatCode>0.0</c:formatCode>
                <c:ptCount val="95"/>
                <c:pt idx="0">
                  <c:v>0.83987088282782651</c:v>
                </c:pt>
                <c:pt idx="1">
                  <c:v>0.85567830051457594</c:v>
                </c:pt>
                <c:pt idx="2">
                  <c:v>0.82074823948391706</c:v>
                </c:pt>
                <c:pt idx="3">
                  <c:v>0.76606779801231761</c:v>
                </c:pt>
                <c:pt idx="4">
                  <c:v>0.71089466271126389</c:v>
                </c:pt>
                <c:pt idx="5">
                  <c:v>0.71067164111977321</c:v>
                </c:pt>
                <c:pt idx="6">
                  <c:v>0.66332681250902981</c:v>
                </c:pt>
                <c:pt idx="7">
                  <c:v>0.63447186816783219</c:v>
                </c:pt>
                <c:pt idx="8">
                  <c:v>0.55488791782379887</c:v>
                </c:pt>
                <c:pt idx="9">
                  <c:v>0.50140273904362842</c:v>
                </c:pt>
                <c:pt idx="10">
                  <c:v>0.41937322442729191</c:v>
                </c:pt>
                <c:pt idx="11">
                  <c:v>0.39128036861450038</c:v>
                </c:pt>
                <c:pt idx="12">
                  <c:v>0.33376517895562641</c:v>
                </c:pt>
                <c:pt idx="13">
                  <c:v>0.2955708181756822</c:v>
                </c:pt>
                <c:pt idx="14">
                  <c:v>0.25651236736542088</c:v>
                </c:pt>
                <c:pt idx="15">
                  <c:v>0.23136857723003484</c:v>
                </c:pt>
                <c:pt idx="16">
                  <c:v>0.23196658154099539</c:v>
                </c:pt>
                <c:pt idx="17">
                  <c:v>0.22677309216652997</c:v>
                </c:pt>
                <c:pt idx="18">
                  <c:v>0.22442543605074505</c:v>
                </c:pt>
                <c:pt idx="19">
                  <c:v>0.20877554507139798</c:v>
                </c:pt>
                <c:pt idx="20">
                  <c:v>0.21435366470745637</c:v>
                </c:pt>
                <c:pt idx="21">
                  <c:v>0.24442846622799069</c:v>
                </c:pt>
                <c:pt idx="22">
                  <c:v>0.23921261688150552</c:v>
                </c:pt>
                <c:pt idx="23">
                  <c:v>0.22580802868216848</c:v>
                </c:pt>
                <c:pt idx="24">
                  <c:v>0.25135943642198877</c:v>
                </c:pt>
                <c:pt idx="25">
                  <c:v>0.2398179588546511</c:v>
                </c:pt>
                <c:pt idx="26">
                  <c:v>0.23095075379542138</c:v>
                </c:pt>
                <c:pt idx="27">
                  <c:v>0.23568937422592315</c:v>
                </c:pt>
                <c:pt idx="28">
                  <c:v>0.2429074625102989</c:v>
                </c:pt>
                <c:pt idx="29">
                  <c:v>0.23879138703466271</c:v>
                </c:pt>
                <c:pt idx="30">
                  <c:v>0.24426438699297917</c:v>
                </c:pt>
                <c:pt idx="31">
                  <c:v>0.24171369141814283</c:v>
                </c:pt>
                <c:pt idx="32">
                  <c:v>0.29219872974889499</c:v>
                </c:pt>
                <c:pt idx="33">
                  <c:v>0.30561770364714252</c:v>
                </c:pt>
                <c:pt idx="34">
                  <c:v>0.31821278712674944</c:v>
                </c:pt>
                <c:pt idx="35">
                  <c:v>0.31925137177368518</c:v>
                </c:pt>
                <c:pt idx="36">
                  <c:v>0.35143751533038164</c:v>
                </c:pt>
                <c:pt idx="37">
                  <c:v>0.32936886899517298</c:v>
                </c:pt>
                <c:pt idx="38">
                  <c:v>0.32953722781098321</c:v>
                </c:pt>
                <c:pt idx="39">
                  <c:v>0.32441575506412612</c:v>
                </c:pt>
                <c:pt idx="40">
                  <c:v>0.26024381650931988</c:v>
                </c:pt>
                <c:pt idx="41">
                  <c:v>0.25954119924235469</c:v>
                </c:pt>
                <c:pt idx="42">
                  <c:v>0.30896157700634369</c:v>
                </c:pt>
                <c:pt idx="43">
                  <c:v>0.30706187106883398</c:v>
                </c:pt>
                <c:pt idx="44">
                  <c:v>0.30586285871476993</c:v>
                </c:pt>
                <c:pt idx="45">
                  <c:v>0.28318938560016893</c:v>
                </c:pt>
                <c:pt idx="46">
                  <c:v>0.28299390416598491</c:v>
                </c:pt>
                <c:pt idx="47">
                  <c:v>0.26207390030436589</c:v>
                </c:pt>
                <c:pt idx="48">
                  <c:v>0.23728405857811158</c:v>
                </c:pt>
                <c:pt idx="49">
                  <c:v>0.21931497364542191</c:v>
                </c:pt>
                <c:pt idx="50">
                  <c:v>0.20568559243416226</c:v>
                </c:pt>
                <c:pt idx="51">
                  <c:v>0.19783797063371369</c:v>
                </c:pt>
                <c:pt idx="52">
                  <c:v>0.19585872976338928</c:v>
                </c:pt>
                <c:pt idx="53">
                  <c:v>0.19720644292877035</c:v>
                </c:pt>
                <c:pt idx="54">
                  <c:v>0.16832629355881223</c:v>
                </c:pt>
                <c:pt idx="55">
                  <c:v>0.15668045463221153</c:v>
                </c:pt>
                <c:pt idx="56">
                  <c:v>0.15035852774618055</c:v>
                </c:pt>
                <c:pt idx="57">
                  <c:v>0.1757990874634871</c:v>
                </c:pt>
                <c:pt idx="58">
                  <c:v>0.20221646715681885</c:v>
                </c:pt>
                <c:pt idx="59">
                  <c:v>0.21187431361353276</c:v>
                </c:pt>
                <c:pt idx="60">
                  <c:v>0.2118404316970752</c:v>
                </c:pt>
                <c:pt idx="61">
                  <c:v>0.20991215725435397</c:v>
                </c:pt>
                <c:pt idx="62">
                  <c:v>0.19085776038869323</c:v>
                </c:pt>
                <c:pt idx="63">
                  <c:v>0.19806872648476842</c:v>
                </c:pt>
                <c:pt idx="64">
                  <c:v>0.2046064024475179</c:v>
                </c:pt>
                <c:pt idx="65">
                  <c:v>0.18152112778892129</c:v>
                </c:pt>
                <c:pt idx="66">
                  <c:v>0.20003009650054218</c:v>
                </c:pt>
                <c:pt idx="67">
                  <c:v>0.22489117387550847</c:v>
                </c:pt>
                <c:pt idx="68">
                  <c:v>0.23008553496706771</c:v>
                </c:pt>
                <c:pt idx="69">
                  <c:v>0.24324348277836705</c:v>
                </c:pt>
                <c:pt idx="70">
                  <c:v>0.21696749109712679</c:v>
                </c:pt>
                <c:pt idx="71">
                  <c:v>0.23107881478529901</c:v>
                </c:pt>
                <c:pt idx="72">
                  <c:v>0.22173049722185381</c:v>
                </c:pt>
                <c:pt idx="73">
                  <c:v>0.25345533406649629</c:v>
                </c:pt>
                <c:pt idx="74">
                  <c:v>0.28627947397483344</c:v>
                </c:pt>
                <c:pt idx="75">
                  <c:v>0.29982185881578549</c:v>
                </c:pt>
                <c:pt idx="76">
                  <c:v>0.30440408860087814</c:v>
                </c:pt>
                <c:pt idx="77">
                  <c:v>0.34612640303647363</c:v>
                </c:pt>
                <c:pt idx="78">
                  <c:v>0.36050327028474727</c:v>
                </c:pt>
                <c:pt idx="79">
                  <c:v>0.39370965426083709</c:v>
                </c:pt>
                <c:pt idx="80">
                  <c:v>0.38852571073598774</c:v>
                </c:pt>
                <c:pt idx="81">
                  <c:v>0.38709490129447738</c:v>
                </c:pt>
                <c:pt idx="82">
                  <c:v>0.4330448197814647</c:v>
                </c:pt>
                <c:pt idx="83">
                  <c:v>0.50694821378682031</c:v>
                </c:pt>
                <c:pt idx="84">
                  <c:v>0.61432228262178812</c:v>
                </c:pt>
                <c:pt idx="85">
                  <c:v>0.64623378391202968</c:v>
                </c:pt>
                <c:pt idx="86">
                  <c:v>0.792753805162694</c:v>
                </c:pt>
                <c:pt idx="87" formatCode="0.00">
                  <c:v>0.92578712404120889</c:v>
                </c:pt>
                <c:pt idx="88" formatCode="0.00">
                  <c:v>0.95939486110830419</c:v>
                </c:pt>
                <c:pt idx="89" formatCode="0.00">
                  <c:v>0.99351696676972034</c:v>
                </c:pt>
                <c:pt idx="90" formatCode="0.00">
                  <c:v>1.1162820019623427</c:v>
                </c:pt>
                <c:pt idx="91" formatCode="0.00">
                  <c:v>1.1865676121774895</c:v>
                </c:pt>
                <c:pt idx="92" formatCode="0.00">
                  <c:v>1.29543547515209</c:v>
                </c:pt>
                <c:pt idx="93" formatCode="0.00">
                  <c:v>1.0741650134790395</c:v>
                </c:pt>
                <c:pt idx="94" formatCode="0.00">
                  <c:v>1.2305000787282871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5973424"/>
        <c:axId val="715986192"/>
      </c:scatterChart>
      <c:valAx>
        <c:axId val="715973424"/>
        <c:scaling>
          <c:orientation val="minMax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Mier</a:t>
                </a:r>
                <a:r>
                  <a:rPr lang="sk-SK"/>
                  <a:t>a disponibilnej nezamestnanosti, SA MF SR ( %)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15986192"/>
        <c:crosses val="autoZero"/>
        <c:crossBetween val="midCat"/>
      </c:valAx>
      <c:valAx>
        <c:axId val="7159861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k-SK"/>
                  <a:t>Miera voľných pracovných miest, SA FIP </a:t>
                </a:r>
              </a:p>
              <a:p>
                <a:pPr>
                  <a:defRPr/>
                </a:pPr>
                <a:r>
                  <a:rPr lang="sk-SK"/>
                  <a:t>( %)</a:t>
                </a:r>
              </a:p>
            </c:rich>
          </c:tx>
          <c:layout>
            <c:manualLayout>
              <c:xMode val="edge"/>
              <c:yMode val="edge"/>
              <c:x val="1.4380419674232625E-2"/>
              <c:y val="8.580531207184007E-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1597342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9+10 Zam. + Beveridge'!$J$8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9+10 Zam. + Beveridge'!$J$3:$AW$3</c:f>
              <c:strCache>
                <c:ptCount val="40"/>
                <c:pt idx="0">
                  <c:v>2006Q1</c:v>
                </c:pt>
                <c:pt idx="1">
                  <c:v>2006Q2</c:v>
                </c:pt>
                <c:pt idx="2">
                  <c:v>2006Q3</c:v>
                </c:pt>
                <c:pt idx="3">
                  <c:v>2006Q4</c:v>
                </c:pt>
                <c:pt idx="4">
                  <c:v>2007Q1</c:v>
                </c:pt>
                <c:pt idx="5">
                  <c:v>2007Q2</c:v>
                </c:pt>
                <c:pt idx="6">
                  <c:v>2007Q3</c:v>
                </c:pt>
                <c:pt idx="7">
                  <c:v>2007Q4</c:v>
                </c:pt>
                <c:pt idx="8">
                  <c:v>2008Q1</c:v>
                </c:pt>
                <c:pt idx="9">
                  <c:v>2008Q2</c:v>
                </c:pt>
                <c:pt idx="10">
                  <c:v>2008Q3</c:v>
                </c:pt>
                <c:pt idx="11">
                  <c:v>2008Q4</c:v>
                </c:pt>
                <c:pt idx="12">
                  <c:v>2009Q1</c:v>
                </c:pt>
                <c:pt idx="13">
                  <c:v>2009Q2</c:v>
                </c:pt>
                <c:pt idx="14">
                  <c:v>2009Q3</c:v>
                </c:pt>
                <c:pt idx="15">
                  <c:v>2009Q4</c:v>
                </c:pt>
                <c:pt idx="16">
                  <c:v>2010Q1</c:v>
                </c:pt>
                <c:pt idx="17">
                  <c:v>2010Q2</c:v>
                </c:pt>
                <c:pt idx="18">
                  <c:v>2010Q3</c:v>
                </c:pt>
                <c:pt idx="19">
                  <c:v>2010Q4</c:v>
                </c:pt>
                <c:pt idx="20">
                  <c:v>2011Q1</c:v>
                </c:pt>
                <c:pt idx="21">
                  <c:v>2011Q2</c:v>
                </c:pt>
                <c:pt idx="22">
                  <c:v>2011Q3</c:v>
                </c:pt>
                <c:pt idx="23">
                  <c:v>2011Q4</c:v>
                </c:pt>
                <c:pt idx="24">
                  <c:v>2012Q1</c:v>
                </c:pt>
                <c:pt idx="25">
                  <c:v>2012Q2</c:v>
                </c:pt>
                <c:pt idx="26">
                  <c:v>2012Q3</c:v>
                </c:pt>
                <c:pt idx="27">
                  <c:v>2012Q4</c:v>
                </c:pt>
                <c:pt idx="28">
                  <c:v>2013Q1</c:v>
                </c:pt>
                <c:pt idx="29">
                  <c:v>2013Q2</c:v>
                </c:pt>
                <c:pt idx="30">
                  <c:v>2013Q3</c:v>
                </c:pt>
                <c:pt idx="31">
                  <c:v>2013Q4</c:v>
                </c:pt>
                <c:pt idx="32">
                  <c:v>2014Q1</c:v>
                </c:pt>
                <c:pt idx="33">
                  <c:v>2014Q2</c:v>
                </c:pt>
                <c:pt idx="34">
                  <c:v>2014Q3</c:v>
                </c:pt>
                <c:pt idx="35">
                  <c:v>2014Q4</c:v>
                </c:pt>
                <c:pt idx="36">
                  <c:v>2015Q1</c:v>
                </c:pt>
                <c:pt idx="37">
                  <c:v>2015Q2</c:v>
                </c:pt>
                <c:pt idx="38">
                  <c:v>2015Q3</c:v>
                </c:pt>
                <c:pt idx="39">
                  <c:v>2015Q4</c:v>
                </c:pt>
              </c:strCache>
            </c:strRef>
          </c:cat>
          <c:val>
            <c:numRef>
              <c:f>'Graf 9+10 Zam. + Beveridge'!$J$4:$AW$4</c:f>
              <c:numCache>
                <c:formatCode>0.00</c:formatCode>
                <c:ptCount val="40"/>
                <c:pt idx="0">
                  <c:v>7.6053440151136797</c:v>
                </c:pt>
                <c:pt idx="1">
                  <c:v>8.3805739582155212</c:v>
                </c:pt>
                <c:pt idx="2">
                  <c:v>7.9681012222389214</c:v>
                </c:pt>
                <c:pt idx="3">
                  <c:v>9.8971684728842888</c:v>
                </c:pt>
                <c:pt idx="4">
                  <c:v>9.3799400733982417</c:v>
                </c:pt>
                <c:pt idx="5">
                  <c:v>9.0336839543407432</c:v>
                </c:pt>
                <c:pt idx="6">
                  <c:v>11.123653490209495</c:v>
                </c:pt>
                <c:pt idx="7">
                  <c:v>13.528219999064151</c:v>
                </c:pt>
                <c:pt idx="8">
                  <c:v>9.3451759201828679</c:v>
                </c:pt>
                <c:pt idx="9">
                  <c:v>6.6030321001362857</c:v>
                </c:pt>
                <c:pt idx="10">
                  <c:v>6.1695827842385365</c:v>
                </c:pt>
                <c:pt idx="11">
                  <c:v>1.1957466426893326</c:v>
                </c:pt>
                <c:pt idx="12">
                  <c:v>-5.9089891197751427</c:v>
                </c:pt>
                <c:pt idx="13">
                  <c:v>-6.0837815833301168</c:v>
                </c:pt>
                <c:pt idx="14">
                  <c:v>-5.9498434394340443</c:v>
                </c:pt>
                <c:pt idx="15">
                  <c:v>-4.060971806383618</c:v>
                </c:pt>
                <c:pt idx="16">
                  <c:v>5.8935883378963716</c:v>
                </c:pt>
                <c:pt idx="17">
                  <c:v>5.2751176347892725</c:v>
                </c:pt>
                <c:pt idx="18">
                  <c:v>4.8426392572398447</c:v>
                </c:pt>
                <c:pt idx="19">
                  <c:v>4.4284131762488466</c:v>
                </c:pt>
                <c:pt idx="20">
                  <c:v>2.752517371920038</c:v>
                </c:pt>
                <c:pt idx="21">
                  <c:v>3.1390794043387737</c:v>
                </c:pt>
                <c:pt idx="22">
                  <c:v>2.3637361994578665</c:v>
                </c:pt>
                <c:pt idx="23">
                  <c:v>3.1265667916270834</c:v>
                </c:pt>
                <c:pt idx="24">
                  <c:v>2.4162721875081061</c:v>
                </c:pt>
                <c:pt idx="25">
                  <c:v>1.9651422800618379</c:v>
                </c:pt>
                <c:pt idx="26">
                  <c:v>1.6168295834236623</c:v>
                </c:pt>
                <c:pt idx="27">
                  <c:v>0.209841048797621</c:v>
                </c:pt>
                <c:pt idx="28">
                  <c:v>1.0054791818522757</c:v>
                </c:pt>
                <c:pt idx="29">
                  <c:v>1.1818604459495008</c:v>
                </c:pt>
                <c:pt idx="30">
                  <c:v>1.3858709922089485</c:v>
                </c:pt>
                <c:pt idx="31">
                  <c:v>2.0958440007107892</c:v>
                </c:pt>
                <c:pt idx="32">
                  <c:v>2.454500094057277</c:v>
                </c:pt>
                <c:pt idx="33">
                  <c:v>2.4623038321786472</c:v>
                </c:pt>
                <c:pt idx="34">
                  <c:v>2.4099092499744623</c:v>
                </c:pt>
                <c:pt idx="35">
                  <c:v>2.7553255639677587</c:v>
                </c:pt>
                <c:pt idx="36">
                  <c:v>2.9309420182719537</c:v>
                </c:pt>
                <c:pt idx="37">
                  <c:v>3.3729343272506762</c:v>
                </c:pt>
                <c:pt idx="38">
                  <c:v>3.7263545213369609</c:v>
                </c:pt>
                <c:pt idx="39">
                  <c:v>4.2702120959448919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9+10 Zam. + Beveridge'!$K$8</c:f>
              <c:strCache>
                <c:ptCount val="1"/>
                <c:pt idx="0">
                  <c:v>Private sector employment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9+10 Zam. + Beveridge'!$J$3:$AW$3</c:f>
              <c:strCache>
                <c:ptCount val="40"/>
                <c:pt idx="0">
                  <c:v>2006Q1</c:v>
                </c:pt>
                <c:pt idx="1">
                  <c:v>2006Q2</c:v>
                </c:pt>
                <c:pt idx="2">
                  <c:v>2006Q3</c:v>
                </c:pt>
                <c:pt idx="3">
                  <c:v>2006Q4</c:v>
                </c:pt>
                <c:pt idx="4">
                  <c:v>2007Q1</c:v>
                </c:pt>
                <c:pt idx="5">
                  <c:v>2007Q2</c:v>
                </c:pt>
                <c:pt idx="6">
                  <c:v>2007Q3</c:v>
                </c:pt>
                <c:pt idx="7">
                  <c:v>2007Q4</c:v>
                </c:pt>
                <c:pt idx="8">
                  <c:v>2008Q1</c:v>
                </c:pt>
                <c:pt idx="9">
                  <c:v>2008Q2</c:v>
                </c:pt>
                <c:pt idx="10">
                  <c:v>2008Q3</c:v>
                </c:pt>
                <c:pt idx="11">
                  <c:v>2008Q4</c:v>
                </c:pt>
                <c:pt idx="12">
                  <c:v>2009Q1</c:v>
                </c:pt>
                <c:pt idx="13">
                  <c:v>2009Q2</c:v>
                </c:pt>
                <c:pt idx="14">
                  <c:v>2009Q3</c:v>
                </c:pt>
                <c:pt idx="15">
                  <c:v>2009Q4</c:v>
                </c:pt>
                <c:pt idx="16">
                  <c:v>2010Q1</c:v>
                </c:pt>
                <c:pt idx="17">
                  <c:v>2010Q2</c:v>
                </c:pt>
                <c:pt idx="18">
                  <c:v>2010Q3</c:v>
                </c:pt>
                <c:pt idx="19">
                  <c:v>2010Q4</c:v>
                </c:pt>
                <c:pt idx="20">
                  <c:v>2011Q1</c:v>
                </c:pt>
                <c:pt idx="21">
                  <c:v>2011Q2</c:v>
                </c:pt>
                <c:pt idx="22">
                  <c:v>2011Q3</c:v>
                </c:pt>
                <c:pt idx="23">
                  <c:v>2011Q4</c:v>
                </c:pt>
                <c:pt idx="24">
                  <c:v>2012Q1</c:v>
                </c:pt>
                <c:pt idx="25">
                  <c:v>2012Q2</c:v>
                </c:pt>
                <c:pt idx="26">
                  <c:v>2012Q3</c:v>
                </c:pt>
                <c:pt idx="27">
                  <c:v>2012Q4</c:v>
                </c:pt>
                <c:pt idx="28">
                  <c:v>2013Q1</c:v>
                </c:pt>
                <c:pt idx="29">
                  <c:v>2013Q2</c:v>
                </c:pt>
                <c:pt idx="30">
                  <c:v>2013Q3</c:v>
                </c:pt>
                <c:pt idx="31">
                  <c:v>2013Q4</c:v>
                </c:pt>
                <c:pt idx="32">
                  <c:v>2014Q1</c:v>
                </c:pt>
                <c:pt idx="33">
                  <c:v>2014Q2</c:v>
                </c:pt>
                <c:pt idx="34">
                  <c:v>2014Q3</c:v>
                </c:pt>
                <c:pt idx="35">
                  <c:v>2014Q4</c:v>
                </c:pt>
                <c:pt idx="36">
                  <c:v>2015Q1</c:v>
                </c:pt>
                <c:pt idx="37">
                  <c:v>2015Q2</c:v>
                </c:pt>
                <c:pt idx="38">
                  <c:v>2015Q3</c:v>
                </c:pt>
                <c:pt idx="39">
                  <c:v>2015Q4</c:v>
                </c:pt>
              </c:strCache>
            </c:strRef>
          </c:cat>
          <c:val>
            <c:numRef>
              <c:f>'Graf 9+10 Zam. + Beveridge'!$J$5:$AW$5</c:f>
              <c:numCache>
                <c:formatCode>0.00</c:formatCode>
                <c:ptCount val="40"/>
                <c:pt idx="0">
                  <c:v>2.0578728596563067</c:v>
                </c:pt>
                <c:pt idx="1">
                  <c:v>3.0720325341846211</c:v>
                </c:pt>
                <c:pt idx="2">
                  <c:v>2.5152101140369032</c:v>
                </c:pt>
                <c:pt idx="3">
                  <c:v>2.271583156340351</c:v>
                </c:pt>
                <c:pt idx="4">
                  <c:v>2.5720251580833686</c:v>
                </c:pt>
                <c:pt idx="5">
                  <c:v>2.1995091842046621</c:v>
                </c:pt>
                <c:pt idx="6">
                  <c:v>2.5295832919410843</c:v>
                </c:pt>
                <c:pt idx="7">
                  <c:v>2.8620232988772365</c:v>
                </c:pt>
                <c:pt idx="8">
                  <c:v>4.0197023223285111</c:v>
                </c:pt>
                <c:pt idx="9">
                  <c:v>3.9416222408760637</c:v>
                </c:pt>
                <c:pt idx="10">
                  <c:v>4.2545188018862978</c:v>
                </c:pt>
                <c:pt idx="11">
                  <c:v>3.2054944823315612</c:v>
                </c:pt>
                <c:pt idx="12">
                  <c:v>0.25393825005026738</c:v>
                </c:pt>
                <c:pt idx="13">
                  <c:v>-1.2512062062426499</c:v>
                </c:pt>
                <c:pt idx="14">
                  <c:v>-4.144257125769335</c:v>
                </c:pt>
                <c:pt idx="15">
                  <c:v>-4.8171010731225872</c:v>
                </c:pt>
                <c:pt idx="16">
                  <c:v>-4.1144778407769529</c:v>
                </c:pt>
                <c:pt idx="17">
                  <c:v>-3.3772379560983889</c:v>
                </c:pt>
                <c:pt idx="18">
                  <c:v>-1.3579909649771627</c:v>
                </c:pt>
                <c:pt idx="19">
                  <c:v>0.42067757273565043</c:v>
                </c:pt>
                <c:pt idx="20">
                  <c:v>2.8086633077548884</c:v>
                </c:pt>
                <c:pt idx="21">
                  <c:v>2.9154154447932346</c:v>
                </c:pt>
                <c:pt idx="22">
                  <c:v>2.1172672335839415</c:v>
                </c:pt>
                <c:pt idx="23">
                  <c:v>1.2506821666478984</c:v>
                </c:pt>
                <c:pt idx="24">
                  <c:v>0.87626619663707661</c:v>
                </c:pt>
                <c:pt idx="25">
                  <c:v>0.6950175579480744</c:v>
                </c:pt>
                <c:pt idx="26">
                  <c:v>0.17008189295939502</c:v>
                </c:pt>
                <c:pt idx="27">
                  <c:v>-0.49205143297785803</c:v>
                </c:pt>
                <c:pt idx="28">
                  <c:v>-1.1080425187687259</c:v>
                </c:pt>
                <c:pt idx="29">
                  <c:v>-1.5649187238002793</c:v>
                </c:pt>
                <c:pt idx="30">
                  <c:v>-0.97664949141200719</c:v>
                </c:pt>
                <c:pt idx="31">
                  <c:v>-3.0493309527157564E-2</c:v>
                </c:pt>
                <c:pt idx="32">
                  <c:v>0.51473661007452876</c:v>
                </c:pt>
                <c:pt idx="33">
                  <c:v>1.3081925595001875</c:v>
                </c:pt>
                <c:pt idx="34">
                  <c:v>1.1848055833185489</c:v>
                </c:pt>
                <c:pt idx="35">
                  <c:v>2.005661330429831</c:v>
                </c:pt>
                <c:pt idx="36">
                  <c:v>1.9127675650177034</c:v>
                </c:pt>
                <c:pt idx="37">
                  <c:v>2.1370203489775363</c:v>
                </c:pt>
                <c:pt idx="38">
                  <c:v>2.328100231851038</c:v>
                </c:pt>
                <c:pt idx="39">
                  <c:v>2.3072417758701835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986976"/>
        <c:axId val="715987368"/>
      </c:lineChart>
      <c:catAx>
        <c:axId val="71598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15987368"/>
        <c:crosses val="autoZero"/>
        <c:auto val="1"/>
        <c:lblAlgn val="ctr"/>
        <c:lblOffset val="100"/>
        <c:noMultiLvlLbl val="0"/>
      </c:catAx>
      <c:valAx>
        <c:axId val="71598736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159869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7737926336370242"/>
          <c:y val="3.5304501323918797E-2"/>
          <c:w val="0.57308163719602956"/>
          <c:h val="0.223414946035540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283497779709"/>
          <c:y val="0.25013952203343004"/>
          <c:w val="0.85370454762232795"/>
          <c:h val="0.62882402857537545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'Graf Deficit a Dlh'!$I$29</c:f>
              <c:strCache>
                <c:ptCount val="1"/>
                <c:pt idx="0">
                  <c:v>Hrubý dlh (očistený o ESM a EFSF)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Dlh'!$J$29:$O$29</c:f>
              <c:numCache>
                <c:formatCode>0.0</c:formatCode>
                <c:ptCount val="6"/>
                <c:pt idx="0">
                  <c:v>50.38192245727295</c:v>
                </c:pt>
                <c:pt idx="1">
                  <c:v>49.654782134090283</c:v>
                </c:pt>
                <c:pt idx="2">
                  <c:v>49.703399631756838</c:v>
                </c:pt>
                <c:pt idx="3">
                  <c:v>49.165038554796247</c:v>
                </c:pt>
                <c:pt idx="4">
                  <c:v>46.99065606972718</c:v>
                </c:pt>
                <c:pt idx="5">
                  <c:v>44.635883499252117</c:v>
                </c:pt>
              </c:numCache>
            </c:numRef>
          </c:val>
        </c:ser>
        <c:ser>
          <c:idx val="3"/>
          <c:order val="4"/>
          <c:tx>
            <c:strRef>
              <c:f>'Graf Deficit a Dlh'!$I$30</c:f>
              <c:strCache>
                <c:ptCount val="1"/>
                <c:pt idx="0">
                  <c:v>EFSF + ESM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Dlh'!$J$30:$O$30</c:f>
              <c:numCache>
                <c:formatCode>0.0</c:formatCode>
                <c:ptCount val="6"/>
                <c:pt idx="0" formatCode="0.00">
                  <c:v>3.5153402339783604</c:v>
                </c:pt>
                <c:pt idx="1">
                  <c:v>3.2532514994265216</c:v>
                </c:pt>
                <c:pt idx="2">
                  <c:v>3.1521049430780108</c:v>
                </c:pt>
                <c:pt idx="3">
                  <c:v>2.9935570682510191</c:v>
                </c:pt>
                <c:pt idx="4">
                  <c:v>2.8160075106892903</c:v>
                </c:pt>
                <c:pt idx="5">
                  <c:v>2.6349108269544503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920232"/>
        <c:axId val="712920624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'[1]Tab 19 Hruby dlh'!$A$7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19 Hruby dlh'!$B$7:$G$7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48.429664545439529</c:v>
                      </c:pt>
                      <c:pt idx="1">
                        <c:v>47.786688287494883</c:v>
                      </c:pt>
                      <c:pt idx="2">
                        <c:v>48.018210304633044</c:v>
                      </c:pt>
                      <c:pt idx="3">
                        <c:v>47.699076618538051</c:v>
                      </c:pt>
                      <c:pt idx="4">
                        <c:v>45.741595905286722</c:v>
                      </c:pt>
                      <c:pt idx="5">
                        <c:v>43.570038399392708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dlh'!$A$8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dlh'!$B$8:$G$8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2.6429262410349352</c:v>
                      </c:pt>
                      <c:pt idx="1">
                        <c:v>2.4088898555942739</c:v>
                      </c:pt>
                      <c:pt idx="2">
                        <c:v>2.3339952728793585</c:v>
                      </c:pt>
                      <c:pt idx="3">
                        <c:v>2.2165975348427831</c:v>
                      </c:pt>
                      <c:pt idx="4">
                        <c:v>2.0851298852770812</c:v>
                      </c:pt>
                      <c:pt idx="5">
                        <c:v>1.9510357445666193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dlh'!$A$10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1.9522579118334271</c:v>
                      </c:pt>
                      <c:pt idx="1">
                        <c:v>1.8680938465954051</c:v>
                      </c:pt>
                      <c:pt idx="2">
                        <c:v>1.6851893271237994</c:v>
                      </c:pt>
                      <c:pt idx="3">
                        <c:v>1.4659619362582053</c:v>
                      </c:pt>
                      <c:pt idx="4">
                        <c:v>1.2490601644404729</c:v>
                      </c:pt>
                      <c:pt idx="5">
                        <c:v>1.0658450998594231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dlh'!$A$12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dlh'!$B$12:$G$12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-1.0901560276103766</c:v>
                      </c:pt>
                      <c:pt idx="1">
                        <c:v>-0.9892290577345122</c:v>
                      </c:pt>
                      <c:pt idx="2">
                        <c:v>-5.2529058681955121E-2</c:v>
                      </c:pt>
                      <c:pt idx="3">
                        <c:v>-0.69690895178757728</c:v>
                      </c:pt>
                      <c:pt idx="4">
                        <c:v>-2.3519320426307999</c:v>
                      </c:pt>
                      <c:pt idx="5">
                        <c:v>-2.5358692542098993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"/>
          <c:tx>
            <c:strRef>
              <c:f>'Graf Deficit a Dlh'!$I$22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Dlh'!$J$21:$O$21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Dlh'!$J$22:$O$22</c:f>
              <c:numCache>
                <c:formatCode>0.0</c:formatCode>
                <c:ptCount val="6"/>
                <c:pt idx="0">
                  <c:v>53.897262691251314</c:v>
                </c:pt>
                <c:pt idx="1">
                  <c:v>52.908033633516801</c:v>
                </c:pt>
                <c:pt idx="2">
                  <c:v>52.855504574834846</c:v>
                </c:pt>
                <c:pt idx="3">
                  <c:v>52.158595623047269</c:v>
                </c:pt>
                <c:pt idx="4">
                  <c:v>49.806663580416469</c:v>
                </c:pt>
                <c:pt idx="5">
                  <c:v>47.27079432620657</c:v>
                </c:pt>
              </c:numCache>
            </c:numRef>
          </c:val>
          <c:smooth val="0"/>
        </c:ser>
        <c:ser>
          <c:idx val="6"/>
          <c:order val="7"/>
          <c:tx>
            <c:v>Čistý dlh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Deficit a Dlh'!$J$21:$O$21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Dlh'!$J$28:$O$28</c:f>
              <c:numCache>
                <c:formatCode>0.0</c:formatCode>
                <c:ptCount val="6"/>
                <c:pt idx="0">
                  <c:v>49.382525677961411</c:v>
                </c:pt>
                <c:pt idx="1">
                  <c:v>47.879508499546439</c:v>
                </c:pt>
                <c:pt idx="2">
                  <c:v>47.794819312053363</c:v>
                </c:pt>
                <c:pt idx="3">
                  <c:v>47.746111002564042</c:v>
                </c:pt>
                <c:pt idx="4">
                  <c:v>45.735092437073448</c:v>
                </c:pt>
                <c:pt idx="5">
                  <c:v>42.962993775021808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920232"/>
        <c:axId val="712920624"/>
      </c:lineChart>
      <c:catAx>
        <c:axId val="712920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12920624"/>
        <c:crosses val="autoZero"/>
        <c:auto val="1"/>
        <c:lblAlgn val="ctr"/>
        <c:lblOffset val="100"/>
        <c:noMultiLvlLbl val="0"/>
      </c:catAx>
      <c:valAx>
        <c:axId val="71292062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1292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95781049630658"/>
          <c:y val="3.007518796992481E-2"/>
          <c:w val="0.80290446124823811"/>
          <c:h val="0.18497661476525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36988282481427"/>
          <c:y val="4.2281978903580451E-2"/>
          <c:w val="0.78496046962688815"/>
          <c:h val="0.8132823019764039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00B0F0"/>
              </a:solidFill>
              <a:ln>
                <a:noFill/>
              </a:ln>
            </c:spPr>
          </c:marker>
          <c:dPt>
            <c:idx val="0"/>
            <c:marker>
              <c:symbol val="circle"/>
              <c:size val="12"/>
            </c:marker>
            <c:bubble3D val="0"/>
          </c:dPt>
          <c:dPt>
            <c:idx val="57"/>
            <c:marker>
              <c:symbol val="circle"/>
              <c:size val="8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58"/>
            <c:bubble3D val="0"/>
          </c:dPt>
          <c:dPt>
            <c:idx val="68"/>
            <c:marker>
              <c:symbol val="circle"/>
              <c:size val="12"/>
            </c:marker>
            <c:bubble3D val="0"/>
          </c:dPt>
          <c:dPt>
            <c:idx val="69"/>
            <c:marker>
              <c:symbol val="circle"/>
              <c:size val="8"/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71"/>
            <c:marker>
              <c:symbol val="circle"/>
              <c:size val="8"/>
            </c:marker>
            <c:bubble3D val="0"/>
          </c:dPt>
          <c:dPt>
            <c:idx val="73"/>
            <c:bubble3D val="0"/>
          </c:dPt>
          <c:dPt>
            <c:idx val="75"/>
            <c:bubble3D val="0"/>
          </c:dPt>
          <c:dPt>
            <c:idx val="78"/>
            <c:bubble3D val="0"/>
          </c:dPt>
          <c:dPt>
            <c:idx val="79"/>
            <c:bubble3D val="0"/>
          </c:dPt>
          <c:dPt>
            <c:idx val="80"/>
            <c:bubble3D val="0"/>
          </c:dPt>
          <c:dPt>
            <c:idx val="81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82"/>
            <c:bubble3D val="0"/>
          </c:dPt>
          <c:dPt>
            <c:idx val="83"/>
            <c:bubble3D val="0"/>
          </c:dPt>
          <c:dPt>
            <c:idx val="84"/>
            <c:bubble3D val="0"/>
          </c:dPt>
          <c:dPt>
            <c:idx val="86"/>
            <c:bubble3D val="0"/>
          </c:dPt>
          <c:dPt>
            <c:idx val="87"/>
            <c:bubble3D val="0"/>
          </c:dPt>
          <c:dPt>
            <c:idx val="88"/>
            <c:bubble3D val="0"/>
          </c:dPt>
          <c:dPt>
            <c:idx val="89"/>
            <c:bubble3D val="0"/>
          </c:dPt>
          <c:dPt>
            <c:idx val="91"/>
            <c:bubble3D val="0"/>
          </c:dPt>
          <c:dPt>
            <c:idx val="92"/>
            <c:bubble3D val="0"/>
          </c:dPt>
          <c:dPt>
            <c:idx val="93"/>
            <c:marker>
              <c:spPr>
                <a:solidFill>
                  <a:schemeClr val="tx1"/>
                </a:solidFill>
                <a:ln>
                  <a:noFill/>
                </a:ln>
              </c:spPr>
            </c:marker>
            <c:bubble3D val="0"/>
          </c:dPt>
          <c:dPt>
            <c:idx val="94"/>
            <c:marker>
              <c:symbol val="circle"/>
              <c:size val="8"/>
              <c:spPr>
                <a:solidFill>
                  <a:srgbClr val="FF0000"/>
                </a:solidFill>
                <a:ln>
                  <a:noFill/>
                </a:ln>
              </c:spPr>
            </c:marker>
            <c:bubble3D val="0"/>
          </c:dPt>
          <c:xVal>
            <c:numRef>
              <c:f>'Graf 9+10 Zam. + Beveridge'!$J$9:$J$103</c:f>
              <c:numCache>
                <c:formatCode>0.0</c:formatCode>
                <c:ptCount val="95"/>
                <c:pt idx="0">
                  <c:v>7.4123895621755667</c:v>
                </c:pt>
                <c:pt idx="1">
                  <c:v>7.3614132203277967</c:v>
                </c:pt>
                <c:pt idx="2">
                  <c:v>7.4176796831905332</c:v>
                </c:pt>
                <c:pt idx="3">
                  <c:v>7.4356279311904245</c:v>
                </c:pt>
                <c:pt idx="4">
                  <c:v>7.4737076654054011</c:v>
                </c:pt>
                <c:pt idx="5">
                  <c:v>7.525679205347938</c:v>
                </c:pt>
                <c:pt idx="6">
                  <c:v>7.6150376261371493</c:v>
                </c:pt>
                <c:pt idx="7">
                  <c:v>7.8040949664133024</c:v>
                </c:pt>
                <c:pt idx="8">
                  <c:v>8.1031390880511029</c:v>
                </c:pt>
                <c:pt idx="9">
                  <c:v>8.4419538715600311</c:v>
                </c:pt>
                <c:pt idx="10">
                  <c:v>8.7182304000650159</c:v>
                </c:pt>
                <c:pt idx="11">
                  <c:v>9.4023652481683762</c:v>
                </c:pt>
                <c:pt idx="12">
                  <c:v>10.066534135606881</c:v>
                </c:pt>
                <c:pt idx="13">
                  <c:v>10.842173683030417</c:v>
                </c:pt>
                <c:pt idx="14">
                  <c:v>11.515434608393825</c:v>
                </c:pt>
                <c:pt idx="15">
                  <c:v>11.808344637499436</c:v>
                </c:pt>
                <c:pt idx="16">
                  <c:v>12.067844169272353</c:v>
                </c:pt>
                <c:pt idx="17">
                  <c:v>12.238482164490202</c:v>
                </c:pt>
                <c:pt idx="18">
                  <c:v>12.482467019223195</c:v>
                </c:pt>
                <c:pt idx="19">
                  <c:v>12.644202623822478</c:v>
                </c:pt>
                <c:pt idx="20">
                  <c:v>12.714620035740303</c:v>
                </c:pt>
                <c:pt idx="21">
                  <c:v>12.728879688107858</c:v>
                </c:pt>
                <c:pt idx="22">
                  <c:v>12.608136305118933</c:v>
                </c:pt>
                <c:pt idx="23">
                  <c:v>12.629274323395906</c:v>
                </c:pt>
                <c:pt idx="24">
                  <c:v>12.593203896246397</c:v>
                </c:pt>
                <c:pt idx="25">
                  <c:v>12.443300638498247</c:v>
                </c:pt>
                <c:pt idx="26">
                  <c:v>12.374036323314286</c:v>
                </c:pt>
                <c:pt idx="27">
                  <c:v>12.356611406981784</c:v>
                </c:pt>
                <c:pt idx="28">
                  <c:v>12.352943721787458</c:v>
                </c:pt>
                <c:pt idx="29">
                  <c:v>12.396793877065395</c:v>
                </c:pt>
                <c:pt idx="30">
                  <c:v>12.465224412607469</c:v>
                </c:pt>
                <c:pt idx="31">
                  <c:v>12.49772502518263</c:v>
                </c:pt>
                <c:pt idx="32">
                  <c:v>12.491054909627634</c:v>
                </c:pt>
                <c:pt idx="33">
                  <c:v>12.51411055418987</c:v>
                </c:pt>
                <c:pt idx="34">
                  <c:v>12.684617398855391</c:v>
                </c:pt>
                <c:pt idx="35">
                  <c:v>12.790418484023636</c:v>
                </c:pt>
                <c:pt idx="36">
                  <c:v>12.844676950161485</c:v>
                </c:pt>
                <c:pt idx="37">
                  <c:v>12.884183871744813</c:v>
                </c:pt>
                <c:pt idx="38">
                  <c:v>12.985687674587378</c:v>
                </c:pt>
                <c:pt idx="39">
                  <c:v>13.030930428078429</c:v>
                </c:pt>
                <c:pt idx="40">
                  <c:v>13.227623223035998</c:v>
                </c:pt>
                <c:pt idx="41">
                  <c:v>13.341838391679985</c:v>
                </c:pt>
                <c:pt idx="42">
                  <c:v>13.413633045091119</c:v>
                </c:pt>
                <c:pt idx="43">
                  <c:v>13.468183973781045</c:v>
                </c:pt>
                <c:pt idx="44">
                  <c:v>13.548939109002259</c:v>
                </c:pt>
                <c:pt idx="45">
                  <c:v>13.591068974712892</c:v>
                </c:pt>
                <c:pt idx="46">
                  <c:v>13.394472417819253</c:v>
                </c:pt>
                <c:pt idx="47">
                  <c:v>13.395160892291633</c:v>
                </c:pt>
                <c:pt idx="48">
                  <c:v>13.427982586531773</c:v>
                </c:pt>
                <c:pt idx="49">
                  <c:v>13.377402000662489</c:v>
                </c:pt>
                <c:pt idx="50">
                  <c:v>13.346130312729382</c:v>
                </c:pt>
                <c:pt idx="51">
                  <c:v>13.404893552242234</c:v>
                </c:pt>
                <c:pt idx="52">
                  <c:v>13.393373285333816</c:v>
                </c:pt>
                <c:pt idx="53">
                  <c:v>13.403955600322476</c:v>
                </c:pt>
                <c:pt idx="54">
                  <c:v>13.474423354934794</c:v>
                </c:pt>
                <c:pt idx="55">
                  <c:v>13.826336656316668</c:v>
                </c:pt>
                <c:pt idx="56">
                  <c:v>14.102795745517977</c:v>
                </c:pt>
                <c:pt idx="57">
                  <c:v>14.407555683534316</c:v>
                </c:pt>
                <c:pt idx="58">
                  <c:v>14.505366011957596</c:v>
                </c:pt>
                <c:pt idx="59">
                  <c:v>14.383703962253175</c:v>
                </c:pt>
                <c:pt idx="60">
                  <c:v>14.427335794737809</c:v>
                </c:pt>
                <c:pt idx="61">
                  <c:v>14.47269369087881</c:v>
                </c:pt>
                <c:pt idx="62">
                  <c:v>14.430375673889465</c:v>
                </c:pt>
                <c:pt idx="63">
                  <c:v>14.321944227499506</c:v>
                </c:pt>
                <c:pt idx="64">
                  <c:v>14.114638683009998</c:v>
                </c:pt>
                <c:pt idx="65">
                  <c:v>13.875415877759439</c:v>
                </c:pt>
                <c:pt idx="66">
                  <c:v>13.826918397379687</c:v>
                </c:pt>
                <c:pt idx="67">
                  <c:v>13.766412296976217</c:v>
                </c:pt>
                <c:pt idx="68">
                  <c:v>13.615858489673084</c:v>
                </c:pt>
                <c:pt idx="69">
                  <c:v>13.45333024656577</c:v>
                </c:pt>
                <c:pt idx="70">
                  <c:v>13.345576047115241</c:v>
                </c:pt>
                <c:pt idx="71">
                  <c:v>13.203148692238292</c:v>
                </c:pt>
                <c:pt idx="72">
                  <c:v>13.122125475450291</c:v>
                </c:pt>
                <c:pt idx="73">
                  <c:v>13.029854613539394</c:v>
                </c:pt>
                <c:pt idx="74">
                  <c:v>12.982795306019678</c:v>
                </c:pt>
                <c:pt idx="75">
                  <c:v>12.850072463676607</c:v>
                </c:pt>
                <c:pt idx="76">
                  <c:v>12.774169469741095</c:v>
                </c:pt>
                <c:pt idx="77">
                  <c:v>12.68786661057181</c:v>
                </c:pt>
                <c:pt idx="78">
                  <c:v>12.369635996961705</c:v>
                </c:pt>
                <c:pt idx="79">
                  <c:v>12.432761535322545</c:v>
                </c:pt>
                <c:pt idx="80">
                  <c:v>12.338491215081046</c:v>
                </c:pt>
                <c:pt idx="81">
                  <c:v>12.248758936826208</c:v>
                </c:pt>
                <c:pt idx="82">
                  <c:v>12.174564071614755</c:v>
                </c:pt>
                <c:pt idx="83">
                  <c:v>12.05929656631055</c:v>
                </c:pt>
                <c:pt idx="84">
                  <c:v>11.945001886479975</c:v>
                </c:pt>
                <c:pt idx="85">
                  <c:v>11.797998827629632</c:v>
                </c:pt>
                <c:pt idx="86">
                  <c:v>11.676011795303216</c:v>
                </c:pt>
                <c:pt idx="87">
                  <c:v>11.609943348517589</c:v>
                </c:pt>
                <c:pt idx="88">
                  <c:v>11.533042751589544</c:v>
                </c:pt>
                <c:pt idx="89">
                  <c:v>11.407772946336369</c:v>
                </c:pt>
                <c:pt idx="90">
                  <c:v>11.265175824661181</c:v>
                </c:pt>
                <c:pt idx="91">
                  <c:v>11.051424813151556</c:v>
                </c:pt>
                <c:pt idx="92">
                  <c:v>10.842351096400385</c:v>
                </c:pt>
                <c:pt idx="93">
                  <c:v>10.591998135338926</c:v>
                </c:pt>
                <c:pt idx="94">
                  <c:v>10.218418336755507</c:v>
                </c:pt>
              </c:numCache>
            </c:numRef>
          </c:xVal>
          <c:yVal>
            <c:numRef>
              <c:f>'Graf 9+10 Zam. + Beveridge'!$K$9:$K$103</c:f>
              <c:numCache>
                <c:formatCode>0.0</c:formatCode>
                <c:ptCount val="95"/>
                <c:pt idx="0">
                  <c:v>0.83987088282782651</c:v>
                </c:pt>
                <c:pt idx="1">
                  <c:v>0.85567830051457594</c:v>
                </c:pt>
                <c:pt idx="2">
                  <c:v>0.82074823948391706</c:v>
                </c:pt>
                <c:pt idx="3">
                  <c:v>0.76606779801231761</c:v>
                </c:pt>
                <c:pt idx="4">
                  <c:v>0.71089466271126389</c:v>
                </c:pt>
                <c:pt idx="5">
                  <c:v>0.71067164111977321</c:v>
                </c:pt>
                <c:pt idx="6">
                  <c:v>0.66332681250902981</c:v>
                </c:pt>
                <c:pt idx="7">
                  <c:v>0.63447186816783219</c:v>
                </c:pt>
                <c:pt idx="8">
                  <c:v>0.55488791782379887</c:v>
                </c:pt>
                <c:pt idx="9">
                  <c:v>0.50140273904362842</c:v>
                </c:pt>
                <c:pt idx="10">
                  <c:v>0.41937322442729191</c:v>
                </c:pt>
                <c:pt idx="11">
                  <c:v>0.39128036861450038</c:v>
                </c:pt>
                <c:pt idx="12">
                  <c:v>0.33376517895562641</c:v>
                </c:pt>
                <c:pt idx="13">
                  <c:v>0.2955708181756822</c:v>
                </c:pt>
                <c:pt idx="14">
                  <c:v>0.25651236736542088</c:v>
                </c:pt>
                <c:pt idx="15">
                  <c:v>0.23136857723003484</c:v>
                </c:pt>
                <c:pt idx="16">
                  <c:v>0.23196658154099539</c:v>
                </c:pt>
                <c:pt idx="17">
                  <c:v>0.22677309216652997</c:v>
                </c:pt>
                <c:pt idx="18">
                  <c:v>0.22442543605074505</c:v>
                </c:pt>
                <c:pt idx="19">
                  <c:v>0.20877554507139798</c:v>
                </c:pt>
                <c:pt idx="20">
                  <c:v>0.21435366470745637</c:v>
                </c:pt>
                <c:pt idx="21">
                  <c:v>0.24442846622799069</c:v>
                </c:pt>
                <c:pt idx="22">
                  <c:v>0.23921261688150552</c:v>
                </c:pt>
                <c:pt idx="23">
                  <c:v>0.22580802868216848</c:v>
                </c:pt>
                <c:pt idx="24">
                  <c:v>0.25135943642198877</c:v>
                </c:pt>
                <c:pt idx="25">
                  <c:v>0.2398179588546511</c:v>
                </c:pt>
                <c:pt idx="26">
                  <c:v>0.23095075379542138</c:v>
                </c:pt>
                <c:pt idx="27">
                  <c:v>0.23568937422592315</c:v>
                </c:pt>
                <c:pt idx="28">
                  <c:v>0.2429074625102989</c:v>
                </c:pt>
                <c:pt idx="29">
                  <c:v>0.23879138703466271</c:v>
                </c:pt>
                <c:pt idx="30">
                  <c:v>0.24426438699297917</c:v>
                </c:pt>
                <c:pt idx="31">
                  <c:v>0.24171369141814283</c:v>
                </c:pt>
                <c:pt idx="32">
                  <c:v>0.29219872974889499</c:v>
                </c:pt>
                <c:pt idx="33">
                  <c:v>0.30561770364714252</c:v>
                </c:pt>
                <c:pt idx="34">
                  <c:v>0.31821278712674944</c:v>
                </c:pt>
                <c:pt idx="35">
                  <c:v>0.31925137177368518</c:v>
                </c:pt>
                <c:pt idx="36">
                  <c:v>0.35143751533038164</c:v>
                </c:pt>
                <c:pt idx="37">
                  <c:v>0.32936886899517298</c:v>
                </c:pt>
                <c:pt idx="38">
                  <c:v>0.32953722781098321</c:v>
                </c:pt>
                <c:pt idx="39">
                  <c:v>0.32441575506412612</c:v>
                </c:pt>
                <c:pt idx="40">
                  <c:v>0.26024381650931988</c:v>
                </c:pt>
                <c:pt idx="41">
                  <c:v>0.25954119924235469</c:v>
                </c:pt>
                <c:pt idx="42">
                  <c:v>0.30896157700634369</c:v>
                </c:pt>
                <c:pt idx="43">
                  <c:v>0.30706187106883398</c:v>
                </c:pt>
                <c:pt idx="44">
                  <c:v>0.30586285871476993</c:v>
                </c:pt>
                <c:pt idx="45">
                  <c:v>0.28318938560016893</c:v>
                </c:pt>
                <c:pt idx="46">
                  <c:v>0.28299390416598491</c:v>
                </c:pt>
                <c:pt idx="47">
                  <c:v>0.26207390030436589</c:v>
                </c:pt>
                <c:pt idx="48">
                  <c:v>0.23728405857811158</c:v>
                </c:pt>
                <c:pt idx="49">
                  <c:v>0.21931497364542191</c:v>
                </c:pt>
                <c:pt idx="50">
                  <c:v>0.20568559243416226</c:v>
                </c:pt>
                <c:pt idx="51">
                  <c:v>0.19783797063371369</c:v>
                </c:pt>
                <c:pt idx="52">
                  <c:v>0.19585872976338928</c:v>
                </c:pt>
                <c:pt idx="53">
                  <c:v>0.19720644292877035</c:v>
                </c:pt>
                <c:pt idx="54">
                  <c:v>0.16832629355881223</c:v>
                </c:pt>
                <c:pt idx="55">
                  <c:v>0.15668045463221153</c:v>
                </c:pt>
                <c:pt idx="56">
                  <c:v>0.15035852774618055</c:v>
                </c:pt>
                <c:pt idx="57">
                  <c:v>0.1757990874634871</c:v>
                </c:pt>
                <c:pt idx="58">
                  <c:v>0.20221646715681885</c:v>
                </c:pt>
                <c:pt idx="59">
                  <c:v>0.21187431361353276</c:v>
                </c:pt>
                <c:pt idx="60">
                  <c:v>0.2118404316970752</c:v>
                </c:pt>
                <c:pt idx="61">
                  <c:v>0.20991215725435397</c:v>
                </c:pt>
                <c:pt idx="62">
                  <c:v>0.19085776038869323</c:v>
                </c:pt>
                <c:pt idx="63">
                  <c:v>0.19806872648476842</c:v>
                </c:pt>
                <c:pt idx="64">
                  <c:v>0.2046064024475179</c:v>
                </c:pt>
                <c:pt idx="65">
                  <c:v>0.18152112778892129</c:v>
                </c:pt>
                <c:pt idx="66">
                  <c:v>0.20003009650054218</c:v>
                </c:pt>
                <c:pt idx="67">
                  <c:v>0.22489117387550847</c:v>
                </c:pt>
                <c:pt idx="68">
                  <c:v>0.23008553496706771</c:v>
                </c:pt>
                <c:pt idx="69">
                  <c:v>0.24324348277836705</c:v>
                </c:pt>
                <c:pt idx="70">
                  <c:v>0.21696749109712679</c:v>
                </c:pt>
                <c:pt idx="71">
                  <c:v>0.23107881478529901</c:v>
                </c:pt>
                <c:pt idx="72">
                  <c:v>0.22173049722185381</c:v>
                </c:pt>
                <c:pt idx="73">
                  <c:v>0.25345533406649629</c:v>
                </c:pt>
                <c:pt idx="74">
                  <c:v>0.28627947397483344</c:v>
                </c:pt>
                <c:pt idx="75">
                  <c:v>0.29982185881578549</c:v>
                </c:pt>
                <c:pt idx="76">
                  <c:v>0.30440408860087814</c:v>
                </c:pt>
                <c:pt idx="77">
                  <c:v>0.34612640303647363</c:v>
                </c:pt>
                <c:pt idx="78">
                  <c:v>0.36050327028474727</c:v>
                </c:pt>
                <c:pt idx="79">
                  <c:v>0.39370965426083709</c:v>
                </c:pt>
                <c:pt idx="80">
                  <c:v>0.38852571073598774</c:v>
                </c:pt>
                <c:pt idx="81">
                  <c:v>0.38709490129447738</c:v>
                </c:pt>
                <c:pt idx="82">
                  <c:v>0.4330448197814647</c:v>
                </c:pt>
                <c:pt idx="83">
                  <c:v>0.50694821378682031</c:v>
                </c:pt>
                <c:pt idx="84">
                  <c:v>0.61432228262178812</c:v>
                </c:pt>
                <c:pt idx="85">
                  <c:v>0.64623378391202968</c:v>
                </c:pt>
                <c:pt idx="86">
                  <c:v>0.792753805162694</c:v>
                </c:pt>
                <c:pt idx="87" formatCode="0.00">
                  <c:v>0.92578712404120889</c:v>
                </c:pt>
                <c:pt idx="88" formatCode="0.00">
                  <c:v>0.95939486110830419</c:v>
                </c:pt>
                <c:pt idx="89" formatCode="0.00">
                  <c:v>0.99351696676972034</c:v>
                </c:pt>
                <c:pt idx="90" formatCode="0.00">
                  <c:v>1.1162820019623427</c:v>
                </c:pt>
                <c:pt idx="91" formatCode="0.00">
                  <c:v>1.1865676121774895</c:v>
                </c:pt>
                <c:pt idx="92" formatCode="0.00">
                  <c:v>1.29543547515209</c:v>
                </c:pt>
                <c:pt idx="93" formatCode="0.00">
                  <c:v>1.0741650134790395</c:v>
                </c:pt>
                <c:pt idx="94" formatCode="0.00">
                  <c:v>1.2305000787282871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704496"/>
        <c:axId val="741704888"/>
      </c:scatterChart>
      <c:valAx>
        <c:axId val="741704496"/>
        <c:scaling>
          <c:orientation val="minMax"/>
          <c:min val="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k-SK"/>
                  <a:t>Disposable unemployment</a:t>
                </a:r>
                <a:r>
                  <a:rPr lang="sk-SK" baseline="0"/>
                  <a:t> rate</a:t>
                </a:r>
                <a:r>
                  <a:rPr lang="sk-SK"/>
                  <a:t>, SA MF SR ( %)</a:t>
                </a:r>
                <a:endParaRPr lang="en-US"/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704888"/>
        <c:crosses val="autoZero"/>
        <c:crossBetween val="midCat"/>
      </c:valAx>
      <c:valAx>
        <c:axId val="7417048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k-SK"/>
                  <a:t>Job vacancy</a:t>
                </a:r>
                <a:r>
                  <a:rPr lang="sk-SK" baseline="0"/>
                  <a:t> rate, </a:t>
                </a:r>
                <a:r>
                  <a:rPr lang="sk-SK"/>
                  <a:t>SA FIP </a:t>
                </a:r>
              </a:p>
              <a:p>
                <a:pPr>
                  <a:defRPr/>
                </a:pPr>
                <a:r>
                  <a:rPr lang="sk-SK"/>
                  <a:t>( %)</a:t>
                </a:r>
              </a:p>
            </c:rich>
          </c:tx>
          <c:layout>
            <c:manualLayout>
              <c:xMode val="edge"/>
              <c:yMode val="edge"/>
              <c:x val="1.8640369634306892E-2"/>
              <c:y val="0.2138986120184758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7044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11+12 Sektory + Mzda'!$H$5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Mzda'!$I$5:$P$5</c:f>
              <c:numCache>
                <c:formatCode>0.0</c:formatCode>
                <c:ptCount val="8"/>
                <c:pt idx="0">
                  <c:v>-4.165530105289892E-2</c:v>
                </c:pt>
                <c:pt idx="1">
                  <c:v>-7.335067899389891E-2</c:v>
                </c:pt>
                <c:pt idx="2">
                  <c:v>-0.24760181489852842</c:v>
                </c:pt>
                <c:pt idx="3">
                  <c:v>0.1217118857234484</c:v>
                </c:pt>
                <c:pt idx="4">
                  <c:v>7.6001421658467613E-2</c:v>
                </c:pt>
                <c:pt idx="5">
                  <c:v>4.308381516086817E-2</c:v>
                </c:pt>
                <c:pt idx="6">
                  <c:v>8.743483403376559E-2</c:v>
                </c:pt>
                <c:pt idx="7">
                  <c:v>0.12915152106241384</c:v>
                </c:pt>
              </c:numCache>
            </c:numRef>
          </c:val>
        </c:ser>
        <c:ser>
          <c:idx val="8"/>
          <c:order val="1"/>
          <c:tx>
            <c:strRef>
              <c:f>'Graf 11+12 Sektory + Mzda'!$H$6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Mzda'!$I$6:$P$6</c:f>
              <c:numCache>
                <c:formatCode>0.0</c:formatCode>
                <c:ptCount val="8"/>
                <c:pt idx="0">
                  <c:v>0.29430236207981736</c:v>
                </c:pt>
                <c:pt idx="1">
                  <c:v>0.3383718389478349</c:v>
                </c:pt>
                <c:pt idx="2">
                  <c:v>0.45198063288160678</c:v>
                </c:pt>
                <c:pt idx="3">
                  <c:v>0.57977796513885194</c:v>
                </c:pt>
                <c:pt idx="4">
                  <c:v>0.36884152694920019</c:v>
                </c:pt>
                <c:pt idx="5">
                  <c:v>0.39869867532682141</c:v>
                </c:pt>
                <c:pt idx="6">
                  <c:v>0.38266668580479252</c:v>
                </c:pt>
                <c:pt idx="7">
                  <c:v>0.49484105138574258</c:v>
                </c:pt>
              </c:numCache>
            </c:numRef>
          </c:val>
        </c:ser>
        <c:ser>
          <c:idx val="0"/>
          <c:order val="2"/>
          <c:tx>
            <c:strRef>
              <c:f>'Graf 11+12 Sektory + Mzda'!$H$7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Mzda'!$I$7:$P$7</c:f>
              <c:numCache>
                <c:formatCode>0.0</c:formatCode>
                <c:ptCount val="8"/>
                <c:pt idx="0">
                  <c:v>0.17254223787330841</c:v>
                </c:pt>
                <c:pt idx="1">
                  <c:v>0.94783368487436848</c:v>
                </c:pt>
                <c:pt idx="2">
                  <c:v>0.90881481382192897</c:v>
                </c:pt>
                <c:pt idx="3">
                  <c:v>1.0296945638240333</c:v>
                </c:pt>
                <c:pt idx="4">
                  <c:v>1.212164923279043</c:v>
                </c:pt>
                <c:pt idx="5">
                  <c:v>1.3586552140153039</c:v>
                </c:pt>
                <c:pt idx="6">
                  <c:v>1.4588184993382043</c:v>
                </c:pt>
                <c:pt idx="7">
                  <c:v>1.3036428084520497</c:v>
                </c:pt>
              </c:numCache>
            </c:numRef>
          </c:val>
        </c:ser>
        <c:ser>
          <c:idx val="1"/>
          <c:order val="3"/>
          <c:tx>
            <c:strRef>
              <c:f>'Graf 11+12 Sektory + Mzda'!$H$8</c:f>
              <c:strCache>
                <c:ptCount val="1"/>
                <c:pt idx="0">
                  <c:v>Verejný sektor</c:v>
                </c:pt>
              </c:strCache>
            </c:strRef>
          </c:tx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Mzda'!$I$8:$P$8</c:f>
              <c:numCache>
                <c:formatCode>0.0</c:formatCode>
                <c:ptCount val="8"/>
                <c:pt idx="0">
                  <c:v>0.24148947838055929</c:v>
                </c:pt>
                <c:pt idx="1">
                  <c:v>0.40878448669841844</c:v>
                </c:pt>
                <c:pt idx="2">
                  <c:v>0.51479454958342263</c:v>
                </c:pt>
                <c:pt idx="3">
                  <c:v>0.49272732717876688</c:v>
                </c:pt>
                <c:pt idx="4">
                  <c:v>0.23349043130931241</c:v>
                </c:pt>
                <c:pt idx="5">
                  <c:v>0.34940906558292528</c:v>
                </c:pt>
                <c:pt idx="6">
                  <c:v>0.30081625420644409</c:v>
                </c:pt>
                <c:pt idx="7">
                  <c:v>0.12072485613042355</c:v>
                </c:pt>
              </c:numCache>
            </c:numRef>
          </c:val>
        </c:ser>
        <c:ser>
          <c:idx val="2"/>
          <c:order val="4"/>
          <c:tx>
            <c:strRef>
              <c:f>'Graf 11+12 Sektory + Mzda'!$H$9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Mzda'!$I$9:$P$9</c:f>
              <c:numCache>
                <c:formatCode>0.0</c:formatCode>
                <c:ptCount val="8"/>
                <c:pt idx="0">
                  <c:v>-1.1092604452541651E-2</c:v>
                </c:pt>
                <c:pt idx="1">
                  <c:v>-0.1633338253390747</c:v>
                </c:pt>
                <c:pt idx="2">
                  <c:v>-0.12699199171270886</c:v>
                </c:pt>
                <c:pt idx="3">
                  <c:v>-0.12208668395577414</c:v>
                </c:pt>
                <c:pt idx="4">
                  <c:v>-0.14264157381218476</c:v>
                </c:pt>
                <c:pt idx="5">
                  <c:v>-9.1296605097331882E-2</c:v>
                </c:pt>
                <c:pt idx="6">
                  <c:v>-6.0543639204745689E-2</c:v>
                </c:pt>
                <c:pt idx="7">
                  <c:v>-7.715266943447241E-2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705672"/>
        <c:axId val="741706064"/>
      </c:barChart>
      <c:lineChart>
        <c:grouping val="standard"/>
        <c:varyColors val="0"/>
        <c:ser>
          <c:idx val="3"/>
          <c:order val="5"/>
          <c:tx>
            <c:strRef>
              <c:f>'Graf 11+12 Sektory + Mzda'!$H$10</c:f>
              <c:strCache>
                <c:ptCount val="1"/>
                <c:pt idx="0">
                  <c:v>Hospodárstvo spolu</c:v>
                </c:pt>
              </c:strCache>
            </c:strRef>
          </c:tx>
          <c:marker>
            <c:symbol val="none"/>
          </c:marker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Mzda'!$I$10:$P$10</c:f>
              <c:numCache>
                <c:formatCode>0.0</c:formatCode>
                <c:ptCount val="8"/>
                <c:pt idx="0">
                  <c:v>0.65558617282824438</c:v>
                </c:pt>
                <c:pt idx="1">
                  <c:v>1.4583055061876484</c:v>
                </c:pt>
                <c:pt idx="2">
                  <c:v>1.5009961896757209</c:v>
                </c:pt>
                <c:pt idx="3">
                  <c:v>2.1018250579093261</c:v>
                </c:pt>
                <c:pt idx="4">
                  <c:v>1.7478567293838387</c:v>
                </c:pt>
                <c:pt idx="5">
                  <c:v>2.0585501649885867</c:v>
                </c:pt>
                <c:pt idx="6">
                  <c:v>2.1691926341784611</c:v>
                </c:pt>
                <c:pt idx="7">
                  <c:v>1.9712075675961571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05672"/>
        <c:axId val="741706064"/>
      </c:lineChart>
      <c:catAx>
        <c:axId val="74170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741706064"/>
        <c:crosses val="autoZero"/>
        <c:auto val="1"/>
        <c:lblAlgn val="ctr"/>
        <c:lblOffset val="100"/>
        <c:noMultiLvlLbl val="0"/>
      </c:catAx>
      <c:valAx>
        <c:axId val="741706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741705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383116427953914E-2"/>
          <c:y val="0.69598131146469766"/>
          <c:w val="0.87376888960114918"/>
          <c:h val="0.15576369088223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2658193006773042"/>
        </c:manualLayout>
      </c:layout>
      <c:lineChart>
        <c:grouping val="standard"/>
        <c:varyColors val="0"/>
        <c:ser>
          <c:idx val="3"/>
          <c:order val="0"/>
          <c:tx>
            <c:strRef>
              <c:f>'Graf 11+12 Sektory + Mzda'!$H$13</c:f>
              <c:strCache>
                <c:ptCount val="1"/>
                <c:pt idx="0">
                  <c:v>Rast nominálnej produktivity práce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11+12 Sektory + Mzda'!$I$12:$P$12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Mzda'!$I$13:$P$13</c:f>
              <c:numCache>
                <c:formatCode>0.0</c:formatCode>
                <c:ptCount val="8"/>
                <c:pt idx="0">
                  <c:v>1.7932035420388015</c:v>
                </c:pt>
                <c:pt idx="1">
                  <c:v>1.0005359462916363</c:v>
                </c:pt>
                <c:pt idx="2">
                  <c:v>0.9469637551706489</c:v>
                </c:pt>
                <c:pt idx="3">
                  <c:v>0.65185114948531631</c:v>
                </c:pt>
                <c:pt idx="4">
                  <c:v>1.1588184066893437</c:v>
                </c:pt>
                <c:pt idx="5">
                  <c:v>1.2979555835135992</c:v>
                </c:pt>
                <c:pt idx="6">
                  <c:v>1.5417620880895155</c:v>
                </c:pt>
                <c:pt idx="7">
                  <c:v>2.2719285462573291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11+12 Sektory + Mzda'!$H$14</c:f>
              <c:strCache>
                <c:ptCount val="1"/>
                <c:pt idx="0">
                  <c:v>Rast nominálnej mzdy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11+12 Sektory + Mzda'!$I$12:$P$12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Mzda'!$I$14:$P$14</c:f>
              <c:numCache>
                <c:formatCode>0.0</c:formatCode>
                <c:ptCount val="8"/>
                <c:pt idx="0">
                  <c:v>4.0557667934093766</c:v>
                </c:pt>
                <c:pt idx="1">
                  <c:v>4.7677261613692012</c:v>
                </c:pt>
                <c:pt idx="2">
                  <c:v>4.2341220423412151</c:v>
                </c:pt>
                <c:pt idx="3">
                  <c:v>3.4949267192784683</c:v>
                </c:pt>
                <c:pt idx="4">
                  <c:v>2.1924482338611551</c:v>
                </c:pt>
                <c:pt idx="5">
                  <c:v>2.3337222870478458</c:v>
                </c:pt>
                <c:pt idx="6">
                  <c:v>2.8673835125448077</c:v>
                </c:pt>
                <c:pt idx="7">
                  <c:v>4.1394335511982572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706848"/>
        <c:axId val="741707240"/>
      </c:lineChart>
      <c:catAx>
        <c:axId val="74170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41707240"/>
        <c:crosses val="autoZero"/>
        <c:auto val="1"/>
        <c:lblAlgn val="ctr"/>
        <c:lblOffset val="100"/>
        <c:noMultiLvlLbl val="0"/>
      </c:catAx>
      <c:valAx>
        <c:axId val="7417072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70684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7472830222064939"/>
          <c:h val="0.160833996873986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11+12 Sektory + Mzda'!$H$17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Mzda'!$I$5:$P$5</c:f>
              <c:numCache>
                <c:formatCode>0.0</c:formatCode>
                <c:ptCount val="8"/>
                <c:pt idx="0">
                  <c:v>-4.165530105289892E-2</c:v>
                </c:pt>
                <c:pt idx="1">
                  <c:v>-7.335067899389891E-2</c:v>
                </c:pt>
                <c:pt idx="2">
                  <c:v>-0.24760181489852842</c:v>
                </c:pt>
                <c:pt idx="3">
                  <c:v>0.1217118857234484</c:v>
                </c:pt>
                <c:pt idx="4">
                  <c:v>7.6001421658467613E-2</c:v>
                </c:pt>
                <c:pt idx="5">
                  <c:v>4.308381516086817E-2</c:v>
                </c:pt>
                <c:pt idx="6">
                  <c:v>8.743483403376559E-2</c:v>
                </c:pt>
                <c:pt idx="7">
                  <c:v>0.12915152106241384</c:v>
                </c:pt>
              </c:numCache>
            </c:numRef>
          </c:val>
        </c:ser>
        <c:ser>
          <c:idx val="8"/>
          <c:order val="1"/>
          <c:tx>
            <c:strRef>
              <c:f>'Graf 11+12 Sektory + Mzda'!$H$18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Mzda'!$I$6:$P$6</c:f>
              <c:numCache>
                <c:formatCode>0.0</c:formatCode>
                <c:ptCount val="8"/>
                <c:pt idx="0">
                  <c:v>0.29430236207981736</c:v>
                </c:pt>
                <c:pt idx="1">
                  <c:v>0.3383718389478349</c:v>
                </c:pt>
                <c:pt idx="2">
                  <c:v>0.45198063288160678</c:v>
                </c:pt>
                <c:pt idx="3">
                  <c:v>0.57977796513885194</c:v>
                </c:pt>
                <c:pt idx="4">
                  <c:v>0.36884152694920019</c:v>
                </c:pt>
                <c:pt idx="5">
                  <c:v>0.39869867532682141</c:v>
                </c:pt>
                <c:pt idx="6">
                  <c:v>0.38266668580479252</c:v>
                </c:pt>
                <c:pt idx="7">
                  <c:v>0.49484105138574258</c:v>
                </c:pt>
              </c:numCache>
            </c:numRef>
          </c:val>
        </c:ser>
        <c:ser>
          <c:idx val="0"/>
          <c:order val="2"/>
          <c:tx>
            <c:strRef>
              <c:f>'Graf 11+12 Sektory + Mzda'!$H$19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Mzda'!$I$7:$P$7</c:f>
              <c:numCache>
                <c:formatCode>0.0</c:formatCode>
                <c:ptCount val="8"/>
                <c:pt idx="0">
                  <c:v>0.17254223787330841</c:v>
                </c:pt>
                <c:pt idx="1">
                  <c:v>0.94783368487436848</c:v>
                </c:pt>
                <c:pt idx="2">
                  <c:v>0.90881481382192897</c:v>
                </c:pt>
                <c:pt idx="3">
                  <c:v>1.0296945638240333</c:v>
                </c:pt>
                <c:pt idx="4">
                  <c:v>1.212164923279043</c:v>
                </c:pt>
                <c:pt idx="5">
                  <c:v>1.3586552140153039</c:v>
                </c:pt>
                <c:pt idx="6">
                  <c:v>1.4588184993382043</c:v>
                </c:pt>
                <c:pt idx="7">
                  <c:v>1.3036428084520497</c:v>
                </c:pt>
              </c:numCache>
            </c:numRef>
          </c:val>
        </c:ser>
        <c:ser>
          <c:idx val="1"/>
          <c:order val="3"/>
          <c:tx>
            <c:strRef>
              <c:f>'Graf 11+12 Sektory + Mzda'!$H$20</c:f>
              <c:strCache>
                <c:ptCount val="1"/>
                <c:pt idx="0">
                  <c:v>Public sector</c:v>
                </c:pt>
              </c:strCache>
            </c:strRef>
          </c:tx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Mzda'!$I$8:$P$8</c:f>
              <c:numCache>
                <c:formatCode>0.0</c:formatCode>
                <c:ptCount val="8"/>
                <c:pt idx="0">
                  <c:v>0.24148947838055929</c:v>
                </c:pt>
                <c:pt idx="1">
                  <c:v>0.40878448669841844</c:v>
                </c:pt>
                <c:pt idx="2">
                  <c:v>0.51479454958342263</c:v>
                </c:pt>
                <c:pt idx="3">
                  <c:v>0.49272732717876688</c:v>
                </c:pt>
                <c:pt idx="4">
                  <c:v>0.23349043130931241</c:v>
                </c:pt>
                <c:pt idx="5">
                  <c:v>0.34940906558292528</c:v>
                </c:pt>
                <c:pt idx="6">
                  <c:v>0.30081625420644409</c:v>
                </c:pt>
                <c:pt idx="7">
                  <c:v>0.12072485613042355</c:v>
                </c:pt>
              </c:numCache>
            </c:numRef>
          </c:val>
        </c:ser>
        <c:ser>
          <c:idx val="2"/>
          <c:order val="4"/>
          <c:tx>
            <c:strRef>
              <c:f>'Graf 11+12 Sektory + Mzda'!$H$21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Mzda'!$I$9:$P$9</c:f>
              <c:numCache>
                <c:formatCode>0.0</c:formatCode>
                <c:ptCount val="8"/>
                <c:pt idx="0">
                  <c:v>-1.1092604452541651E-2</c:v>
                </c:pt>
                <c:pt idx="1">
                  <c:v>-0.1633338253390747</c:v>
                </c:pt>
                <c:pt idx="2">
                  <c:v>-0.12699199171270886</c:v>
                </c:pt>
                <c:pt idx="3">
                  <c:v>-0.12208668395577414</c:v>
                </c:pt>
                <c:pt idx="4">
                  <c:v>-0.14264157381218476</c:v>
                </c:pt>
                <c:pt idx="5">
                  <c:v>-9.1296605097331882E-2</c:v>
                </c:pt>
                <c:pt idx="6">
                  <c:v>-6.0543639204745689E-2</c:v>
                </c:pt>
                <c:pt idx="7">
                  <c:v>-7.715266943447241E-2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751872"/>
        <c:axId val="741752264"/>
      </c:barChart>
      <c:lineChart>
        <c:grouping val="standard"/>
        <c:varyColors val="0"/>
        <c:ser>
          <c:idx val="3"/>
          <c:order val="5"/>
          <c:tx>
            <c:strRef>
              <c:f>'Graf 11+12 Sektory + Mzda'!$H$22</c:f>
              <c:strCache>
                <c:ptCount val="1"/>
                <c:pt idx="0">
                  <c:v>Total economy</c:v>
                </c:pt>
              </c:strCache>
            </c:strRef>
          </c:tx>
          <c:marker>
            <c:symbol val="none"/>
          </c:marker>
          <c:cat>
            <c:strRef>
              <c:f>'Graf 11+12 Sektory + Mzda'!$I$4:$P$4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Mzda'!$I$10:$P$10</c:f>
              <c:numCache>
                <c:formatCode>0.0</c:formatCode>
                <c:ptCount val="8"/>
                <c:pt idx="0">
                  <c:v>0.65558617282824438</c:v>
                </c:pt>
                <c:pt idx="1">
                  <c:v>1.4583055061876484</c:v>
                </c:pt>
                <c:pt idx="2">
                  <c:v>1.5009961896757209</c:v>
                </c:pt>
                <c:pt idx="3">
                  <c:v>2.1018250579093261</c:v>
                </c:pt>
                <c:pt idx="4">
                  <c:v>1.7478567293838387</c:v>
                </c:pt>
                <c:pt idx="5">
                  <c:v>2.0585501649885867</c:v>
                </c:pt>
                <c:pt idx="6">
                  <c:v>2.1691926341784611</c:v>
                </c:pt>
                <c:pt idx="7">
                  <c:v>1.9712075675961571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51872"/>
        <c:axId val="741752264"/>
      </c:lineChart>
      <c:catAx>
        <c:axId val="741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741752264"/>
        <c:crosses val="autoZero"/>
        <c:auto val="1"/>
        <c:lblAlgn val="ctr"/>
        <c:lblOffset val="100"/>
        <c:noMultiLvlLbl val="0"/>
      </c:catAx>
      <c:valAx>
        <c:axId val="741752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741751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7383116427953914E-2"/>
          <c:y val="0.69598131146469766"/>
          <c:w val="0.87376888960114918"/>
          <c:h val="0.166408098505668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2658193006773042"/>
        </c:manualLayout>
      </c:layout>
      <c:lineChart>
        <c:grouping val="standard"/>
        <c:varyColors val="0"/>
        <c:ser>
          <c:idx val="3"/>
          <c:order val="0"/>
          <c:tx>
            <c:strRef>
              <c:f>'Graf 11+12 Sektory + Mzda'!$H$25</c:f>
              <c:strCache>
                <c:ptCount val="1"/>
                <c:pt idx="0">
                  <c:v>Nominal labor productivity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11+12 Sektory + Mzda'!$I$12:$P$12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Mzda'!$I$13:$P$13</c:f>
              <c:numCache>
                <c:formatCode>0.0</c:formatCode>
                <c:ptCount val="8"/>
                <c:pt idx="0">
                  <c:v>1.7932035420388015</c:v>
                </c:pt>
                <c:pt idx="1">
                  <c:v>1.0005359462916363</c:v>
                </c:pt>
                <c:pt idx="2">
                  <c:v>0.9469637551706489</c:v>
                </c:pt>
                <c:pt idx="3">
                  <c:v>0.65185114948531631</c:v>
                </c:pt>
                <c:pt idx="4">
                  <c:v>1.1588184066893437</c:v>
                </c:pt>
                <c:pt idx="5">
                  <c:v>1.2979555835135992</c:v>
                </c:pt>
                <c:pt idx="6">
                  <c:v>1.5417620880895155</c:v>
                </c:pt>
                <c:pt idx="7">
                  <c:v>2.2719285462573291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11+12 Sektory + Mzda'!$H$26</c:f>
              <c:strCache>
                <c:ptCount val="1"/>
                <c:pt idx="0">
                  <c:v>Nominal wage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11+12 Sektory + Mzda'!$I$12:$P$12</c:f>
              <c:strCache>
                <c:ptCount val="8"/>
                <c:pt idx="0">
                  <c:v>2014Q1</c:v>
                </c:pt>
                <c:pt idx="1">
                  <c:v>2014Q2</c:v>
                </c:pt>
                <c:pt idx="2">
                  <c:v>2014Q3</c:v>
                </c:pt>
                <c:pt idx="3">
                  <c:v>2014Q4</c:v>
                </c:pt>
                <c:pt idx="4">
                  <c:v>2015Q1</c:v>
                </c:pt>
                <c:pt idx="5">
                  <c:v>2015Q2</c:v>
                </c:pt>
                <c:pt idx="6">
                  <c:v>2015Q3</c:v>
                </c:pt>
                <c:pt idx="7">
                  <c:v>2015Q4</c:v>
                </c:pt>
              </c:strCache>
            </c:strRef>
          </c:cat>
          <c:val>
            <c:numRef>
              <c:f>'Graf 11+12 Sektory + Mzda'!$I$14:$P$14</c:f>
              <c:numCache>
                <c:formatCode>0.0</c:formatCode>
                <c:ptCount val="8"/>
                <c:pt idx="0">
                  <c:v>4.0557667934093766</c:v>
                </c:pt>
                <c:pt idx="1">
                  <c:v>4.7677261613692012</c:v>
                </c:pt>
                <c:pt idx="2">
                  <c:v>4.2341220423412151</c:v>
                </c:pt>
                <c:pt idx="3">
                  <c:v>3.4949267192784683</c:v>
                </c:pt>
                <c:pt idx="4">
                  <c:v>2.1924482338611551</c:v>
                </c:pt>
                <c:pt idx="5">
                  <c:v>2.3337222870478458</c:v>
                </c:pt>
                <c:pt idx="6">
                  <c:v>2.8673835125448077</c:v>
                </c:pt>
                <c:pt idx="7">
                  <c:v>4.1394335511982572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753048"/>
        <c:axId val="741753440"/>
      </c:lineChart>
      <c:catAx>
        <c:axId val="741753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41753440"/>
        <c:crosses val="autoZero"/>
        <c:auto val="1"/>
        <c:lblAlgn val="ctr"/>
        <c:lblOffset val="100"/>
        <c:noMultiLvlLbl val="0"/>
      </c:catAx>
      <c:valAx>
        <c:axId val="7417534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75304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5"/>
          <c:y val="4.4335812190142931E-2"/>
          <c:w val="0.7472830222064939"/>
          <c:h val="0.16083399687398628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62387758976936403"/>
        </c:manualLayout>
      </c:layout>
      <c:lineChart>
        <c:grouping val="standard"/>
        <c:varyColors val="0"/>
        <c:ser>
          <c:idx val="3"/>
          <c:order val="0"/>
          <c:tx>
            <c:strRef>
              <c:f>'Graf 13+14 NAIRU'!$G$5</c:f>
              <c:strCache>
                <c:ptCount val="1"/>
                <c:pt idx="0">
                  <c:v>NAIRU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13+14 NAIRU'!$H$4:$BS$4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NAIRU'!$H$5:$BS$5</c:f>
              <c:numCache>
                <c:formatCode>0.0</c:formatCode>
                <c:ptCount val="64"/>
                <c:pt idx="0">
                  <c:v>13.4101590428214</c:v>
                </c:pt>
                <c:pt idx="1">
                  <c:v>13.6156637100366</c:v>
                </c:pt>
                <c:pt idx="2">
                  <c:v>13.647515774005599</c:v>
                </c:pt>
                <c:pt idx="3">
                  <c:v>13.7187581152084</c:v>
                </c:pt>
                <c:pt idx="4">
                  <c:v>13.9057609503098</c:v>
                </c:pt>
                <c:pt idx="5">
                  <c:v>13.9982116366629</c:v>
                </c:pt>
                <c:pt idx="6">
                  <c:v>14.0656778885643</c:v>
                </c:pt>
                <c:pt idx="7">
                  <c:v>14.0831133629343</c:v>
                </c:pt>
                <c:pt idx="8">
                  <c:v>14.0181127428856</c:v>
                </c:pt>
                <c:pt idx="9">
                  <c:v>14.0447062202064</c:v>
                </c:pt>
                <c:pt idx="10">
                  <c:v>14.0680797450122</c:v>
                </c:pt>
                <c:pt idx="11">
                  <c:v>14.066886450637799</c:v>
                </c:pt>
                <c:pt idx="12">
                  <c:v>13.945347886845999</c:v>
                </c:pt>
                <c:pt idx="13">
                  <c:v>13.827763568396501</c:v>
                </c:pt>
                <c:pt idx="14">
                  <c:v>13.8598133783709</c:v>
                </c:pt>
                <c:pt idx="15">
                  <c:v>13.9575647319793</c:v>
                </c:pt>
                <c:pt idx="16">
                  <c:v>14.186138732685</c:v>
                </c:pt>
                <c:pt idx="17">
                  <c:v>14.1416055616858</c:v>
                </c:pt>
                <c:pt idx="18">
                  <c:v>13.946826228266</c:v>
                </c:pt>
                <c:pt idx="19">
                  <c:v>13.8447749119837</c:v>
                </c:pt>
                <c:pt idx="20">
                  <c:v>13.683983015422401</c:v>
                </c:pt>
                <c:pt idx="21">
                  <c:v>13.5210253750035</c:v>
                </c:pt>
                <c:pt idx="22">
                  <c:v>13.4096116021166</c:v>
                </c:pt>
                <c:pt idx="23">
                  <c:v>13.3240842679349</c:v>
                </c:pt>
                <c:pt idx="24">
                  <c:v>13.063559239787701</c:v>
                </c:pt>
                <c:pt idx="25">
                  <c:v>12.845772825006399</c:v>
                </c:pt>
                <c:pt idx="26">
                  <c:v>12.684542866122101</c:v>
                </c:pt>
                <c:pt idx="27">
                  <c:v>12.4904543698213</c:v>
                </c:pt>
                <c:pt idx="28">
                  <c:v>12.259211928723399</c:v>
                </c:pt>
                <c:pt idx="29">
                  <c:v>12.224026011149499</c:v>
                </c:pt>
                <c:pt idx="30">
                  <c:v>12.264154638105801</c:v>
                </c:pt>
                <c:pt idx="31">
                  <c:v>12.078145027044</c:v>
                </c:pt>
                <c:pt idx="32">
                  <c:v>11.955638121186</c:v>
                </c:pt>
                <c:pt idx="33">
                  <c:v>11.9297457834426</c:v>
                </c:pt>
                <c:pt idx="34">
                  <c:v>11.677495789839</c:v>
                </c:pt>
                <c:pt idx="35">
                  <c:v>11.6461661704439</c:v>
                </c:pt>
                <c:pt idx="36">
                  <c:v>11.910231053481899</c:v>
                </c:pt>
                <c:pt idx="37">
                  <c:v>12.229425452252601</c:v>
                </c:pt>
                <c:pt idx="38">
                  <c:v>12.583234331904601</c:v>
                </c:pt>
                <c:pt idx="39">
                  <c:v>12.8897084236014</c:v>
                </c:pt>
                <c:pt idx="40">
                  <c:v>13.1007724235069</c:v>
                </c:pt>
                <c:pt idx="41">
                  <c:v>13.046474627339901</c:v>
                </c:pt>
                <c:pt idx="42">
                  <c:v>13.0362813110773</c:v>
                </c:pt>
                <c:pt idx="43">
                  <c:v>12.923012810518401</c:v>
                </c:pt>
                <c:pt idx="44">
                  <c:v>12.8729420893245</c:v>
                </c:pt>
                <c:pt idx="45">
                  <c:v>12.8386405321477</c:v>
                </c:pt>
                <c:pt idx="46">
                  <c:v>12.841518197794599</c:v>
                </c:pt>
                <c:pt idx="47">
                  <c:v>12.949131602027499</c:v>
                </c:pt>
                <c:pt idx="48">
                  <c:v>12.888710153716501</c:v>
                </c:pt>
                <c:pt idx="49">
                  <c:v>12.9145989842047</c:v>
                </c:pt>
                <c:pt idx="50">
                  <c:v>12.908799301419</c:v>
                </c:pt>
                <c:pt idx="51">
                  <c:v>12.993764920534201</c:v>
                </c:pt>
                <c:pt idx="52">
                  <c:v>12.9721019844665</c:v>
                </c:pt>
                <c:pt idx="53">
                  <c:v>12.9678461238836</c:v>
                </c:pt>
                <c:pt idx="54">
                  <c:v>12.958942249181399</c:v>
                </c:pt>
                <c:pt idx="55">
                  <c:v>12.922542854796999</c:v>
                </c:pt>
                <c:pt idx="56">
                  <c:v>12.8404411644355</c:v>
                </c:pt>
                <c:pt idx="57">
                  <c:v>12.739442670045801</c:v>
                </c:pt>
                <c:pt idx="58">
                  <c:v>12.655398586824999</c:v>
                </c:pt>
                <c:pt idx="59">
                  <c:v>12.509533215195001</c:v>
                </c:pt>
                <c:pt idx="60">
                  <c:v>12.448615483480999</c:v>
                </c:pt>
                <c:pt idx="61">
                  <c:v>12.319292523298865</c:v>
                </c:pt>
                <c:pt idx="62">
                  <c:v>12.293398676581267</c:v>
                </c:pt>
                <c:pt idx="63">
                  <c:v>12.1321581527713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54224"/>
        <c:axId val="741754616"/>
      </c:lineChart>
      <c:lineChart>
        <c:grouping val="standard"/>
        <c:varyColors val="0"/>
        <c:ser>
          <c:idx val="5"/>
          <c:order val="1"/>
          <c:tx>
            <c:strRef>
              <c:f>'Graf 13+14 NAIRU'!$G$6</c:f>
              <c:strCache>
                <c:ptCount val="1"/>
                <c:pt idx="0">
                  <c:v>Nedostatok kvalifikovanej pracovnej sily (ESI, priemysel+služby, pr.os, invertované)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13+14 NAIRU'!$H$4:$BS$4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NAIRU'!$H$6:$BS$6</c:f>
              <c:numCache>
                <c:formatCode>0.0</c:formatCode>
                <c:ptCount val="64"/>
                <c:pt idx="12">
                  <c:v>3.4</c:v>
                </c:pt>
                <c:pt idx="13">
                  <c:v>2.7</c:v>
                </c:pt>
                <c:pt idx="14">
                  <c:v>1.9</c:v>
                </c:pt>
                <c:pt idx="15">
                  <c:v>2.5</c:v>
                </c:pt>
                <c:pt idx="16">
                  <c:v>0.9</c:v>
                </c:pt>
                <c:pt idx="17">
                  <c:v>1.2</c:v>
                </c:pt>
                <c:pt idx="18">
                  <c:v>3.3</c:v>
                </c:pt>
                <c:pt idx="19">
                  <c:v>2.2000000000000002</c:v>
                </c:pt>
                <c:pt idx="20">
                  <c:v>3.3</c:v>
                </c:pt>
                <c:pt idx="21">
                  <c:v>3.1999999999999997</c:v>
                </c:pt>
                <c:pt idx="22">
                  <c:v>3.5</c:v>
                </c:pt>
                <c:pt idx="23">
                  <c:v>2.2000000000000002</c:v>
                </c:pt>
                <c:pt idx="24">
                  <c:v>3.9</c:v>
                </c:pt>
                <c:pt idx="25">
                  <c:v>3.6</c:v>
                </c:pt>
                <c:pt idx="26">
                  <c:v>5.9</c:v>
                </c:pt>
                <c:pt idx="27">
                  <c:v>7.3000000000000007</c:v>
                </c:pt>
                <c:pt idx="28">
                  <c:v>11.3</c:v>
                </c:pt>
                <c:pt idx="29">
                  <c:v>8.6999999999999993</c:v>
                </c:pt>
                <c:pt idx="30">
                  <c:v>20.100000000000001</c:v>
                </c:pt>
                <c:pt idx="31">
                  <c:v>16.100000000000001</c:v>
                </c:pt>
                <c:pt idx="32">
                  <c:v>21.9</c:v>
                </c:pt>
                <c:pt idx="33">
                  <c:v>17.5</c:v>
                </c:pt>
                <c:pt idx="34">
                  <c:v>18.600000000000001</c:v>
                </c:pt>
                <c:pt idx="35">
                  <c:v>10.6</c:v>
                </c:pt>
                <c:pt idx="36">
                  <c:v>2.9</c:v>
                </c:pt>
                <c:pt idx="37">
                  <c:v>6.2</c:v>
                </c:pt>
                <c:pt idx="38">
                  <c:v>2</c:v>
                </c:pt>
                <c:pt idx="39">
                  <c:v>2.8</c:v>
                </c:pt>
                <c:pt idx="40">
                  <c:v>1.3</c:v>
                </c:pt>
                <c:pt idx="41">
                  <c:v>3.7</c:v>
                </c:pt>
                <c:pt idx="42">
                  <c:v>3</c:v>
                </c:pt>
                <c:pt idx="43">
                  <c:v>6.4</c:v>
                </c:pt>
                <c:pt idx="44">
                  <c:v>4</c:v>
                </c:pt>
                <c:pt idx="45">
                  <c:v>4.6999999999999993</c:v>
                </c:pt>
                <c:pt idx="46">
                  <c:v>4</c:v>
                </c:pt>
                <c:pt idx="47">
                  <c:v>5.7</c:v>
                </c:pt>
                <c:pt idx="48">
                  <c:v>7.3000000000000007</c:v>
                </c:pt>
                <c:pt idx="49">
                  <c:v>5.5</c:v>
                </c:pt>
                <c:pt idx="50">
                  <c:v>3</c:v>
                </c:pt>
                <c:pt idx="51">
                  <c:v>2.6</c:v>
                </c:pt>
                <c:pt idx="52">
                  <c:v>4.5</c:v>
                </c:pt>
                <c:pt idx="53">
                  <c:v>4.5</c:v>
                </c:pt>
                <c:pt idx="54">
                  <c:v>3.1999999999999997</c:v>
                </c:pt>
                <c:pt idx="55">
                  <c:v>10.5</c:v>
                </c:pt>
                <c:pt idx="56">
                  <c:v>9.5</c:v>
                </c:pt>
                <c:pt idx="57">
                  <c:v>11.899999999999999</c:v>
                </c:pt>
                <c:pt idx="58">
                  <c:v>13.299999999999999</c:v>
                </c:pt>
                <c:pt idx="59">
                  <c:v>12.1</c:v>
                </c:pt>
                <c:pt idx="60">
                  <c:v>13.5</c:v>
                </c:pt>
                <c:pt idx="61">
                  <c:v>16.600000000000001</c:v>
                </c:pt>
                <c:pt idx="62">
                  <c:v>18.899999999999999</c:v>
                </c:pt>
                <c:pt idx="63">
                  <c:v>21.6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882120"/>
        <c:axId val="741755008"/>
      </c:lineChart>
      <c:catAx>
        <c:axId val="74175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41754616"/>
        <c:crosses val="autoZero"/>
        <c:auto val="1"/>
        <c:lblAlgn val="ctr"/>
        <c:lblOffset val="100"/>
        <c:noMultiLvlLbl val="0"/>
      </c:catAx>
      <c:valAx>
        <c:axId val="741754616"/>
        <c:scaling>
          <c:orientation val="minMax"/>
          <c:max val="15"/>
          <c:min val="1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754224"/>
        <c:crosses val="autoZero"/>
        <c:crossBetween val="between"/>
      </c:valAx>
      <c:valAx>
        <c:axId val="741755008"/>
        <c:scaling>
          <c:orientation val="maxMin"/>
        </c:scaling>
        <c:delete val="0"/>
        <c:axPos val="r"/>
        <c:numFmt formatCode="0.0" sourceLinked="1"/>
        <c:majorTickMark val="out"/>
        <c:minorTickMark val="none"/>
        <c:tickLblPos val="nextTo"/>
        <c:crossAx val="741882120"/>
        <c:crosses val="max"/>
        <c:crossBetween val="between"/>
      </c:valAx>
      <c:catAx>
        <c:axId val="7418821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4175500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l"/>
      <c:layout>
        <c:manualLayout>
          <c:xMode val="edge"/>
          <c:yMode val="edge"/>
          <c:x val="3.8607538750799364E-2"/>
          <c:y val="0.87200982855866427"/>
          <c:w val="0.93812364214721877"/>
          <c:h val="0.12458010833752164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62587725470486399"/>
        </c:manualLayout>
      </c:layout>
      <c:lineChart>
        <c:grouping val="standard"/>
        <c:varyColors val="0"/>
        <c:ser>
          <c:idx val="3"/>
          <c:order val="0"/>
          <c:tx>
            <c:strRef>
              <c:f>'Graf 13+14 NAIRU'!$G$9</c:f>
              <c:strCache>
                <c:ptCount val="1"/>
                <c:pt idx="0">
                  <c:v>NAIRU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13+14 NAIRU'!$H$8:$BS$8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NAIRU'!$H$9:$BS$9</c:f>
              <c:numCache>
                <c:formatCode>0.0</c:formatCode>
                <c:ptCount val="64"/>
                <c:pt idx="0">
                  <c:v>13.4101590428214</c:v>
                </c:pt>
                <c:pt idx="1">
                  <c:v>13.6156637100366</c:v>
                </c:pt>
                <c:pt idx="2">
                  <c:v>13.647515774005599</c:v>
                </c:pt>
                <c:pt idx="3">
                  <c:v>13.7187581152084</c:v>
                </c:pt>
                <c:pt idx="4">
                  <c:v>13.9057609503098</c:v>
                </c:pt>
                <c:pt idx="5">
                  <c:v>13.9982116366629</c:v>
                </c:pt>
                <c:pt idx="6">
                  <c:v>14.0656778885643</c:v>
                </c:pt>
                <c:pt idx="7">
                  <c:v>14.0831133629343</c:v>
                </c:pt>
                <c:pt idx="8">
                  <c:v>14.0181127428856</c:v>
                </c:pt>
                <c:pt idx="9">
                  <c:v>14.0447062202064</c:v>
                </c:pt>
                <c:pt idx="10">
                  <c:v>14.0680797450122</c:v>
                </c:pt>
                <c:pt idx="11">
                  <c:v>14.066886450637799</c:v>
                </c:pt>
                <c:pt idx="12">
                  <c:v>13.945347886845999</c:v>
                </c:pt>
                <c:pt idx="13">
                  <c:v>13.827763568396501</c:v>
                </c:pt>
                <c:pt idx="14">
                  <c:v>13.8598133783709</c:v>
                </c:pt>
                <c:pt idx="15">
                  <c:v>13.9575647319793</c:v>
                </c:pt>
                <c:pt idx="16">
                  <c:v>14.186138732685</c:v>
                </c:pt>
                <c:pt idx="17">
                  <c:v>14.1416055616858</c:v>
                </c:pt>
                <c:pt idx="18">
                  <c:v>13.946826228266</c:v>
                </c:pt>
                <c:pt idx="19">
                  <c:v>13.8447749119837</c:v>
                </c:pt>
                <c:pt idx="20">
                  <c:v>13.683983015422401</c:v>
                </c:pt>
                <c:pt idx="21">
                  <c:v>13.5210253750035</c:v>
                </c:pt>
                <c:pt idx="22">
                  <c:v>13.4096116021166</c:v>
                </c:pt>
                <c:pt idx="23">
                  <c:v>13.3240842679349</c:v>
                </c:pt>
                <c:pt idx="24">
                  <c:v>13.063559239787701</c:v>
                </c:pt>
                <c:pt idx="25">
                  <c:v>12.845772825006399</c:v>
                </c:pt>
                <c:pt idx="26">
                  <c:v>12.684542866122101</c:v>
                </c:pt>
                <c:pt idx="27">
                  <c:v>12.4904543698213</c:v>
                </c:pt>
                <c:pt idx="28">
                  <c:v>12.259211928723399</c:v>
                </c:pt>
                <c:pt idx="29">
                  <c:v>12.224026011149499</c:v>
                </c:pt>
                <c:pt idx="30">
                  <c:v>12.264154638105801</c:v>
                </c:pt>
                <c:pt idx="31">
                  <c:v>12.078145027044</c:v>
                </c:pt>
                <c:pt idx="32">
                  <c:v>11.955638121186</c:v>
                </c:pt>
                <c:pt idx="33">
                  <c:v>11.9297457834426</c:v>
                </c:pt>
                <c:pt idx="34">
                  <c:v>11.677495789839</c:v>
                </c:pt>
                <c:pt idx="35">
                  <c:v>11.6461661704439</c:v>
                </c:pt>
                <c:pt idx="36">
                  <c:v>11.910231053481899</c:v>
                </c:pt>
                <c:pt idx="37">
                  <c:v>12.229425452252601</c:v>
                </c:pt>
                <c:pt idx="38">
                  <c:v>12.583234331904601</c:v>
                </c:pt>
                <c:pt idx="39">
                  <c:v>12.8897084236014</c:v>
                </c:pt>
                <c:pt idx="40">
                  <c:v>13.1007724235069</c:v>
                </c:pt>
                <c:pt idx="41">
                  <c:v>13.046474627339901</c:v>
                </c:pt>
                <c:pt idx="42">
                  <c:v>13.0362813110773</c:v>
                </c:pt>
                <c:pt idx="43">
                  <c:v>12.923012810518401</c:v>
                </c:pt>
                <c:pt idx="44">
                  <c:v>12.8729420893245</c:v>
                </c:pt>
                <c:pt idx="45">
                  <c:v>12.8386405321477</c:v>
                </c:pt>
                <c:pt idx="46">
                  <c:v>12.841518197794599</c:v>
                </c:pt>
                <c:pt idx="47">
                  <c:v>12.949131602027499</c:v>
                </c:pt>
                <c:pt idx="48">
                  <c:v>12.888710153716501</c:v>
                </c:pt>
                <c:pt idx="49">
                  <c:v>12.9145989842047</c:v>
                </c:pt>
                <c:pt idx="50">
                  <c:v>12.908799301419</c:v>
                </c:pt>
                <c:pt idx="51">
                  <c:v>12.993764920534201</c:v>
                </c:pt>
                <c:pt idx="52">
                  <c:v>12.9721019844665</c:v>
                </c:pt>
                <c:pt idx="53">
                  <c:v>12.9678461238836</c:v>
                </c:pt>
                <c:pt idx="54">
                  <c:v>12.958942249181399</c:v>
                </c:pt>
                <c:pt idx="55">
                  <c:v>12.922542854796999</c:v>
                </c:pt>
                <c:pt idx="56">
                  <c:v>12.8404411644355</c:v>
                </c:pt>
                <c:pt idx="57">
                  <c:v>12.739442670045801</c:v>
                </c:pt>
                <c:pt idx="58">
                  <c:v>12.655398586824999</c:v>
                </c:pt>
                <c:pt idx="59">
                  <c:v>12.509533215195001</c:v>
                </c:pt>
                <c:pt idx="60">
                  <c:v>12.448615483480999</c:v>
                </c:pt>
                <c:pt idx="61">
                  <c:v>12.319292523298865</c:v>
                </c:pt>
                <c:pt idx="62">
                  <c:v>12.293398676581267</c:v>
                </c:pt>
                <c:pt idx="63">
                  <c:v>12.1321581527713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13+14 NAIRU'!$G$10</c:f>
              <c:strCache>
                <c:ptCount val="1"/>
                <c:pt idx="0">
                  <c:v>Dlhodobá nezamestnanosť (viac ako 1 rok)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13+14 NAIRU'!$H$8:$BS$8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NAIRU'!$H$10:$BS$10</c:f>
              <c:numCache>
                <c:formatCode>0.0</c:formatCode>
                <c:ptCount val="64"/>
                <c:pt idx="0">
                  <c:v>9.5333745364647733</c:v>
                </c:pt>
                <c:pt idx="1">
                  <c:v>10.259498096495999</c:v>
                </c:pt>
                <c:pt idx="2">
                  <c:v>10.387955993051536</c:v>
                </c:pt>
                <c:pt idx="3">
                  <c:v>10.269457615357926</c:v>
                </c:pt>
                <c:pt idx="4">
                  <c:v>10.63286313381624</c:v>
                </c:pt>
                <c:pt idx="5">
                  <c:v>10.695390705286796</c:v>
                </c:pt>
                <c:pt idx="6">
                  <c:v>10.79781999848611</c:v>
                </c:pt>
                <c:pt idx="7">
                  <c:v>10.857598420712957</c:v>
                </c:pt>
                <c:pt idx="8">
                  <c:v>11.299024296919837</c:v>
                </c:pt>
                <c:pt idx="9">
                  <c:v>11.306822552111377</c:v>
                </c:pt>
                <c:pt idx="10">
                  <c:v>11.213382729251805</c:v>
                </c:pt>
                <c:pt idx="11">
                  <c:v>10.7722802470077</c:v>
                </c:pt>
                <c:pt idx="12">
                  <c:v>11.184235699253875</c:v>
                </c:pt>
                <c:pt idx="13">
                  <c:v>10.558294164851542</c:v>
                </c:pt>
                <c:pt idx="14">
                  <c:v>10.547482642182343</c:v>
                </c:pt>
                <c:pt idx="15">
                  <c:v>10.529519172245891</c:v>
                </c:pt>
                <c:pt idx="16">
                  <c:v>11.248721736166344</c:v>
                </c:pt>
                <c:pt idx="17">
                  <c:v>11.172528679059553</c:v>
                </c:pt>
                <c:pt idx="18">
                  <c:v>10.645475672839043</c:v>
                </c:pt>
                <c:pt idx="19">
                  <c:v>10.870465930920185</c:v>
                </c:pt>
                <c:pt idx="20">
                  <c:v>11.503050051149927</c:v>
                </c:pt>
                <c:pt idx="21">
                  <c:v>11.029327638152626</c:v>
                </c:pt>
                <c:pt idx="22">
                  <c:v>10.797147923190101</c:v>
                </c:pt>
                <c:pt idx="23">
                  <c:v>10.727566389963568</c:v>
                </c:pt>
                <c:pt idx="24">
                  <c:v>10.741340971620247</c:v>
                </c:pt>
                <c:pt idx="25">
                  <c:v>10.02375834370404</c:v>
                </c:pt>
                <c:pt idx="26">
                  <c:v>9.27734375</c:v>
                </c:pt>
                <c:pt idx="27">
                  <c:v>8.8660104838405562</c:v>
                </c:pt>
                <c:pt idx="28">
                  <c:v>8.3510800121691524</c:v>
                </c:pt>
                <c:pt idx="29">
                  <c:v>7.8892312373996738</c:v>
                </c:pt>
                <c:pt idx="30">
                  <c:v>7.6677676024620931</c:v>
                </c:pt>
                <c:pt idx="31">
                  <c:v>7.3309395571514058</c:v>
                </c:pt>
                <c:pt idx="32">
                  <c:v>7.3583352047308921</c:v>
                </c:pt>
                <c:pt idx="33">
                  <c:v>6.977874121692329</c:v>
                </c:pt>
                <c:pt idx="34">
                  <c:v>5.5686418844313588</c:v>
                </c:pt>
                <c:pt idx="35">
                  <c:v>5.3732780328840173</c:v>
                </c:pt>
                <c:pt idx="36">
                  <c:v>5.8669264199010938</c:v>
                </c:pt>
                <c:pt idx="37">
                  <c:v>5.647989256136686</c:v>
                </c:pt>
                <c:pt idx="38">
                  <c:v>6.1199600872168221</c:v>
                </c:pt>
                <c:pt idx="39">
                  <c:v>6.9077730937060879</c:v>
                </c:pt>
                <c:pt idx="40">
                  <c:v>8.0923351423685972</c:v>
                </c:pt>
                <c:pt idx="41">
                  <c:v>8.4012144549763015</c:v>
                </c:pt>
                <c:pt idx="42">
                  <c:v>8.7113269322738471</c:v>
                </c:pt>
                <c:pt idx="43">
                  <c:v>8.8931424154304839</c:v>
                </c:pt>
                <c:pt idx="44">
                  <c:v>9.1557451082536634</c:v>
                </c:pt>
                <c:pt idx="45">
                  <c:v>8.6513716502783282</c:v>
                </c:pt>
                <c:pt idx="46">
                  <c:v>8.2795722913740519</c:v>
                </c:pt>
                <c:pt idx="47">
                  <c:v>9.0009268170829788</c:v>
                </c:pt>
                <c:pt idx="48">
                  <c:v>8.9057301293900188</c:v>
                </c:pt>
                <c:pt idx="49">
                  <c:v>8.5618085618085615</c:v>
                </c:pt>
                <c:pt idx="50">
                  <c:v>8.724842847821126</c:v>
                </c:pt>
                <c:pt idx="51">
                  <c:v>9.3708651150131317</c:v>
                </c:pt>
                <c:pt idx="52">
                  <c:v>9.3713278495887185</c:v>
                </c:pt>
                <c:pt idx="53">
                  <c:v>9.4098530172095423</c:v>
                </c:pt>
                <c:pt idx="54">
                  <c:v>9.3284852697180209</c:v>
                </c:pt>
                <c:pt idx="55">
                  <c:v>9.7468365158873436</c:v>
                </c:pt>
                <c:pt idx="56">
                  <c:v>9.7116816867378439</c:v>
                </c:pt>
                <c:pt idx="57">
                  <c:v>8.9261794992335783</c:v>
                </c:pt>
                <c:pt idx="58">
                  <c:v>8.4490121916605592</c:v>
                </c:pt>
                <c:pt idx="59">
                  <c:v>8.1256444681467794</c:v>
                </c:pt>
                <c:pt idx="60">
                  <c:v>7.5320864318818526</c:v>
                </c:pt>
                <c:pt idx="61">
                  <c:v>7.3982891364536192</c:v>
                </c:pt>
                <c:pt idx="62">
                  <c:v>7.2215188143883848</c:v>
                </c:pt>
                <c:pt idx="63">
                  <c:v>6.4425365663857104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882904"/>
        <c:axId val="741883296"/>
      </c:lineChart>
      <c:catAx>
        <c:axId val="741882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41883296"/>
        <c:crosses val="autoZero"/>
        <c:auto val="1"/>
        <c:lblAlgn val="ctr"/>
        <c:lblOffset val="100"/>
        <c:noMultiLvlLbl val="0"/>
      </c:catAx>
      <c:valAx>
        <c:axId val="7418832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882904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9.7830271216097983E-2"/>
          <c:y val="0.87587557938236449"/>
          <c:w val="0.7695374015748031"/>
          <c:h val="0.12336895414958501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62387758976936403"/>
        </c:manualLayout>
      </c:layout>
      <c:lineChart>
        <c:grouping val="standard"/>
        <c:varyColors val="0"/>
        <c:ser>
          <c:idx val="3"/>
          <c:order val="0"/>
          <c:tx>
            <c:strRef>
              <c:f>'Graf 13+14 NAIRU'!$G$14</c:f>
              <c:strCache>
                <c:ptCount val="1"/>
                <c:pt idx="0">
                  <c:v>NAIRU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13+14 NAIRU'!$H$4:$BS$4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NAIRU'!$H$5:$BS$5</c:f>
              <c:numCache>
                <c:formatCode>0.0</c:formatCode>
                <c:ptCount val="64"/>
                <c:pt idx="0">
                  <c:v>13.4101590428214</c:v>
                </c:pt>
                <c:pt idx="1">
                  <c:v>13.6156637100366</c:v>
                </c:pt>
                <c:pt idx="2">
                  <c:v>13.647515774005599</c:v>
                </c:pt>
                <c:pt idx="3">
                  <c:v>13.7187581152084</c:v>
                </c:pt>
                <c:pt idx="4">
                  <c:v>13.9057609503098</c:v>
                </c:pt>
                <c:pt idx="5">
                  <c:v>13.9982116366629</c:v>
                </c:pt>
                <c:pt idx="6">
                  <c:v>14.0656778885643</c:v>
                </c:pt>
                <c:pt idx="7">
                  <c:v>14.0831133629343</c:v>
                </c:pt>
                <c:pt idx="8">
                  <c:v>14.0181127428856</c:v>
                </c:pt>
                <c:pt idx="9">
                  <c:v>14.0447062202064</c:v>
                </c:pt>
                <c:pt idx="10">
                  <c:v>14.0680797450122</c:v>
                </c:pt>
                <c:pt idx="11">
                  <c:v>14.066886450637799</c:v>
                </c:pt>
                <c:pt idx="12">
                  <c:v>13.945347886845999</c:v>
                </c:pt>
                <c:pt idx="13">
                  <c:v>13.827763568396501</c:v>
                </c:pt>
                <c:pt idx="14">
                  <c:v>13.8598133783709</c:v>
                </c:pt>
                <c:pt idx="15">
                  <c:v>13.9575647319793</c:v>
                </c:pt>
                <c:pt idx="16">
                  <c:v>14.186138732685</c:v>
                </c:pt>
                <c:pt idx="17">
                  <c:v>14.1416055616858</c:v>
                </c:pt>
                <c:pt idx="18">
                  <c:v>13.946826228266</c:v>
                </c:pt>
                <c:pt idx="19">
                  <c:v>13.8447749119837</c:v>
                </c:pt>
                <c:pt idx="20">
                  <c:v>13.683983015422401</c:v>
                </c:pt>
                <c:pt idx="21">
                  <c:v>13.5210253750035</c:v>
                </c:pt>
                <c:pt idx="22">
                  <c:v>13.4096116021166</c:v>
                </c:pt>
                <c:pt idx="23">
                  <c:v>13.3240842679349</c:v>
                </c:pt>
                <c:pt idx="24">
                  <c:v>13.063559239787701</c:v>
                </c:pt>
                <c:pt idx="25">
                  <c:v>12.845772825006399</c:v>
                </c:pt>
                <c:pt idx="26">
                  <c:v>12.684542866122101</c:v>
                </c:pt>
                <c:pt idx="27">
                  <c:v>12.4904543698213</c:v>
                </c:pt>
                <c:pt idx="28">
                  <c:v>12.259211928723399</c:v>
                </c:pt>
                <c:pt idx="29">
                  <c:v>12.224026011149499</c:v>
                </c:pt>
                <c:pt idx="30">
                  <c:v>12.264154638105801</c:v>
                </c:pt>
                <c:pt idx="31">
                  <c:v>12.078145027044</c:v>
                </c:pt>
                <c:pt idx="32">
                  <c:v>11.955638121186</c:v>
                </c:pt>
                <c:pt idx="33">
                  <c:v>11.9297457834426</c:v>
                </c:pt>
                <c:pt idx="34">
                  <c:v>11.677495789839</c:v>
                </c:pt>
                <c:pt idx="35">
                  <c:v>11.6461661704439</c:v>
                </c:pt>
                <c:pt idx="36">
                  <c:v>11.910231053481899</c:v>
                </c:pt>
                <c:pt idx="37">
                  <c:v>12.229425452252601</c:v>
                </c:pt>
                <c:pt idx="38">
                  <c:v>12.583234331904601</c:v>
                </c:pt>
                <c:pt idx="39">
                  <c:v>12.8897084236014</c:v>
                </c:pt>
                <c:pt idx="40">
                  <c:v>13.1007724235069</c:v>
                </c:pt>
                <c:pt idx="41">
                  <c:v>13.046474627339901</c:v>
                </c:pt>
                <c:pt idx="42">
                  <c:v>13.0362813110773</c:v>
                </c:pt>
                <c:pt idx="43">
                  <c:v>12.923012810518401</c:v>
                </c:pt>
                <c:pt idx="44">
                  <c:v>12.8729420893245</c:v>
                </c:pt>
                <c:pt idx="45">
                  <c:v>12.8386405321477</c:v>
                </c:pt>
                <c:pt idx="46">
                  <c:v>12.841518197794599</c:v>
                </c:pt>
                <c:pt idx="47">
                  <c:v>12.949131602027499</c:v>
                </c:pt>
                <c:pt idx="48">
                  <c:v>12.888710153716501</c:v>
                </c:pt>
                <c:pt idx="49">
                  <c:v>12.9145989842047</c:v>
                </c:pt>
                <c:pt idx="50">
                  <c:v>12.908799301419</c:v>
                </c:pt>
                <c:pt idx="51">
                  <c:v>12.993764920534201</c:v>
                </c:pt>
                <c:pt idx="52">
                  <c:v>12.9721019844665</c:v>
                </c:pt>
                <c:pt idx="53">
                  <c:v>12.9678461238836</c:v>
                </c:pt>
                <c:pt idx="54">
                  <c:v>12.958942249181399</c:v>
                </c:pt>
                <c:pt idx="55">
                  <c:v>12.922542854796999</c:v>
                </c:pt>
                <c:pt idx="56">
                  <c:v>12.8404411644355</c:v>
                </c:pt>
                <c:pt idx="57">
                  <c:v>12.739442670045801</c:v>
                </c:pt>
                <c:pt idx="58">
                  <c:v>12.655398586824999</c:v>
                </c:pt>
                <c:pt idx="59">
                  <c:v>12.509533215195001</c:v>
                </c:pt>
                <c:pt idx="60">
                  <c:v>12.448615483480999</c:v>
                </c:pt>
                <c:pt idx="61">
                  <c:v>12.319292523298865</c:v>
                </c:pt>
                <c:pt idx="62">
                  <c:v>12.293398676581267</c:v>
                </c:pt>
                <c:pt idx="63">
                  <c:v>12.1321581527713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884080"/>
        <c:axId val="741884472"/>
      </c:lineChart>
      <c:lineChart>
        <c:grouping val="standard"/>
        <c:varyColors val="0"/>
        <c:ser>
          <c:idx val="5"/>
          <c:order val="1"/>
          <c:tx>
            <c:strRef>
              <c:f>'Graf 13+14 NAIRU'!$G$15</c:f>
              <c:strCache>
                <c:ptCount val="1"/>
                <c:pt idx="0">
                  <c:v>Qualified workforce shortage (ESI, industry+services, rhs, inverted)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13+14 NAIRU'!$H$4:$BS$4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NAIRU'!$H$6:$BS$6</c:f>
              <c:numCache>
                <c:formatCode>0.0</c:formatCode>
                <c:ptCount val="64"/>
                <c:pt idx="12">
                  <c:v>3.4</c:v>
                </c:pt>
                <c:pt idx="13">
                  <c:v>2.7</c:v>
                </c:pt>
                <c:pt idx="14">
                  <c:v>1.9</c:v>
                </c:pt>
                <c:pt idx="15">
                  <c:v>2.5</c:v>
                </c:pt>
                <c:pt idx="16">
                  <c:v>0.9</c:v>
                </c:pt>
                <c:pt idx="17">
                  <c:v>1.2</c:v>
                </c:pt>
                <c:pt idx="18">
                  <c:v>3.3</c:v>
                </c:pt>
                <c:pt idx="19">
                  <c:v>2.2000000000000002</c:v>
                </c:pt>
                <c:pt idx="20">
                  <c:v>3.3</c:v>
                </c:pt>
                <c:pt idx="21">
                  <c:v>3.1999999999999997</c:v>
                </c:pt>
                <c:pt idx="22">
                  <c:v>3.5</c:v>
                </c:pt>
                <c:pt idx="23">
                  <c:v>2.2000000000000002</c:v>
                </c:pt>
                <c:pt idx="24">
                  <c:v>3.9</c:v>
                </c:pt>
                <c:pt idx="25">
                  <c:v>3.6</c:v>
                </c:pt>
                <c:pt idx="26">
                  <c:v>5.9</c:v>
                </c:pt>
                <c:pt idx="27">
                  <c:v>7.3000000000000007</c:v>
                </c:pt>
                <c:pt idx="28">
                  <c:v>11.3</c:v>
                </c:pt>
                <c:pt idx="29">
                  <c:v>8.6999999999999993</c:v>
                </c:pt>
                <c:pt idx="30">
                  <c:v>20.100000000000001</c:v>
                </c:pt>
                <c:pt idx="31">
                  <c:v>16.100000000000001</c:v>
                </c:pt>
                <c:pt idx="32">
                  <c:v>21.9</c:v>
                </c:pt>
                <c:pt idx="33">
                  <c:v>17.5</c:v>
                </c:pt>
                <c:pt idx="34">
                  <c:v>18.600000000000001</c:v>
                </c:pt>
                <c:pt idx="35">
                  <c:v>10.6</c:v>
                </c:pt>
                <c:pt idx="36">
                  <c:v>2.9</c:v>
                </c:pt>
                <c:pt idx="37">
                  <c:v>6.2</c:v>
                </c:pt>
                <c:pt idx="38">
                  <c:v>2</c:v>
                </c:pt>
                <c:pt idx="39">
                  <c:v>2.8</c:v>
                </c:pt>
                <c:pt idx="40">
                  <c:v>1.3</c:v>
                </c:pt>
                <c:pt idx="41">
                  <c:v>3.7</c:v>
                </c:pt>
                <c:pt idx="42">
                  <c:v>3</c:v>
                </c:pt>
                <c:pt idx="43">
                  <c:v>6.4</c:v>
                </c:pt>
                <c:pt idx="44">
                  <c:v>4</c:v>
                </c:pt>
                <c:pt idx="45">
                  <c:v>4.6999999999999993</c:v>
                </c:pt>
                <c:pt idx="46">
                  <c:v>4</c:v>
                </c:pt>
                <c:pt idx="47">
                  <c:v>5.7</c:v>
                </c:pt>
                <c:pt idx="48">
                  <c:v>7.3000000000000007</c:v>
                </c:pt>
                <c:pt idx="49">
                  <c:v>5.5</c:v>
                </c:pt>
                <c:pt idx="50">
                  <c:v>3</c:v>
                </c:pt>
                <c:pt idx="51">
                  <c:v>2.6</c:v>
                </c:pt>
                <c:pt idx="52">
                  <c:v>4.5</c:v>
                </c:pt>
                <c:pt idx="53">
                  <c:v>4.5</c:v>
                </c:pt>
                <c:pt idx="54">
                  <c:v>3.1999999999999997</c:v>
                </c:pt>
                <c:pt idx="55">
                  <c:v>10.5</c:v>
                </c:pt>
                <c:pt idx="56">
                  <c:v>9.5</c:v>
                </c:pt>
                <c:pt idx="57">
                  <c:v>11.899999999999999</c:v>
                </c:pt>
                <c:pt idx="58">
                  <c:v>13.299999999999999</c:v>
                </c:pt>
                <c:pt idx="59">
                  <c:v>12.1</c:v>
                </c:pt>
                <c:pt idx="60">
                  <c:v>13.5</c:v>
                </c:pt>
                <c:pt idx="61">
                  <c:v>16.600000000000001</c:v>
                </c:pt>
                <c:pt idx="62">
                  <c:v>18.899999999999999</c:v>
                </c:pt>
                <c:pt idx="63">
                  <c:v>21.6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885256"/>
        <c:axId val="741884864"/>
      </c:lineChart>
      <c:catAx>
        <c:axId val="74188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41884472"/>
        <c:crosses val="autoZero"/>
        <c:auto val="1"/>
        <c:lblAlgn val="ctr"/>
        <c:lblOffset val="100"/>
        <c:noMultiLvlLbl val="0"/>
      </c:catAx>
      <c:valAx>
        <c:axId val="741884472"/>
        <c:scaling>
          <c:orientation val="minMax"/>
          <c:max val="15"/>
          <c:min val="11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884080"/>
        <c:crosses val="autoZero"/>
        <c:crossBetween val="between"/>
      </c:valAx>
      <c:valAx>
        <c:axId val="741884864"/>
        <c:scaling>
          <c:orientation val="maxMin"/>
        </c:scaling>
        <c:delete val="0"/>
        <c:axPos val="r"/>
        <c:numFmt formatCode="0.0" sourceLinked="1"/>
        <c:majorTickMark val="out"/>
        <c:minorTickMark val="none"/>
        <c:tickLblPos val="nextTo"/>
        <c:crossAx val="741885256"/>
        <c:crosses val="max"/>
        <c:crossBetween val="between"/>
      </c:valAx>
      <c:catAx>
        <c:axId val="741885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41884864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l"/>
      <c:layout>
        <c:manualLayout>
          <c:xMode val="edge"/>
          <c:yMode val="edge"/>
          <c:x val="3.8607538750799364E-2"/>
          <c:y val="0.84403795679386251"/>
          <c:w val="0.93812364214721877"/>
          <c:h val="0.1525521722372116"/>
        </c:manualLayout>
      </c:layout>
      <c:overlay val="1"/>
      <c:txPr>
        <a:bodyPr/>
        <a:lstStyle/>
        <a:p>
          <a:pPr>
            <a:defRPr sz="7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62587725470486399"/>
        </c:manualLayout>
      </c:layout>
      <c:lineChart>
        <c:grouping val="standard"/>
        <c:varyColors val="0"/>
        <c:ser>
          <c:idx val="3"/>
          <c:order val="0"/>
          <c:tx>
            <c:strRef>
              <c:f>'Graf 13+14 NAIRU'!$G$18</c:f>
              <c:strCache>
                <c:ptCount val="1"/>
                <c:pt idx="0">
                  <c:v>NAIRU</c:v>
                </c:pt>
              </c:strCache>
            </c:strRef>
          </c:tx>
          <c:spPr>
            <a:ln w="19050">
              <a:solidFill>
                <a:srgbClr val="2C9ADC"/>
              </a:solidFill>
              <a:prstDash val="solid"/>
            </a:ln>
          </c:spPr>
          <c:marker>
            <c:symbol val="none"/>
          </c:marker>
          <c:cat>
            <c:strRef>
              <c:f>'Graf 13+14 NAIRU'!$H$8:$BS$8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NAIRU'!$H$9:$BS$9</c:f>
              <c:numCache>
                <c:formatCode>0.0</c:formatCode>
                <c:ptCount val="64"/>
                <c:pt idx="0">
                  <c:v>13.4101590428214</c:v>
                </c:pt>
                <c:pt idx="1">
                  <c:v>13.6156637100366</c:v>
                </c:pt>
                <c:pt idx="2">
                  <c:v>13.647515774005599</c:v>
                </c:pt>
                <c:pt idx="3">
                  <c:v>13.7187581152084</c:v>
                </c:pt>
                <c:pt idx="4">
                  <c:v>13.9057609503098</c:v>
                </c:pt>
                <c:pt idx="5">
                  <c:v>13.9982116366629</c:v>
                </c:pt>
                <c:pt idx="6">
                  <c:v>14.0656778885643</c:v>
                </c:pt>
                <c:pt idx="7">
                  <c:v>14.0831133629343</c:v>
                </c:pt>
                <c:pt idx="8">
                  <c:v>14.0181127428856</c:v>
                </c:pt>
                <c:pt idx="9">
                  <c:v>14.0447062202064</c:v>
                </c:pt>
                <c:pt idx="10">
                  <c:v>14.0680797450122</c:v>
                </c:pt>
                <c:pt idx="11">
                  <c:v>14.066886450637799</c:v>
                </c:pt>
                <c:pt idx="12">
                  <c:v>13.945347886845999</c:v>
                </c:pt>
                <c:pt idx="13">
                  <c:v>13.827763568396501</c:v>
                </c:pt>
                <c:pt idx="14">
                  <c:v>13.8598133783709</c:v>
                </c:pt>
                <c:pt idx="15">
                  <c:v>13.9575647319793</c:v>
                </c:pt>
                <c:pt idx="16">
                  <c:v>14.186138732685</c:v>
                </c:pt>
                <c:pt idx="17">
                  <c:v>14.1416055616858</c:v>
                </c:pt>
                <c:pt idx="18">
                  <c:v>13.946826228266</c:v>
                </c:pt>
                <c:pt idx="19">
                  <c:v>13.8447749119837</c:v>
                </c:pt>
                <c:pt idx="20">
                  <c:v>13.683983015422401</c:v>
                </c:pt>
                <c:pt idx="21">
                  <c:v>13.5210253750035</c:v>
                </c:pt>
                <c:pt idx="22">
                  <c:v>13.4096116021166</c:v>
                </c:pt>
                <c:pt idx="23">
                  <c:v>13.3240842679349</c:v>
                </c:pt>
                <c:pt idx="24">
                  <c:v>13.063559239787701</c:v>
                </c:pt>
                <c:pt idx="25">
                  <c:v>12.845772825006399</c:v>
                </c:pt>
                <c:pt idx="26">
                  <c:v>12.684542866122101</c:v>
                </c:pt>
                <c:pt idx="27">
                  <c:v>12.4904543698213</c:v>
                </c:pt>
                <c:pt idx="28">
                  <c:v>12.259211928723399</c:v>
                </c:pt>
                <c:pt idx="29">
                  <c:v>12.224026011149499</c:v>
                </c:pt>
                <c:pt idx="30">
                  <c:v>12.264154638105801</c:v>
                </c:pt>
                <c:pt idx="31">
                  <c:v>12.078145027044</c:v>
                </c:pt>
                <c:pt idx="32">
                  <c:v>11.955638121186</c:v>
                </c:pt>
                <c:pt idx="33">
                  <c:v>11.9297457834426</c:v>
                </c:pt>
                <c:pt idx="34">
                  <c:v>11.677495789839</c:v>
                </c:pt>
                <c:pt idx="35">
                  <c:v>11.6461661704439</c:v>
                </c:pt>
                <c:pt idx="36">
                  <c:v>11.910231053481899</c:v>
                </c:pt>
                <c:pt idx="37">
                  <c:v>12.229425452252601</c:v>
                </c:pt>
                <c:pt idx="38">
                  <c:v>12.583234331904601</c:v>
                </c:pt>
                <c:pt idx="39">
                  <c:v>12.8897084236014</c:v>
                </c:pt>
                <c:pt idx="40">
                  <c:v>13.1007724235069</c:v>
                </c:pt>
                <c:pt idx="41">
                  <c:v>13.046474627339901</c:v>
                </c:pt>
                <c:pt idx="42">
                  <c:v>13.0362813110773</c:v>
                </c:pt>
                <c:pt idx="43">
                  <c:v>12.923012810518401</c:v>
                </c:pt>
                <c:pt idx="44">
                  <c:v>12.8729420893245</c:v>
                </c:pt>
                <c:pt idx="45">
                  <c:v>12.8386405321477</c:v>
                </c:pt>
                <c:pt idx="46">
                  <c:v>12.841518197794599</c:v>
                </c:pt>
                <c:pt idx="47">
                  <c:v>12.949131602027499</c:v>
                </c:pt>
                <c:pt idx="48">
                  <c:v>12.888710153716501</c:v>
                </c:pt>
                <c:pt idx="49">
                  <c:v>12.9145989842047</c:v>
                </c:pt>
                <c:pt idx="50">
                  <c:v>12.908799301419</c:v>
                </c:pt>
                <c:pt idx="51">
                  <c:v>12.993764920534201</c:v>
                </c:pt>
                <c:pt idx="52">
                  <c:v>12.9721019844665</c:v>
                </c:pt>
                <c:pt idx="53">
                  <c:v>12.9678461238836</c:v>
                </c:pt>
                <c:pt idx="54">
                  <c:v>12.958942249181399</c:v>
                </c:pt>
                <c:pt idx="55">
                  <c:v>12.922542854796999</c:v>
                </c:pt>
                <c:pt idx="56">
                  <c:v>12.8404411644355</c:v>
                </c:pt>
                <c:pt idx="57">
                  <c:v>12.739442670045801</c:v>
                </c:pt>
                <c:pt idx="58">
                  <c:v>12.655398586824999</c:v>
                </c:pt>
                <c:pt idx="59">
                  <c:v>12.509533215195001</c:v>
                </c:pt>
                <c:pt idx="60">
                  <c:v>12.448615483480999</c:v>
                </c:pt>
                <c:pt idx="61">
                  <c:v>12.319292523298865</c:v>
                </c:pt>
                <c:pt idx="62">
                  <c:v>12.293398676581267</c:v>
                </c:pt>
                <c:pt idx="63">
                  <c:v>12.1321581527713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13+14 NAIRU'!$G$19</c:f>
              <c:strCache>
                <c:ptCount val="1"/>
                <c:pt idx="0">
                  <c:v>Long-term unemployment rate (&gt;1y)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13+14 NAIRU'!$H$8:$BS$8</c:f>
              <c:strCache>
                <c:ptCount val="64"/>
                <c:pt idx="0">
                  <c:v>2000Q1</c:v>
                </c:pt>
                <c:pt idx="1">
                  <c:v>2000Q2</c:v>
                </c:pt>
                <c:pt idx="2">
                  <c:v>2000Q3</c:v>
                </c:pt>
                <c:pt idx="3">
                  <c:v>2000Q4</c:v>
                </c:pt>
                <c:pt idx="4">
                  <c:v>2001Q1</c:v>
                </c:pt>
                <c:pt idx="5">
                  <c:v>2001Q2</c:v>
                </c:pt>
                <c:pt idx="6">
                  <c:v>2001Q3</c:v>
                </c:pt>
                <c:pt idx="7">
                  <c:v>2001Q4</c:v>
                </c:pt>
                <c:pt idx="8">
                  <c:v>2002Q1</c:v>
                </c:pt>
                <c:pt idx="9">
                  <c:v>2002Q2</c:v>
                </c:pt>
                <c:pt idx="10">
                  <c:v>2002Q3</c:v>
                </c:pt>
                <c:pt idx="11">
                  <c:v>2002Q4</c:v>
                </c:pt>
                <c:pt idx="12">
                  <c:v>2003Q1</c:v>
                </c:pt>
                <c:pt idx="13">
                  <c:v>2003Q2</c:v>
                </c:pt>
                <c:pt idx="14">
                  <c:v>2003Q3</c:v>
                </c:pt>
                <c:pt idx="15">
                  <c:v>2003Q4</c:v>
                </c:pt>
                <c:pt idx="16">
                  <c:v>2004Q1</c:v>
                </c:pt>
                <c:pt idx="17">
                  <c:v>2004Q2</c:v>
                </c:pt>
                <c:pt idx="18">
                  <c:v>2004Q3</c:v>
                </c:pt>
                <c:pt idx="19">
                  <c:v>2004Q4</c:v>
                </c:pt>
                <c:pt idx="20">
                  <c:v>2005Q1</c:v>
                </c:pt>
                <c:pt idx="21">
                  <c:v>2005Q2</c:v>
                </c:pt>
                <c:pt idx="22">
                  <c:v>2005Q3</c:v>
                </c:pt>
                <c:pt idx="23">
                  <c:v>2005Q4</c:v>
                </c:pt>
                <c:pt idx="24">
                  <c:v>2006Q1</c:v>
                </c:pt>
                <c:pt idx="25">
                  <c:v>2006Q2</c:v>
                </c:pt>
                <c:pt idx="26">
                  <c:v>2006Q3</c:v>
                </c:pt>
                <c:pt idx="27">
                  <c:v>2006Q4</c:v>
                </c:pt>
                <c:pt idx="28">
                  <c:v>2007Q1</c:v>
                </c:pt>
                <c:pt idx="29">
                  <c:v>2007Q2</c:v>
                </c:pt>
                <c:pt idx="30">
                  <c:v>2007Q3</c:v>
                </c:pt>
                <c:pt idx="31">
                  <c:v>2007Q4</c:v>
                </c:pt>
                <c:pt idx="32">
                  <c:v>2008Q1</c:v>
                </c:pt>
                <c:pt idx="33">
                  <c:v>2008Q2</c:v>
                </c:pt>
                <c:pt idx="34">
                  <c:v>2008Q3</c:v>
                </c:pt>
                <c:pt idx="35">
                  <c:v>2008Q4</c:v>
                </c:pt>
                <c:pt idx="36">
                  <c:v>2009Q1</c:v>
                </c:pt>
                <c:pt idx="37">
                  <c:v>2009Q2</c:v>
                </c:pt>
                <c:pt idx="38">
                  <c:v>2009Q3</c:v>
                </c:pt>
                <c:pt idx="39">
                  <c:v>2009Q4</c:v>
                </c:pt>
                <c:pt idx="40">
                  <c:v>2010Q1</c:v>
                </c:pt>
                <c:pt idx="41">
                  <c:v>2010Q2</c:v>
                </c:pt>
                <c:pt idx="42">
                  <c:v>2010Q3</c:v>
                </c:pt>
                <c:pt idx="43">
                  <c:v>2010Q4</c:v>
                </c:pt>
                <c:pt idx="44">
                  <c:v>2011Q1</c:v>
                </c:pt>
                <c:pt idx="45">
                  <c:v>2011Q2</c:v>
                </c:pt>
                <c:pt idx="46">
                  <c:v>2011Q3</c:v>
                </c:pt>
                <c:pt idx="47">
                  <c:v>2011Q4</c:v>
                </c:pt>
                <c:pt idx="48">
                  <c:v>2012Q1</c:v>
                </c:pt>
                <c:pt idx="49">
                  <c:v>2012Q2</c:v>
                </c:pt>
                <c:pt idx="50">
                  <c:v>2012Q3</c:v>
                </c:pt>
                <c:pt idx="51">
                  <c:v>2012Q4</c:v>
                </c:pt>
                <c:pt idx="52">
                  <c:v>2013Q1</c:v>
                </c:pt>
                <c:pt idx="53">
                  <c:v>2013Q2</c:v>
                </c:pt>
                <c:pt idx="54">
                  <c:v>2013Q3</c:v>
                </c:pt>
                <c:pt idx="55">
                  <c:v>2013Q4</c:v>
                </c:pt>
                <c:pt idx="56">
                  <c:v>2014Q1</c:v>
                </c:pt>
                <c:pt idx="57">
                  <c:v>2014Q2</c:v>
                </c:pt>
                <c:pt idx="58">
                  <c:v>2014Q3</c:v>
                </c:pt>
                <c:pt idx="59">
                  <c:v>2014Q4</c:v>
                </c:pt>
                <c:pt idx="60">
                  <c:v>2015Q1</c:v>
                </c:pt>
                <c:pt idx="61">
                  <c:v>2015Q2</c:v>
                </c:pt>
                <c:pt idx="62">
                  <c:v>2015Q3</c:v>
                </c:pt>
                <c:pt idx="63">
                  <c:v>2015Q4</c:v>
                </c:pt>
              </c:strCache>
            </c:strRef>
          </c:cat>
          <c:val>
            <c:numRef>
              <c:f>'Graf 13+14 NAIRU'!$H$10:$BS$10</c:f>
              <c:numCache>
                <c:formatCode>0.0</c:formatCode>
                <c:ptCount val="64"/>
                <c:pt idx="0">
                  <c:v>9.5333745364647733</c:v>
                </c:pt>
                <c:pt idx="1">
                  <c:v>10.259498096495999</c:v>
                </c:pt>
                <c:pt idx="2">
                  <c:v>10.387955993051536</c:v>
                </c:pt>
                <c:pt idx="3">
                  <c:v>10.269457615357926</c:v>
                </c:pt>
                <c:pt idx="4">
                  <c:v>10.63286313381624</c:v>
                </c:pt>
                <c:pt idx="5">
                  <c:v>10.695390705286796</c:v>
                </c:pt>
                <c:pt idx="6">
                  <c:v>10.79781999848611</c:v>
                </c:pt>
                <c:pt idx="7">
                  <c:v>10.857598420712957</c:v>
                </c:pt>
                <c:pt idx="8">
                  <c:v>11.299024296919837</c:v>
                </c:pt>
                <c:pt idx="9">
                  <c:v>11.306822552111377</c:v>
                </c:pt>
                <c:pt idx="10">
                  <c:v>11.213382729251805</c:v>
                </c:pt>
                <c:pt idx="11">
                  <c:v>10.7722802470077</c:v>
                </c:pt>
                <c:pt idx="12">
                  <c:v>11.184235699253875</c:v>
                </c:pt>
                <c:pt idx="13">
                  <c:v>10.558294164851542</c:v>
                </c:pt>
                <c:pt idx="14">
                  <c:v>10.547482642182343</c:v>
                </c:pt>
                <c:pt idx="15">
                  <c:v>10.529519172245891</c:v>
                </c:pt>
                <c:pt idx="16">
                  <c:v>11.248721736166344</c:v>
                </c:pt>
                <c:pt idx="17">
                  <c:v>11.172528679059553</c:v>
                </c:pt>
                <c:pt idx="18">
                  <c:v>10.645475672839043</c:v>
                </c:pt>
                <c:pt idx="19">
                  <c:v>10.870465930920185</c:v>
                </c:pt>
                <c:pt idx="20">
                  <c:v>11.503050051149927</c:v>
                </c:pt>
                <c:pt idx="21">
                  <c:v>11.029327638152626</c:v>
                </c:pt>
                <c:pt idx="22">
                  <c:v>10.797147923190101</c:v>
                </c:pt>
                <c:pt idx="23">
                  <c:v>10.727566389963568</c:v>
                </c:pt>
                <c:pt idx="24">
                  <c:v>10.741340971620247</c:v>
                </c:pt>
                <c:pt idx="25">
                  <c:v>10.02375834370404</c:v>
                </c:pt>
                <c:pt idx="26">
                  <c:v>9.27734375</c:v>
                </c:pt>
                <c:pt idx="27">
                  <c:v>8.8660104838405562</c:v>
                </c:pt>
                <c:pt idx="28">
                  <c:v>8.3510800121691524</c:v>
                </c:pt>
                <c:pt idx="29">
                  <c:v>7.8892312373996738</c:v>
                </c:pt>
                <c:pt idx="30">
                  <c:v>7.6677676024620931</c:v>
                </c:pt>
                <c:pt idx="31">
                  <c:v>7.3309395571514058</c:v>
                </c:pt>
                <c:pt idx="32">
                  <c:v>7.3583352047308921</c:v>
                </c:pt>
                <c:pt idx="33">
                  <c:v>6.977874121692329</c:v>
                </c:pt>
                <c:pt idx="34">
                  <c:v>5.5686418844313588</c:v>
                </c:pt>
                <c:pt idx="35">
                  <c:v>5.3732780328840173</c:v>
                </c:pt>
                <c:pt idx="36">
                  <c:v>5.8669264199010938</c:v>
                </c:pt>
                <c:pt idx="37">
                  <c:v>5.647989256136686</c:v>
                </c:pt>
                <c:pt idx="38">
                  <c:v>6.1199600872168221</c:v>
                </c:pt>
                <c:pt idx="39">
                  <c:v>6.9077730937060879</c:v>
                </c:pt>
                <c:pt idx="40">
                  <c:v>8.0923351423685972</c:v>
                </c:pt>
                <c:pt idx="41">
                  <c:v>8.4012144549763015</c:v>
                </c:pt>
                <c:pt idx="42">
                  <c:v>8.7113269322738471</c:v>
                </c:pt>
                <c:pt idx="43">
                  <c:v>8.8931424154304839</c:v>
                </c:pt>
                <c:pt idx="44">
                  <c:v>9.1557451082536634</c:v>
                </c:pt>
                <c:pt idx="45">
                  <c:v>8.6513716502783282</c:v>
                </c:pt>
                <c:pt idx="46">
                  <c:v>8.2795722913740519</c:v>
                </c:pt>
                <c:pt idx="47">
                  <c:v>9.0009268170829788</c:v>
                </c:pt>
                <c:pt idx="48">
                  <c:v>8.9057301293900188</c:v>
                </c:pt>
                <c:pt idx="49">
                  <c:v>8.5618085618085615</c:v>
                </c:pt>
                <c:pt idx="50">
                  <c:v>8.724842847821126</c:v>
                </c:pt>
                <c:pt idx="51">
                  <c:v>9.3708651150131317</c:v>
                </c:pt>
                <c:pt idx="52">
                  <c:v>9.3713278495887185</c:v>
                </c:pt>
                <c:pt idx="53">
                  <c:v>9.4098530172095423</c:v>
                </c:pt>
                <c:pt idx="54">
                  <c:v>9.3284852697180209</c:v>
                </c:pt>
                <c:pt idx="55">
                  <c:v>9.7468365158873436</c:v>
                </c:pt>
                <c:pt idx="56">
                  <c:v>9.7116816867378439</c:v>
                </c:pt>
                <c:pt idx="57">
                  <c:v>8.9261794992335783</c:v>
                </c:pt>
                <c:pt idx="58">
                  <c:v>8.4490121916605592</c:v>
                </c:pt>
                <c:pt idx="59">
                  <c:v>8.1256444681467794</c:v>
                </c:pt>
                <c:pt idx="60">
                  <c:v>7.5320864318818526</c:v>
                </c:pt>
                <c:pt idx="61">
                  <c:v>7.3982891364536192</c:v>
                </c:pt>
                <c:pt idx="62">
                  <c:v>7.2215188143883848</c:v>
                </c:pt>
                <c:pt idx="63">
                  <c:v>6.4425365663857104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825216"/>
        <c:axId val="741825608"/>
      </c:lineChart>
      <c:catAx>
        <c:axId val="74182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sk-SK"/>
          </a:p>
        </c:txPr>
        <c:crossAx val="741825608"/>
        <c:crosses val="autoZero"/>
        <c:auto val="1"/>
        <c:lblAlgn val="ctr"/>
        <c:lblOffset val="100"/>
        <c:noMultiLvlLbl val="0"/>
      </c:catAx>
      <c:valAx>
        <c:axId val="741825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41825216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9.7830271216097983E-2"/>
          <c:y val="0.87587557938236449"/>
          <c:w val="0.7695374015748031"/>
          <c:h val="0.12336895414958501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 15+16 Externe + Inflacia'!$G$13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Inflacia'!$H$13:$AE$13</c:f>
              <c:numCache>
                <c:formatCode>0.0</c:formatCode>
                <c:ptCount val="24"/>
                <c:pt idx="0">
                  <c:v>0.10332495936160913</c:v>
                </c:pt>
                <c:pt idx="1">
                  <c:v>0.11238447319778333</c:v>
                </c:pt>
                <c:pt idx="2">
                  <c:v>4.9379799173075875E-2</c:v>
                </c:pt>
                <c:pt idx="3">
                  <c:v>8.067821599704815E-2</c:v>
                </c:pt>
                <c:pt idx="4">
                  <c:v>0.19284502471048059</c:v>
                </c:pt>
                <c:pt idx="5">
                  <c:v>0.34104361945530365</c:v>
                </c:pt>
                <c:pt idx="6">
                  <c:v>0.28258207303577698</c:v>
                </c:pt>
                <c:pt idx="7">
                  <c:v>0.22418879056047347</c:v>
                </c:pt>
                <c:pt idx="8">
                  <c:v>0.25568835768039838</c:v>
                </c:pt>
                <c:pt idx="9">
                  <c:v>0.35851698975455126</c:v>
                </c:pt>
                <c:pt idx="10">
                  <c:v>0.40377804014166052</c:v>
                </c:pt>
                <c:pt idx="11">
                  <c:v>0.22442049313450885</c:v>
                </c:pt>
                <c:pt idx="12">
                  <c:v>0.21444124806373835</c:v>
                </c:pt>
                <c:pt idx="13">
                  <c:v>9.5356457564574351E-2</c:v>
                </c:pt>
                <c:pt idx="14">
                  <c:v>0.18587650313536475</c:v>
                </c:pt>
                <c:pt idx="15">
                  <c:v>0.17122461900905012</c:v>
                </c:pt>
                <c:pt idx="16">
                  <c:v>0.22801411764705226</c:v>
                </c:pt>
                <c:pt idx="17">
                  <c:v>0.15647207339449698</c:v>
                </c:pt>
                <c:pt idx="18">
                  <c:v>0.14706447349096191</c:v>
                </c:pt>
                <c:pt idx="19">
                  <c:v>0.11392329169728375</c:v>
                </c:pt>
                <c:pt idx="20">
                  <c:v>-5.6957460877232635E-2</c:v>
                </c:pt>
                <c:pt idx="21">
                  <c:v>-0.17515556532571375</c:v>
                </c:pt>
                <c:pt idx="22">
                  <c:v>-7.5770708107310722E-2</c:v>
                </c:pt>
                <c:pt idx="23">
                  <c:v>-3.8013533392180887E-2</c:v>
                </c:pt>
              </c:numCache>
            </c:numRef>
          </c:val>
        </c:ser>
        <c:ser>
          <c:idx val="2"/>
          <c:order val="2"/>
          <c:tx>
            <c:strRef>
              <c:f>'Graf 15+16 Externe + Inflacia'!$G$14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Inflacia'!$H$14:$AE$14</c:f>
              <c:numCache>
                <c:formatCode>0.0</c:formatCode>
                <c:ptCount val="24"/>
                <c:pt idx="0">
                  <c:v>0.16606389391199239</c:v>
                </c:pt>
                <c:pt idx="1">
                  <c:v>0.10534086629001643</c:v>
                </c:pt>
                <c:pt idx="2">
                  <c:v>8.8372093023255979E-2</c:v>
                </c:pt>
                <c:pt idx="3">
                  <c:v>-8.56885147324115E-2</c:v>
                </c:pt>
                <c:pt idx="4">
                  <c:v>-7.5835877578373637E-2</c:v>
                </c:pt>
                <c:pt idx="5">
                  <c:v>-0.256374751417841</c:v>
                </c:pt>
                <c:pt idx="6">
                  <c:v>-0.26804979253111944</c:v>
                </c:pt>
                <c:pt idx="7">
                  <c:v>-0.25525151810480273</c:v>
                </c:pt>
                <c:pt idx="8">
                  <c:v>-0.24372177055103753</c:v>
                </c:pt>
                <c:pt idx="9">
                  <c:v>-0.23349224366250473</c:v>
                </c:pt>
                <c:pt idx="10">
                  <c:v>-0.18826747720364756</c:v>
                </c:pt>
                <c:pt idx="11">
                  <c:v>-8.6033348630871323E-2</c:v>
                </c:pt>
                <c:pt idx="12">
                  <c:v>-0.32305545203845737</c:v>
                </c:pt>
                <c:pt idx="13">
                  <c:v>-0.28689107503553368</c:v>
                </c:pt>
                <c:pt idx="14">
                  <c:v>-0.21067209668943776</c:v>
                </c:pt>
                <c:pt idx="15">
                  <c:v>-1.6659989417190244E-2</c:v>
                </c:pt>
                <c:pt idx="16">
                  <c:v>9.8964975303098991E-3</c:v>
                </c:pt>
                <c:pt idx="17">
                  <c:v>5.2836679652383561E-2</c:v>
                </c:pt>
                <c:pt idx="18">
                  <c:v>-4.7654171066527022E-2</c:v>
                </c:pt>
                <c:pt idx="19">
                  <c:v>-1.0082882195959838E-2</c:v>
                </c:pt>
                <c:pt idx="20">
                  <c:v>4.8335934511512385E-2</c:v>
                </c:pt>
                <c:pt idx="21">
                  <c:v>0.11856478635105851</c:v>
                </c:pt>
                <c:pt idx="22">
                  <c:v>5.8785565899823387E-2</c:v>
                </c:pt>
                <c:pt idx="23">
                  <c:v>-8.1376615384614701E-2</c:v>
                </c:pt>
              </c:numCache>
            </c:numRef>
          </c:val>
        </c:ser>
        <c:ser>
          <c:idx val="3"/>
          <c:order val="3"/>
          <c:tx>
            <c:strRef>
              <c:f>'Graf 15+16 Externe + Inflacia'!$G$15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Inflacia'!$H$15:$AE$15</c:f>
              <c:numCache>
                <c:formatCode>0.0</c:formatCode>
                <c:ptCount val="24"/>
                <c:pt idx="0">
                  <c:v>-0.3162739467369482</c:v>
                </c:pt>
                <c:pt idx="1">
                  <c:v>-0.33018867924528195</c:v>
                </c:pt>
                <c:pt idx="2">
                  <c:v>-0.33198412386528986</c:v>
                </c:pt>
                <c:pt idx="3">
                  <c:v>-0.18133628703667082</c:v>
                </c:pt>
                <c:pt idx="4">
                  <c:v>-0.17565375637932057</c:v>
                </c:pt>
                <c:pt idx="5">
                  <c:v>-0.17941618542836579</c:v>
                </c:pt>
                <c:pt idx="6">
                  <c:v>-0.17180825818699663</c:v>
                </c:pt>
                <c:pt idx="7">
                  <c:v>-0.16609324949578941</c:v>
                </c:pt>
                <c:pt idx="8">
                  <c:v>-0.10795028605247481</c:v>
                </c:pt>
                <c:pt idx="9">
                  <c:v>-0.12394055268655979</c:v>
                </c:pt>
                <c:pt idx="10">
                  <c:v>-0.22420181316515464</c:v>
                </c:pt>
                <c:pt idx="11">
                  <c:v>-0.26682436428149092</c:v>
                </c:pt>
                <c:pt idx="12">
                  <c:v>-0.27234274097106048</c:v>
                </c:pt>
                <c:pt idx="13">
                  <c:v>-0.27147417297728038</c:v>
                </c:pt>
                <c:pt idx="14">
                  <c:v>-0.27472002390914502</c:v>
                </c:pt>
                <c:pt idx="15">
                  <c:v>-0.27067059948979644</c:v>
                </c:pt>
                <c:pt idx="16">
                  <c:v>-0.27227761836441722</c:v>
                </c:pt>
                <c:pt idx="17">
                  <c:v>-0.26896656438050626</c:v>
                </c:pt>
                <c:pt idx="18">
                  <c:v>-0.27545719635103438</c:v>
                </c:pt>
                <c:pt idx="19">
                  <c:v>-0.27618290060528772</c:v>
                </c:pt>
                <c:pt idx="20">
                  <c:v>-0.49724616543141303</c:v>
                </c:pt>
                <c:pt idx="21">
                  <c:v>-0.49140501664289082</c:v>
                </c:pt>
                <c:pt idx="22">
                  <c:v>-0.40775016910038719</c:v>
                </c:pt>
                <c:pt idx="23">
                  <c:v>-0.36646860423394484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052952"/>
        <c:axId val="767053344"/>
      </c:barChart>
      <c:lineChart>
        <c:grouping val="standard"/>
        <c:varyColors val="0"/>
        <c:ser>
          <c:idx val="0"/>
          <c:order val="0"/>
          <c:tx>
            <c:strRef>
              <c:f>'Graf 15+16 Externe + Inflacia'!$G$12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Inflacia'!$H$12:$AE$12</c:f>
              <c:numCache>
                <c:formatCode>0.0</c:formatCode>
                <c:ptCount val="24"/>
                <c:pt idx="0">
                  <c:v>-4.6885093463346683E-2</c:v>
                </c:pt>
                <c:pt idx="1">
                  <c:v>-0.11246333975748218</c:v>
                </c:pt>
                <c:pt idx="2">
                  <c:v>-0.19423223166895801</c:v>
                </c:pt>
                <c:pt idx="3">
                  <c:v>-0.18634658577203417</c:v>
                </c:pt>
                <c:pt idx="4">
                  <c:v>-5.8644609247213611E-2</c:v>
                </c:pt>
                <c:pt idx="5">
                  <c:v>-9.4747317390903141E-2</c:v>
                </c:pt>
                <c:pt idx="6">
                  <c:v>-0.15727597768233909</c:v>
                </c:pt>
                <c:pt idx="7">
                  <c:v>-0.19715597704011867</c:v>
                </c:pt>
                <c:pt idx="8">
                  <c:v>-9.5983698923113953E-2</c:v>
                </c:pt>
                <c:pt idx="9">
                  <c:v>1.0841934054867386E-3</c:v>
                </c:pt>
                <c:pt idx="10">
                  <c:v>-8.6912502271416781E-3</c:v>
                </c:pt>
                <c:pt idx="11">
                  <c:v>-0.12843721977785338</c:v>
                </c:pt>
                <c:pt idx="12">
                  <c:v>-0.38095694494577947</c:v>
                </c:pt>
                <c:pt idx="13">
                  <c:v>-0.46300879044823973</c:v>
                </c:pt>
                <c:pt idx="14">
                  <c:v>-0.29951561746321803</c:v>
                </c:pt>
                <c:pt idx="15">
                  <c:v>-0.11610596989793656</c:v>
                </c:pt>
                <c:pt idx="16">
                  <c:v>-3.4367003187055045E-2</c:v>
                </c:pt>
                <c:pt idx="17">
                  <c:v>-5.9657811333625715E-2</c:v>
                </c:pt>
                <c:pt idx="18">
                  <c:v>-0.1760468939265995</c:v>
                </c:pt>
                <c:pt idx="19">
                  <c:v>-0.1723424911039638</c:v>
                </c:pt>
                <c:pt idx="20">
                  <c:v>-0.50586769179713331</c:v>
                </c:pt>
                <c:pt idx="21">
                  <c:v>-0.54799579561754608</c:v>
                </c:pt>
                <c:pt idx="22">
                  <c:v>-0.42473531130787451</c:v>
                </c:pt>
                <c:pt idx="23">
                  <c:v>-0.48585875301074044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052952"/>
        <c:axId val="767053344"/>
      </c:lineChart>
      <c:dateAx>
        <c:axId val="767052952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7053344"/>
        <c:crosses val="autoZero"/>
        <c:auto val="1"/>
        <c:lblOffset val="100"/>
        <c:baseTimeUnit val="months"/>
      </c:dateAx>
      <c:valAx>
        <c:axId val="7670533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70529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4441287622552337"/>
          <c:y val="7.7841676040494939E-2"/>
          <c:w val="0.42314685664291957"/>
          <c:h val="0.2764562242219722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General government balance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Dlh'!$B$50:$G$50</c:f>
              <c:numCache>
                <c:formatCode>0.00</c:formatCode>
                <c:ptCount val="6"/>
                <c:pt idx="0">
                  <c:v>-2.69</c:v>
                </c:pt>
                <c:pt idx="1">
                  <c:v>-2.97</c:v>
                </c:pt>
                <c:pt idx="2">
                  <c:v>-2.13</c:v>
                </c:pt>
                <c:pt idx="3">
                  <c:v>-1.29</c:v>
                </c:pt>
                <c:pt idx="4">
                  <c:v>-0.44</c:v>
                </c:pt>
                <c:pt idx="5">
                  <c:v>0.15512676216840304</c:v>
                </c:pt>
              </c:numCache>
            </c:numRef>
          </c:val>
        </c:ser>
        <c:ser>
          <c:idx val="3"/>
          <c:order val="3"/>
          <c:tx>
            <c:v>Structural balance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Dlh'!$B$53:$G$53</c:f>
              <c:numCache>
                <c:formatCode>0.0</c:formatCode>
                <c:ptCount val="6"/>
                <c:pt idx="0">
                  <c:v>-1.920500409245979</c:v>
                </c:pt>
                <c:pt idx="1">
                  <c:v>-2.1748337657025578</c:v>
                </c:pt>
                <c:pt idx="2">
                  <c:v>-1.720620862213164</c:v>
                </c:pt>
                <c:pt idx="3">
                  <c:v>-1.0239813142331733</c:v>
                </c:pt>
                <c:pt idx="4">
                  <c:v>-0.52218849497938202</c:v>
                </c:pt>
                <c:pt idx="5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12921408"/>
        <c:axId val="7323015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 Deficit a Dlh'!$A$23</c15:sqref>
                        </c15:formulaRef>
                      </c:ext>
                    </c:extLst>
                    <c:strCache>
                      <c:ptCount val="1"/>
                      <c:pt idx="0">
                        <c:v>2. Cyklická zložka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'Graf Deficit a Dlh'!$B$21:$G$21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'Graf Deficit a Dlh'!$B$23:$G$23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-0.76824761672633235</c:v>
                      </c:pt>
                      <c:pt idx="1">
                        <c:v>-0.48303497501143366</c:v>
                      </c:pt>
                      <c:pt idx="2">
                        <c:v>-0.40937913778683582</c:v>
                      </c:pt>
                      <c:pt idx="3">
                        <c:v>-0.26601868576682675</c:v>
                      </c:pt>
                      <c:pt idx="4">
                        <c:v>8.2188494979382049E-2</c:v>
                      </c:pt>
                      <c:pt idx="5">
                        <c:v>0.65512676216840304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Deficit a Dlh'!$A$24</c15:sqref>
                        </c15:formulaRef>
                      </c:ext>
                    </c:extLst>
                    <c:strCache>
                      <c:ptCount val="1"/>
                      <c:pt idx="0">
                        <c:v>3. Jednorazové efekty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Deficit a Dlh'!$B$21:$G$21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Deficit a Dlh'!$B$24:$G$24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-1.2519740276885707E-3</c:v>
                      </c:pt>
                      <c:pt idx="1">
                        <c:v>-0.31213125928600882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v>Consolidation effort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7.3271183254066423E-3"/>
                  <c:y val="-7.112734771339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Dlh'!$B$54:$G$54</c:f>
              <c:numCache>
                <c:formatCode>0.0</c:formatCode>
                <c:ptCount val="6"/>
                <c:pt idx="0">
                  <c:v>-0.36519077765016172</c:v>
                </c:pt>
                <c:pt idx="1">
                  <c:v>-0.25433335645657884</c:v>
                </c:pt>
                <c:pt idx="2">
                  <c:v>0.4542129034893938</c:v>
                </c:pt>
                <c:pt idx="3">
                  <c:v>0.69663954797999073</c:v>
                </c:pt>
                <c:pt idx="4">
                  <c:v>0.50179281925379127</c:v>
                </c:pt>
                <c:pt idx="5">
                  <c:v>2.2188494979382023E-2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921408"/>
        <c:axId val="732301560"/>
      </c:lineChart>
      <c:catAx>
        <c:axId val="71292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2301560"/>
        <c:crosses val="autoZero"/>
        <c:auto val="1"/>
        <c:lblAlgn val="ctr"/>
        <c:lblOffset val="100"/>
        <c:noMultiLvlLbl val="0"/>
      </c:catAx>
      <c:valAx>
        <c:axId val="73230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1292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9526027996500439E-2"/>
          <c:y val="2.7777777777777776E-2"/>
          <c:w val="0.96928127734033243"/>
          <c:h val="0.1381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371255563163300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15+16 Externe + Inflacia'!$G$4</c:f>
              <c:strCache>
                <c:ptCount val="1"/>
                <c:pt idx="0">
                  <c:v>Tovary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Inflacia'!$H$4:$AE$4</c:f>
              <c:numCache>
                <c:formatCode>0.0</c:formatCode>
                <c:ptCount val="24"/>
                <c:pt idx="0">
                  <c:v>4.1374837738559576</c:v>
                </c:pt>
                <c:pt idx="1">
                  <c:v>4.1896535020345533</c:v>
                </c:pt>
                <c:pt idx="2">
                  <c:v>3.9724405904548852</c:v>
                </c:pt>
                <c:pt idx="3">
                  <c:v>3.6286932304715394</c:v>
                </c:pt>
                <c:pt idx="4">
                  <c:v>3.4257703089898719</c:v>
                </c:pt>
                <c:pt idx="5">
                  <c:v>3.5163514490142109</c:v>
                </c:pt>
                <c:pt idx="6">
                  <c:v>3.8195681081872852</c:v>
                </c:pt>
                <c:pt idx="7">
                  <c:v>3.7617881745602579</c:v>
                </c:pt>
                <c:pt idx="8">
                  <c:v>3.7310819175576606</c:v>
                </c:pt>
                <c:pt idx="9">
                  <c:v>3.722196878625641</c:v>
                </c:pt>
                <c:pt idx="10">
                  <c:v>3.8176914975970955</c:v>
                </c:pt>
                <c:pt idx="11">
                  <c:v>3.7832094227022361</c:v>
                </c:pt>
                <c:pt idx="12">
                  <c:v>3.7181056414088212</c:v>
                </c:pt>
                <c:pt idx="13">
                  <c:v>3.6666592143604291</c:v>
                </c:pt>
                <c:pt idx="14">
                  <c:v>3.827721139980421</c:v>
                </c:pt>
                <c:pt idx="15">
                  <c:v>3.7559667836825064</c:v>
                </c:pt>
                <c:pt idx="16">
                  <c:v>3.5432496101820079</c:v>
                </c:pt>
                <c:pt idx="17">
                  <c:v>3.4612314545385638</c:v>
                </c:pt>
                <c:pt idx="18">
                  <c:v>3.1557665376450257</c:v>
                </c:pt>
                <c:pt idx="19">
                  <c:v>3.0077100795366891</c:v>
                </c:pt>
                <c:pt idx="20">
                  <c:v>2.675536258162027</c:v>
                </c:pt>
                <c:pt idx="21">
                  <c:v>2.6147217009466877</c:v>
                </c:pt>
                <c:pt idx="22">
                  <c:v>2.3965344977308134</c:v>
                </c:pt>
                <c:pt idx="23">
                  <c:v>2.4199166922680804</c:v>
                </c:pt>
              </c:numCache>
            </c:numRef>
          </c:val>
        </c:ser>
        <c:ser>
          <c:idx val="8"/>
          <c:order val="1"/>
          <c:tx>
            <c:strRef>
              <c:f>'Graf 15+16 Externe + Inflacia'!$G$5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Inflacia'!$H$5:$AE$5</c:f>
              <c:numCache>
                <c:formatCode>0.0</c:formatCode>
                <c:ptCount val="24"/>
                <c:pt idx="0">
                  <c:v>0.50774765730922411</c:v>
                </c:pt>
                <c:pt idx="1">
                  <c:v>0.47034787888825996</c:v>
                </c:pt>
                <c:pt idx="2">
                  <c:v>0.43847879578485088</c:v>
                </c:pt>
                <c:pt idx="3">
                  <c:v>0.42994195136343699</c:v>
                </c:pt>
                <c:pt idx="4">
                  <c:v>0.48741508883953866</c:v>
                </c:pt>
                <c:pt idx="5">
                  <c:v>0.34948693360608185</c:v>
                </c:pt>
                <c:pt idx="6">
                  <c:v>0.29972838371067229</c:v>
                </c:pt>
                <c:pt idx="7">
                  <c:v>0.23410109054999828</c:v>
                </c:pt>
                <c:pt idx="8">
                  <c:v>0.1506245012682477</c:v>
                </c:pt>
                <c:pt idx="9">
                  <c:v>0.13782042258789226</c:v>
                </c:pt>
                <c:pt idx="10">
                  <c:v>0.138462610910383</c:v>
                </c:pt>
                <c:pt idx="11">
                  <c:v>0.11245035217296234</c:v>
                </c:pt>
                <c:pt idx="12">
                  <c:v>0.1396172522136532</c:v>
                </c:pt>
                <c:pt idx="13">
                  <c:v>0.16665043315459993</c:v>
                </c:pt>
                <c:pt idx="14">
                  <c:v>0.19018099868185606</c:v>
                </c:pt>
                <c:pt idx="15">
                  <c:v>0.17962381550124226</c:v>
                </c:pt>
                <c:pt idx="16">
                  <c:v>0.16792886450639241</c:v>
                </c:pt>
                <c:pt idx="17">
                  <c:v>0.15403724709388616</c:v>
                </c:pt>
                <c:pt idx="18">
                  <c:v>0.15660051396553096</c:v>
                </c:pt>
                <c:pt idx="19">
                  <c:v>0.15977640277058189</c:v>
                </c:pt>
                <c:pt idx="20">
                  <c:v>0.16763052787881833</c:v>
                </c:pt>
                <c:pt idx="21">
                  <c:v>0.20601372850963792</c:v>
                </c:pt>
                <c:pt idx="22">
                  <c:v>0.24113648017249334</c:v>
                </c:pt>
                <c:pt idx="23">
                  <c:v>0.2019242197465031</c:v>
                </c:pt>
              </c:numCache>
            </c:numRef>
          </c:val>
        </c:ser>
        <c:ser>
          <c:idx val="0"/>
          <c:order val="2"/>
          <c:tx>
            <c:strRef>
              <c:f>'Graf 15+16 Externe + Inflacia'!$G$6</c:f>
              <c:strCache>
                <c:ptCount val="1"/>
                <c:pt idx="0">
                  <c:v>Výnosy</c:v>
                </c:pt>
              </c:strCache>
            </c:strRef>
          </c:tx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Inflacia'!$H$6:$AE$6</c:f>
              <c:numCache>
                <c:formatCode>0.0</c:formatCode>
                <c:ptCount val="24"/>
                <c:pt idx="0">
                  <c:v>-1.0299516679456102</c:v>
                </c:pt>
                <c:pt idx="1">
                  <c:v>-1.1537170756198456</c:v>
                </c:pt>
                <c:pt idx="2">
                  <c:v>-1.2911385316952995</c:v>
                </c:pt>
                <c:pt idx="3">
                  <c:v>-1.3911796611347849</c:v>
                </c:pt>
                <c:pt idx="4">
                  <c:v>-1.5336974512049817</c:v>
                </c:pt>
                <c:pt idx="5">
                  <c:v>-1.6955300108105185</c:v>
                </c:pt>
                <c:pt idx="6">
                  <c:v>-1.8101566708792731</c:v>
                </c:pt>
                <c:pt idx="7">
                  <c:v>-1.9343210842254828</c:v>
                </c:pt>
                <c:pt idx="8">
                  <c:v>-2.0739078961803026</c:v>
                </c:pt>
                <c:pt idx="9">
                  <c:v>-2.1284524307666643</c:v>
                </c:pt>
                <c:pt idx="10">
                  <c:v>-2.1897021748709453</c:v>
                </c:pt>
                <c:pt idx="11">
                  <c:v>-2.1836104035209831</c:v>
                </c:pt>
                <c:pt idx="12">
                  <c:v>-2.2354790626355392</c:v>
                </c:pt>
                <c:pt idx="13">
                  <c:v>-2.2610372067196747</c:v>
                </c:pt>
                <c:pt idx="14">
                  <c:v>-2.3454094625110908</c:v>
                </c:pt>
                <c:pt idx="15">
                  <c:v>-2.4281844862991164</c:v>
                </c:pt>
                <c:pt idx="16">
                  <c:v>-2.5022104448867815</c:v>
                </c:pt>
                <c:pt idx="17">
                  <c:v>-2.5698873158693827</c:v>
                </c:pt>
                <c:pt idx="18">
                  <c:v>-2.6649647897353512</c:v>
                </c:pt>
                <c:pt idx="19">
                  <c:v>-2.7420060111524402</c:v>
                </c:pt>
                <c:pt idx="20">
                  <c:v>-2.8046823355940194</c:v>
                </c:pt>
                <c:pt idx="21">
                  <c:v>-2.9239147399309928</c:v>
                </c:pt>
                <c:pt idx="22">
                  <c:v>-3.0665645958227539</c:v>
                </c:pt>
                <c:pt idx="23">
                  <c:v>-2.3421377717688174</c:v>
                </c:pt>
              </c:numCache>
            </c:numRef>
          </c:val>
        </c:ser>
        <c:ser>
          <c:idx val="1"/>
          <c:order val="3"/>
          <c:tx>
            <c:strRef>
              <c:f>'Graf 15+16 Externe + Inflacia'!$G$7</c:f>
              <c:strCache>
                <c:ptCount val="1"/>
                <c:pt idx="0">
                  <c:v>Transfery</c:v>
                </c:pt>
              </c:strCache>
            </c:strRef>
          </c:tx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Inflacia'!$H$7:$AE$7</c:f>
              <c:numCache>
                <c:formatCode>0.0</c:formatCode>
                <c:ptCount val="24"/>
                <c:pt idx="0">
                  <c:v>-1.7522863765398535</c:v>
                </c:pt>
                <c:pt idx="1">
                  <c:v>-1.7583087892624762</c:v>
                </c:pt>
                <c:pt idx="2">
                  <c:v>-1.7758763388265182</c:v>
                </c:pt>
                <c:pt idx="3">
                  <c:v>-1.770124239415704</c:v>
                </c:pt>
                <c:pt idx="4">
                  <c:v>-1.7696160618075798</c:v>
                </c:pt>
                <c:pt idx="5">
                  <c:v>-1.7528408425275401</c:v>
                </c:pt>
                <c:pt idx="6">
                  <c:v>-1.739612312701476</c:v>
                </c:pt>
                <c:pt idx="7">
                  <c:v>-1.7162415585226729</c:v>
                </c:pt>
                <c:pt idx="8">
                  <c:v>-1.6623325841956909</c:v>
                </c:pt>
                <c:pt idx="9">
                  <c:v>-1.6464588581448047</c:v>
                </c:pt>
                <c:pt idx="10">
                  <c:v>-1.7029681335729283</c:v>
                </c:pt>
                <c:pt idx="11">
                  <c:v>-1.5796622299412497</c:v>
                </c:pt>
                <c:pt idx="12">
                  <c:v>-1.5621899765985028</c:v>
                </c:pt>
                <c:pt idx="13">
                  <c:v>-1.5189985399683181</c:v>
                </c:pt>
                <c:pt idx="14">
                  <c:v>-1.5134517817802682</c:v>
                </c:pt>
                <c:pt idx="15">
                  <c:v>-1.5202109947612099</c:v>
                </c:pt>
                <c:pt idx="16">
                  <c:v>-1.5111302424748192</c:v>
                </c:pt>
                <c:pt idx="17">
                  <c:v>-1.4786200873747946</c:v>
                </c:pt>
                <c:pt idx="18">
                  <c:v>-1.4640334450719055</c:v>
                </c:pt>
                <c:pt idx="19">
                  <c:v>-1.4671963751322652</c:v>
                </c:pt>
                <c:pt idx="20">
                  <c:v>-1.4634274481241449</c:v>
                </c:pt>
                <c:pt idx="21">
                  <c:v>-1.4633632824824421</c:v>
                </c:pt>
                <c:pt idx="22">
                  <c:v>-1.4130171414132531</c:v>
                </c:pt>
                <c:pt idx="23">
                  <c:v>-1.4286043108069089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827176"/>
        <c:axId val="741826784"/>
      </c:barChart>
      <c:lineChart>
        <c:grouping val="standard"/>
        <c:varyColors val="0"/>
        <c:ser>
          <c:idx val="2"/>
          <c:order val="4"/>
          <c:tx>
            <c:strRef>
              <c:f>'Graf 15+16 Externe + Inflacia'!$G$8</c:f>
              <c:strCache>
                <c:ptCount val="1"/>
                <c:pt idx="0">
                  <c:v>Bežný účet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Inflacia'!$H$8:$AE$8</c:f>
              <c:numCache>
                <c:formatCode>0.0</c:formatCode>
                <c:ptCount val="24"/>
                <c:pt idx="0">
                  <c:v>1.8629933866797104</c:v>
                </c:pt>
                <c:pt idx="1">
                  <c:v>1.7479755160404835</c:v>
                </c:pt>
                <c:pt idx="2">
                  <c:v>1.343904515717911</c:v>
                </c:pt>
                <c:pt idx="3">
                  <c:v>0.89733128128447748</c:v>
                </c:pt>
                <c:pt idx="4">
                  <c:v>0.60987188481683774</c:v>
                </c:pt>
                <c:pt idx="5">
                  <c:v>0.41746752928222325</c:v>
                </c:pt>
                <c:pt idx="6">
                  <c:v>0.56952750831721355</c:v>
                </c:pt>
                <c:pt idx="7">
                  <c:v>0.34532662236208783</c:v>
                </c:pt>
                <c:pt idx="8">
                  <c:v>0.14546593844991376</c:v>
                </c:pt>
                <c:pt idx="9">
                  <c:v>8.5106012302036321E-2</c:v>
                </c:pt>
                <c:pt idx="10">
                  <c:v>6.3483800063590987E-2</c:v>
                </c:pt>
                <c:pt idx="11">
                  <c:v>0.13238714141297392</c:v>
                </c:pt>
                <c:pt idx="12">
                  <c:v>6.0053854388440298E-2</c:v>
                </c:pt>
                <c:pt idx="13">
                  <c:v>5.3273900827046423E-2</c:v>
                </c:pt>
                <c:pt idx="14">
                  <c:v>0.15904089437092661</c:v>
                </c:pt>
                <c:pt idx="15">
                  <c:v>-1.2804881876570161E-2</c:v>
                </c:pt>
                <c:pt idx="16">
                  <c:v>-0.30216221267318522</c:v>
                </c:pt>
                <c:pt idx="17">
                  <c:v>-0.43323870161170719</c:v>
                </c:pt>
                <c:pt idx="18">
                  <c:v>-0.81663118319669825</c:v>
                </c:pt>
                <c:pt idx="19">
                  <c:v>-1.0417159039774222</c:v>
                </c:pt>
                <c:pt idx="20">
                  <c:v>-1.4249429976773222</c:v>
                </c:pt>
                <c:pt idx="21">
                  <c:v>-1.5665425929570791</c:v>
                </c:pt>
                <c:pt idx="22">
                  <c:v>-1.8419107593326878</c:v>
                </c:pt>
                <c:pt idx="23">
                  <c:v>-1.1489011705611436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827176"/>
        <c:axId val="741826784"/>
      </c:lineChart>
      <c:dateAx>
        <c:axId val="741827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741826784"/>
        <c:crosses val="autoZero"/>
        <c:auto val="1"/>
        <c:lblOffset val="100"/>
        <c:baseTimeUnit val="months"/>
      </c:dateAx>
      <c:valAx>
        <c:axId val="741826784"/>
        <c:scaling>
          <c:orientation val="minMax"/>
          <c:max val="6"/>
          <c:min val="-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741827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764429324975155"/>
          <c:y val="3.0732197877439239E-2"/>
          <c:w val="0.88121588563565478"/>
          <c:h val="0.154050410818212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371255563163300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15+16 Externe + Inflacia'!$G$19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Inflacia'!$H$4:$AE$4</c:f>
              <c:numCache>
                <c:formatCode>0.0</c:formatCode>
                <c:ptCount val="24"/>
                <c:pt idx="0">
                  <c:v>4.1374837738559576</c:v>
                </c:pt>
                <c:pt idx="1">
                  <c:v>4.1896535020345533</c:v>
                </c:pt>
                <c:pt idx="2">
                  <c:v>3.9724405904548852</c:v>
                </c:pt>
                <c:pt idx="3">
                  <c:v>3.6286932304715394</c:v>
                </c:pt>
                <c:pt idx="4">
                  <c:v>3.4257703089898719</c:v>
                </c:pt>
                <c:pt idx="5">
                  <c:v>3.5163514490142109</c:v>
                </c:pt>
                <c:pt idx="6">
                  <c:v>3.8195681081872852</c:v>
                </c:pt>
                <c:pt idx="7">
                  <c:v>3.7617881745602579</c:v>
                </c:pt>
                <c:pt idx="8">
                  <c:v>3.7310819175576606</c:v>
                </c:pt>
                <c:pt idx="9">
                  <c:v>3.722196878625641</c:v>
                </c:pt>
                <c:pt idx="10">
                  <c:v>3.8176914975970955</c:v>
                </c:pt>
                <c:pt idx="11">
                  <c:v>3.7832094227022361</c:v>
                </c:pt>
                <c:pt idx="12">
                  <c:v>3.7181056414088212</c:v>
                </c:pt>
                <c:pt idx="13">
                  <c:v>3.6666592143604291</c:v>
                </c:pt>
                <c:pt idx="14">
                  <c:v>3.827721139980421</c:v>
                </c:pt>
                <c:pt idx="15">
                  <c:v>3.7559667836825064</c:v>
                </c:pt>
                <c:pt idx="16">
                  <c:v>3.5432496101820079</c:v>
                </c:pt>
                <c:pt idx="17">
                  <c:v>3.4612314545385638</c:v>
                </c:pt>
                <c:pt idx="18">
                  <c:v>3.1557665376450257</c:v>
                </c:pt>
                <c:pt idx="19">
                  <c:v>3.0077100795366891</c:v>
                </c:pt>
                <c:pt idx="20">
                  <c:v>2.675536258162027</c:v>
                </c:pt>
                <c:pt idx="21">
                  <c:v>2.6147217009466877</c:v>
                </c:pt>
                <c:pt idx="22">
                  <c:v>2.3965344977308134</c:v>
                </c:pt>
                <c:pt idx="23">
                  <c:v>2.4199166922680804</c:v>
                </c:pt>
              </c:numCache>
            </c:numRef>
          </c:val>
        </c:ser>
        <c:ser>
          <c:idx val="8"/>
          <c:order val="1"/>
          <c:tx>
            <c:strRef>
              <c:f>'Graf 15+16 Externe + Inflacia'!$G$20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Inflacia'!$H$5:$AE$5</c:f>
              <c:numCache>
                <c:formatCode>0.0</c:formatCode>
                <c:ptCount val="24"/>
                <c:pt idx="0">
                  <c:v>0.50774765730922411</c:v>
                </c:pt>
                <c:pt idx="1">
                  <c:v>0.47034787888825996</c:v>
                </c:pt>
                <c:pt idx="2">
                  <c:v>0.43847879578485088</c:v>
                </c:pt>
                <c:pt idx="3">
                  <c:v>0.42994195136343699</c:v>
                </c:pt>
                <c:pt idx="4">
                  <c:v>0.48741508883953866</c:v>
                </c:pt>
                <c:pt idx="5">
                  <c:v>0.34948693360608185</c:v>
                </c:pt>
                <c:pt idx="6">
                  <c:v>0.29972838371067229</c:v>
                </c:pt>
                <c:pt idx="7">
                  <c:v>0.23410109054999828</c:v>
                </c:pt>
                <c:pt idx="8">
                  <c:v>0.1506245012682477</c:v>
                </c:pt>
                <c:pt idx="9">
                  <c:v>0.13782042258789226</c:v>
                </c:pt>
                <c:pt idx="10">
                  <c:v>0.138462610910383</c:v>
                </c:pt>
                <c:pt idx="11">
                  <c:v>0.11245035217296234</c:v>
                </c:pt>
                <c:pt idx="12">
                  <c:v>0.1396172522136532</c:v>
                </c:pt>
                <c:pt idx="13">
                  <c:v>0.16665043315459993</c:v>
                </c:pt>
                <c:pt idx="14">
                  <c:v>0.19018099868185606</c:v>
                </c:pt>
                <c:pt idx="15">
                  <c:v>0.17962381550124226</c:v>
                </c:pt>
                <c:pt idx="16">
                  <c:v>0.16792886450639241</c:v>
                </c:pt>
                <c:pt idx="17">
                  <c:v>0.15403724709388616</c:v>
                </c:pt>
                <c:pt idx="18">
                  <c:v>0.15660051396553096</c:v>
                </c:pt>
                <c:pt idx="19">
                  <c:v>0.15977640277058189</c:v>
                </c:pt>
                <c:pt idx="20">
                  <c:v>0.16763052787881833</c:v>
                </c:pt>
                <c:pt idx="21">
                  <c:v>0.20601372850963792</c:v>
                </c:pt>
                <c:pt idx="22">
                  <c:v>0.24113648017249334</c:v>
                </c:pt>
                <c:pt idx="23">
                  <c:v>0.2019242197465031</c:v>
                </c:pt>
              </c:numCache>
            </c:numRef>
          </c:val>
        </c:ser>
        <c:ser>
          <c:idx val="0"/>
          <c:order val="2"/>
          <c:tx>
            <c:strRef>
              <c:f>'Graf 15+16 Externe + Inflacia'!$G$21</c:f>
              <c:strCache>
                <c:ptCount val="1"/>
                <c:pt idx="0">
                  <c:v>Income</c:v>
                </c:pt>
              </c:strCache>
            </c:strRef>
          </c:tx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Inflacia'!$H$6:$AE$6</c:f>
              <c:numCache>
                <c:formatCode>0.0</c:formatCode>
                <c:ptCount val="24"/>
                <c:pt idx="0">
                  <c:v>-1.0299516679456102</c:v>
                </c:pt>
                <c:pt idx="1">
                  <c:v>-1.1537170756198456</c:v>
                </c:pt>
                <c:pt idx="2">
                  <c:v>-1.2911385316952995</c:v>
                </c:pt>
                <c:pt idx="3">
                  <c:v>-1.3911796611347849</c:v>
                </c:pt>
                <c:pt idx="4">
                  <c:v>-1.5336974512049817</c:v>
                </c:pt>
                <c:pt idx="5">
                  <c:v>-1.6955300108105185</c:v>
                </c:pt>
                <c:pt idx="6">
                  <c:v>-1.8101566708792731</c:v>
                </c:pt>
                <c:pt idx="7">
                  <c:v>-1.9343210842254828</c:v>
                </c:pt>
                <c:pt idx="8">
                  <c:v>-2.0739078961803026</c:v>
                </c:pt>
                <c:pt idx="9">
                  <c:v>-2.1284524307666643</c:v>
                </c:pt>
                <c:pt idx="10">
                  <c:v>-2.1897021748709453</c:v>
                </c:pt>
                <c:pt idx="11">
                  <c:v>-2.1836104035209831</c:v>
                </c:pt>
                <c:pt idx="12">
                  <c:v>-2.2354790626355392</c:v>
                </c:pt>
                <c:pt idx="13">
                  <c:v>-2.2610372067196747</c:v>
                </c:pt>
                <c:pt idx="14">
                  <c:v>-2.3454094625110908</c:v>
                </c:pt>
                <c:pt idx="15">
                  <c:v>-2.4281844862991164</c:v>
                </c:pt>
                <c:pt idx="16">
                  <c:v>-2.5022104448867815</c:v>
                </c:pt>
                <c:pt idx="17">
                  <c:v>-2.5698873158693827</c:v>
                </c:pt>
                <c:pt idx="18">
                  <c:v>-2.6649647897353512</c:v>
                </c:pt>
                <c:pt idx="19">
                  <c:v>-2.7420060111524402</c:v>
                </c:pt>
                <c:pt idx="20">
                  <c:v>-2.8046823355940194</c:v>
                </c:pt>
                <c:pt idx="21">
                  <c:v>-2.9239147399309928</c:v>
                </c:pt>
                <c:pt idx="22">
                  <c:v>-3.0665645958227539</c:v>
                </c:pt>
                <c:pt idx="23">
                  <c:v>-2.3421377717688174</c:v>
                </c:pt>
              </c:numCache>
            </c:numRef>
          </c:val>
        </c:ser>
        <c:ser>
          <c:idx val="1"/>
          <c:order val="3"/>
          <c:tx>
            <c:strRef>
              <c:f>'Graf 15+16 Externe + Inflacia'!$G$22</c:f>
              <c:strCache>
                <c:ptCount val="1"/>
                <c:pt idx="0">
                  <c:v>Transfers</c:v>
                </c:pt>
              </c:strCache>
            </c:strRef>
          </c:tx>
          <c:invertIfNegative val="0"/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Inflacia'!$H$7:$AE$7</c:f>
              <c:numCache>
                <c:formatCode>0.0</c:formatCode>
                <c:ptCount val="24"/>
                <c:pt idx="0">
                  <c:v>-1.7522863765398535</c:v>
                </c:pt>
                <c:pt idx="1">
                  <c:v>-1.7583087892624762</c:v>
                </c:pt>
                <c:pt idx="2">
                  <c:v>-1.7758763388265182</c:v>
                </c:pt>
                <c:pt idx="3">
                  <c:v>-1.770124239415704</c:v>
                </c:pt>
                <c:pt idx="4">
                  <c:v>-1.7696160618075798</c:v>
                </c:pt>
                <c:pt idx="5">
                  <c:v>-1.7528408425275401</c:v>
                </c:pt>
                <c:pt idx="6">
                  <c:v>-1.739612312701476</c:v>
                </c:pt>
                <c:pt idx="7">
                  <c:v>-1.7162415585226729</c:v>
                </c:pt>
                <c:pt idx="8">
                  <c:v>-1.6623325841956909</c:v>
                </c:pt>
                <c:pt idx="9">
                  <c:v>-1.6464588581448047</c:v>
                </c:pt>
                <c:pt idx="10">
                  <c:v>-1.7029681335729283</c:v>
                </c:pt>
                <c:pt idx="11">
                  <c:v>-1.5796622299412497</c:v>
                </c:pt>
                <c:pt idx="12">
                  <c:v>-1.5621899765985028</c:v>
                </c:pt>
                <c:pt idx="13">
                  <c:v>-1.5189985399683181</c:v>
                </c:pt>
                <c:pt idx="14">
                  <c:v>-1.5134517817802682</c:v>
                </c:pt>
                <c:pt idx="15">
                  <c:v>-1.5202109947612099</c:v>
                </c:pt>
                <c:pt idx="16">
                  <c:v>-1.5111302424748192</c:v>
                </c:pt>
                <c:pt idx="17">
                  <c:v>-1.4786200873747946</c:v>
                </c:pt>
                <c:pt idx="18">
                  <c:v>-1.4640334450719055</c:v>
                </c:pt>
                <c:pt idx="19">
                  <c:v>-1.4671963751322652</c:v>
                </c:pt>
                <c:pt idx="20">
                  <c:v>-1.4634274481241449</c:v>
                </c:pt>
                <c:pt idx="21">
                  <c:v>-1.4633632824824421</c:v>
                </c:pt>
                <c:pt idx="22">
                  <c:v>-1.4130171414132531</c:v>
                </c:pt>
                <c:pt idx="23">
                  <c:v>-1.4286043108069089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233896"/>
        <c:axId val="770234288"/>
      </c:barChart>
      <c:lineChart>
        <c:grouping val="standard"/>
        <c:varyColors val="0"/>
        <c:ser>
          <c:idx val="2"/>
          <c:order val="4"/>
          <c:tx>
            <c:strRef>
              <c:f>'Graf 15+16 Externe + Inflacia'!$G$23</c:f>
              <c:strCache>
                <c:ptCount val="1"/>
                <c:pt idx="0">
                  <c:v>CAB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15+16 Externe + Inflacia'!$H$3:$AE$3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Inflacia'!$H$8:$AE$8</c:f>
              <c:numCache>
                <c:formatCode>0.0</c:formatCode>
                <c:ptCount val="24"/>
                <c:pt idx="0">
                  <c:v>1.8629933866797104</c:v>
                </c:pt>
                <c:pt idx="1">
                  <c:v>1.7479755160404835</c:v>
                </c:pt>
                <c:pt idx="2">
                  <c:v>1.343904515717911</c:v>
                </c:pt>
                <c:pt idx="3">
                  <c:v>0.89733128128447748</c:v>
                </c:pt>
                <c:pt idx="4">
                  <c:v>0.60987188481683774</c:v>
                </c:pt>
                <c:pt idx="5">
                  <c:v>0.41746752928222325</c:v>
                </c:pt>
                <c:pt idx="6">
                  <c:v>0.56952750831721355</c:v>
                </c:pt>
                <c:pt idx="7">
                  <c:v>0.34532662236208783</c:v>
                </c:pt>
                <c:pt idx="8">
                  <c:v>0.14546593844991376</c:v>
                </c:pt>
                <c:pt idx="9">
                  <c:v>8.5106012302036321E-2</c:v>
                </c:pt>
                <c:pt idx="10">
                  <c:v>6.3483800063590987E-2</c:v>
                </c:pt>
                <c:pt idx="11">
                  <c:v>0.13238714141297392</c:v>
                </c:pt>
                <c:pt idx="12">
                  <c:v>6.0053854388440298E-2</c:v>
                </c:pt>
                <c:pt idx="13">
                  <c:v>5.3273900827046423E-2</c:v>
                </c:pt>
                <c:pt idx="14">
                  <c:v>0.15904089437092661</c:v>
                </c:pt>
                <c:pt idx="15">
                  <c:v>-1.2804881876570161E-2</c:v>
                </c:pt>
                <c:pt idx="16">
                  <c:v>-0.30216221267318522</c:v>
                </c:pt>
                <c:pt idx="17">
                  <c:v>-0.43323870161170719</c:v>
                </c:pt>
                <c:pt idx="18">
                  <c:v>-0.81663118319669825</c:v>
                </c:pt>
                <c:pt idx="19">
                  <c:v>-1.0417159039774222</c:v>
                </c:pt>
                <c:pt idx="20">
                  <c:v>-1.4249429976773222</c:v>
                </c:pt>
                <c:pt idx="21">
                  <c:v>-1.5665425929570791</c:v>
                </c:pt>
                <c:pt idx="22">
                  <c:v>-1.8419107593326878</c:v>
                </c:pt>
                <c:pt idx="23">
                  <c:v>-1.1489011705611436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233896"/>
        <c:axId val="770234288"/>
      </c:lineChart>
      <c:dateAx>
        <c:axId val="770233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crossAx val="770234288"/>
        <c:crosses val="autoZero"/>
        <c:auto val="1"/>
        <c:lblOffset val="100"/>
        <c:baseTimeUnit val="months"/>
      </c:dateAx>
      <c:valAx>
        <c:axId val="770234288"/>
        <c:scaling>
          <c:orientation val="minMax"/>
          <c:max val="6"/>
          <c:min val="-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7702338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764429324975155"/>
          <c:y val="3.0732197877439239E-2"/>
          <c:w val="0.88121588563565478"/>
          <c:h val="0.154050410818212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 15+16 Externe + Inflacia'!$G$28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Inflacia'!$H$13:$AE$13</c:f>
              <c:numCache>
                <c:formatCode>0.0</c:formatCode>
                <c:ptCount val="24"/>
                <c:pt idx="0">
                  <c:v>0.10332495936160913</c:v>
                </c:pt>
                <c:pt idx="1">
                  <c:v>0.11238447319778333</c:v>
                </c:pt>
                <c:pt idx="2">
                  <c:v>4.9379799173075875E-2</c:v>
                </c:pt>
                <c:pt idx="3">
                  <c:v>8.067821599704815E-2</c:v>
                </c:pt>
                <c:pt idx="4">
                  <c:v>0.19284502471048059</c:v>
                </c:pt>
                <c:pt idx="5">
                  <c:v>0.34104361945530365</c:v>
                </c:pt>
                <c:pt idx="6">
                  <c:v>0.28258207303577698</c:v>
                </c:pt>
                <c:pt idx="7">
                  <c:v>0.22418879056047347</c:v>
                </c:pt>
                <c:pt idx="8">
                  <c:v>0.25568835768039838</c:v>
                </c:pt>
                <c:pt idx="9">
                  <c:v>0.35851698975455126</c:v>
                </c:pt>
                <c:pt idx="10">
                  <c:v>0.40377804014166052</c:v>
                </c:pt>
                <c:pt idx="11">
                  <c:v>0.22442049313450885</c:v>
                </c:pt>
                <c:pt idx="12">
                  <c:v>0.21444124806373835</c:v>
                </c:pt>
                <c:pt idx="13">
                  <c:v>9.5356457564574351E-2</c:v>
                </c:pt>
                <c:pt idx="14">
                  <c:v>0.18587650313536475</c:v>
                </c:pt>
                <c:pt idx="15">
                  <c:v>0.17122461900905012</c:v>
                </c:pt>
                <c:pt idx="16">
                  <c:v>0.22801411764705226</c:v>
                </c:pt>
                <c:pt idx="17">
                  <c:v>0.15647207339449698</c:v>
                </c:pt>
                <c:pt idx="18">
                  <c:v>0.14706447349096191</c:v>
                </c:pt>
                <c:pt idx="19">
                  <c:v>0.11392329169728375</c:v>
                </c:pt>
                <c:pt idx="20">
                  <c:v>-5.6957460877232635E-2</c:v>
                </c:pt>
                <c:pt idx="21">
                  <c:v>-0.17515556532571375</c:v>
                </c:pt>
                <c:pt idx="22">
                  <c:v>-7.5770708107310722E-2</c:v>
                </c:pt>
                <c:pt idx="23">
                  <c:v>-3.8013533392180887E-2</c:v>
                </c:pt>
              </c:numCache>
            </c:numRef>
          </c:val>
        </c:ser>
        <c:ser>
          <c:idx val="2"/>
          <c:order val="2"/>
          <c:tx>
            <c:strRef>
              <c:f>'Graf 15+16 Externe + Inflacia'!$G$29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Inflacia'!$H$14:$AE$14</c:f>
              <c:numCache>
                <c:formatCode>0.0</c:formatCode>
                <c:ptCount val="24"/>
                <c:pt idx="0">
                  <c:v>0.16606389391199239</c:v>
                </c:pt>
                <c:pt idx="1">
                  <c:v>0.10534086629001643</c:v>
                </c:pt>
                <c:pt idx="2">
                  <c:v>8.8372093023255979E-2</c:v>
                </c:pt>
                <c:pt idx="3">
                  <c:v>-8.56885147324115E-2</c:v>
                </c:pt>
                <c:pt idx="4">
                  <c:v>-7.5835877578373637E-2</c:v>
                </c:pt>
                <c:pt idx="5">
                  <c:v>-0.256374751417841</c:v>
                </c:pt>
                <c:pt idx="6">
                  <c:v>-0.26804979253111944</c:v>
                </c:pt>
                <c:pt idx="7">
                  <c:v>-0.25525151810480273</c:v>
                </c:pt>
                <c:pt idx="8">
                  <c:v>-0.24372177055103753</c:v>
                </c:pt>
                <c:pt idx="9">
                  <c:v>-0.23349224366250473</c:v>
                </c:pt>
                <c:pt idx="10">
                  <c:v>-0.18826747720364756</c:v>
                </c:pt>
                <c:pt idx="11">
                  <c:v>-8.6033348630871323E-2</c:v>
                </c:pt>
                <c:pt idx="12">
                  <c:v>-0.32305545203845737</c:v>
                </c:pt>
                <c:pt idx="13">
                  <c:v>-0.28689107503553368</c:v>
                </c:pt>
                <c:pt idx="14">
                  <c:v>-0.21067209668943776</c:v>
                </c:pt>
                <c:pt idx="15">
                  <c:v>-1.6659989417190244E-2</c:v>
                </c:pt>
                <c:pt idx="16">
                  <c:v>9.8964975303098991E-3</c:v>
                </c:pt>
                <c:pt idx="17">
                  <c:v>5.2836679652383561E-2</c:v>
                </c:pt>
                <c:pt idx="18">
                  <c:v>-4.7654171066527022E-2</c:v>
                </c:pt>
                <c:pt idx="19">
                  <c:v>-1.0082882195959838E-2</c:v>
                </c:pt>
                <c:pt idx="20">
                  <c:v>4.8335934511512385E-2</c:v>
                </c:pt>
                <c:pt idx="21">
                  <c:v>0.11856478635105851</c:v>
                </c:pt>
                <c:pt idx="22">
                  <c:v>5.8785565899823387E-2</c:v>
                </c:pt>
                <c:pt idx="23">
                  <c:v>-8.1376615384614701E-2</c:v>
                </c:pt>
              </c:numCache>
            </c:numRef>
          </c:val>
        </c:ser>
        <c:ser>
          <c:idx val="3"/>
          <c:order val="3"/>
          <c:tx>
            <c:strRef>
              <c:f>'Graf 15+16 Externe + Inflacia'!$G$30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  <a:effectLst/>
          </c:spPr>
          <c:invertIfNegative val="0"/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Inflacia'!$H$15:$AE$15</c:f>
              <c:numCache>
                <c:formatCode>0.0</c:formatCode>
                <c:ptCount val="24"/>
                <c:pt idx="0">
                  <c:v>-0.3162739467369482</c:v>
                </c:pt>
                <c:pt idx="1">
                  <c:v>-0.33018867924528195</c:v>
                </c:pt>
                <c:pt idx="2">
                  <c:v>-0.33198412386528986</c:v>
                </c:pt>
                <c:pt idx="3">
                  <c:v>-0.18133628703667082</c:v>
                </c:pt>
                <c:pt idx="4">
                  <c:v>-0.17565375637932057</c:v>
                </c:pt>
                <c:pt idx="5">
                  <c:v>-0.17941618542836579</c:v>
                </c:pt>
                <c:pt idx="6">
                  <c:v>-0.17180825818699663</c:v>
                </c:pt>
                <c:pt idx="7">
                  <c:v>-0.16609324949578941</c:v>
                </c:pt>
                <c:pt idx="8">
                  <c:v>-0.10795028605247481</c:v>
                </c:pt>
                <c:pt idx="9">
                  <c:v>-0.12394055268655979</c:v>
                </c:pt>
                <c:pt idx="10">
                  <c:v>-0.22420181316515464</c:v>
                </c:pt>
                <c:pt idx="11">
                  <c:v>-0.26682436428149092</c:v>
                </c:pt>
                <c:pt idx="12">
                  <c:v>-0.27234274097106048</c:v>
                </c:pt>
                <c:pt idx="13">
                  <c:v>-0.27147417297728038</c:v>
                </c:pt>
                <c:pt idx="14">
                  <c:v>-0.27472002390914502</c:v>
                </c:pt>
                <c:pt idx="15">
                  <c:v>-0.27067059948979644</c:v>
                </c:pt>
                <c:pt idx="16">
                  <c:v>-0.27227761836441722</c:v>
                </c:pt>
                <c:pt idx="17">
                  <c:v>-0.26896656438050626</c:v>
                </c:pt>
                <c:pt idx="18">
                  <c:v>-0.27545719635103438</c:v>
                </c:pt>
                <c:pt idx="19">
                  <c:v>-0.27618290060528772</c:v>
                </c:pt>
                <c:pt idx="20">
                  <c:v>-0.49724616543141303</c:v>
                </c:pt>
                <c:pt idx="21">
                  <c:v>-0.49140501664289082</c:v>
                </c:pt>
                <c:pt idx="22">
                  <c:v>-0.40775016910038719</c:v>
                </c:pt>
                <c:pt idx="23">
                  <c:v>-0.36646860423394484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235856"/>
        <c:axId val="770236248"/>
      </c:barChart>
      <c:lineChart>
        <c:grouping val="standard"/>
        <c:varyColors val="0"/>
        <c:ser>
          <c:idx val="0"/>
          <c:order val="0"/>
          <c:tx>
            <c:strRef>
              <c:f>'Graf 15+16 Externe + Inflacia'!$G$27</c:f>
              <c:strCache>
                <c:ptCount val="1"/>
                <c:pt idx="0">
                  <c:v>Total inflation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15+16 Externe + Inflacia'!$H$11:$AE$11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15+16 Externe + Inflacia'!$H$12:$AE$12</c:f>
              <c:numCache>
                <c:formatCode>0.0</c:formatCode>
                <c:ptCount val="24"/>
                <c:pt idx="0">
                  <c:v>-4.6885093463346683E-2</c:v>
                </c:pt>
                <c:pt idx="1">
                  <c:v>-0.11246333975748218</c:v>
                </c:pt>
                <c:pt idx="2">
                  <c:v>-0.19423223166895801</c:v>
                </c:pt>
                <c:pt idx="3">
                  <c:v>-0.18634658577203417</c:v>
                </c:pt>
                <c:pt idx="4">
                  <c:v>-5.8644609247213611E-2</c:v>
                </c:pt>
                <c:pt idx="5">
                  <c:v>-9.4747317390903141E-2</c:v>
                </c:pt>
                <c:pt idx="6">
                  <c:v>-0.15727597768233909</c:v>
                </c:pt>
                <c:pt idx="7">
                  <c:v>-0.19715597704011867</c:v>
                </c:pt>
                <c:pt idx="8">
                  <c:v>-9.5983698923113953E-2</c:v>
                </c:pt>
                <c:pt idx="9">
                  <c:v>1.0841934054867386E-3</c:v>
                </c:pt>
                <c:pt idx="10">
                  <c:v>-8.6912502271416781E-3</c:v>
                </c:pt>
                <c:pt idx="11">
                  <c:v>-0.12843721977785338</c:v>
                </c:pt>
                <c:pt idx="12">
                  <c:v>-0.38095694494577947</c:v>
                </c:pt>
                <c:pt idx="13">
                  <c:v>-0.46300879044823973</c:v>
                </c:pt>
                <c:pt idx="14">
                  <c:v>-0.29951561746321803</c:v>
                </c:pt>
                <c:pt idx="15">
                  <c:v>-0.11610596989793656</c:v>
                </c:pt>
                <c:pt idx="16">
                  <c:v>-3.4367003187055045E-2</c:v>
                </c:pt>
                <c:pt idx="17">
                  <c:v>-5.9657811333625715E-2</c:v>
                </c:pt>
                <c:pt idx="18">
                  <c:v>-0.1760468939265995</c:v>
                </c:pt>
                <c:pt idx="19">
                  <c:v>-0.1723424911039638</c:v>
                </c:pt>
                <c:pt idx="20">
                  <c:v>-0.50586769179713331</c:v>
                </c:pt>
                <c:pt idx="21">
                  <c:v>-0.54799579561754608</c:v>
                </c:pt>
                <c:pt idx="22">
                  <c:v>-0.42473531130787451</c:v>
                </c:pt>
                <c:pt idx="23">
                  <c:v>-0.48585875301074044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235856"/>
        <c:axId val="770236248"/>
      </c:lineChart>
      <c:dateAx>
        <c:axId val="770235856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236248"/>
        <c:crosses val="autoZero"/>
        <c:auto val="1"/>
        <c:lblOffset val="100"/>
        <c:baseTimeUnit val="months"/>
      </c:dateAx>
      <c:valAx>
        <c:axId val="770236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2358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4441287622552337"/>
          <c:y val="7.7841676040494939E-2"/>
          <c:w val="0.42314685664291957"/>
          <c:h val="0.2764562242219722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17 + Tab 5 - JLR a VW'!$K$4</c:f>
              <c:strCache>
                <c:ptCount val="1"/>
                <c:pt idx="0">
                  <c:v>Rast HDP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11111111111110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111111111111059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6666666666666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77777777777777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767E-2"/>
                  <c:y val="-1.388888888888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17 + Tab 5 - JLR a VW'!$L$3:$P$3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17 + Tab 5 - JLR a VW'!$L$4:$P$4</c:f>
              <c:numCache>
                <c:formatCode>0.0</c:formatCode>
                <c:ptCount val="5"/>
                <c:pt idx="0">
                  <c:v>3.5725385687004119</c:v>
                </c:pt>
                <c:pt idx="1">
                  <c:v>3.2103214709743977</c:v>
                </c:pt>
                <c:pt idx="2">
                  <c:v>3.61889264835078</c:v>
                </c:pt>
                <c:pt idx="3">
                  <c:v>4.0871732479111023</c:v>
                </c:pt>
                <c:pt idx="4">
                  <c:v>4.5999999999999996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17 + Tab 5 - JLR a VW'!$K$5</c:f>
              <c:strCache>
                <c:ptCount val="1"/>
                <c:pt idx="0">
                  <c:v>Bez JLR</c:v>
                </c:pt>
              </c:strCache>
            </c:strRef>
          </c:tx>
          <c:spPr>
            <a:ln w="19050">
              <a:solidFill>
                <a:srgbClr val="7030A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11111111111110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000000000000001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17 + Tab 5 - JLR a VW'!$L$3:$P$3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17 + Tab 5 - JLR a VW'!$L$5:$P$5</c:f>
              <c:numCache>
                <c:formatCode>0.0</c:formatCode>
                <c:ptCount val="5"/>
                <c:pt idx="0">
                  <c:v>3.5725385687004119</c:v>
                </c:pt>
                <c:pt idx="1">
                  <c:v>3.0103214709743975</c:v>
                </c:pt>
                <c:pt idx="2">
                  <c:v>3.4188926483507798</c:v>
                </c:pt>
                <c:pt idx="3">
                  <c:v>3.7871732479111024</c:v>
                </c:pt>
                <c:pt idx="4">
                  <c:v>3.6999999999999997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17 + Tab 5 - JLR a VW'!$K$6</c:f>
              <c:strCache>
                <c:ptCount val="1"/>
                <c:pt idx="0">
                  <c:v>Bez JLR a VW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1666666666666664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8888888888888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17 + Tab 5 - JLR a VW'!$L$3:$P$3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17 + Tab 5 - JLR a VW'!$L$6:$P$6</c:f>
              <c:numCache>
                <c:formatCode>0.0</c:formatCode>
                <c:ptCount val="5"/>
                <c:pt idx="0">
                  <c:v>3.5725385687004119</c:v>
                </c:pt>
                <c:pt idx="1">
                  <c:v>2.8103214709743973</c:v>
                </c:pt>
                <c:pt idx="2">
                  <c:v>3.5188926483507799</c:v>
                </c:pt>
                <c:pt idx="3">
                  <c:v>3.5871732479111023</c:v>
                </c:pt>
                <c:pt idx="4">
                  <c:v>3.4999999999999996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235072"/>
        <c:axId val="770234680"/>
      </c:lineChart>
      <c:catAx>
        <c:axId val="770235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sk-SK"/>
          </a:p>
        </c:txPr>
        <c:crossAx val="770234680"/>
        <c:crosses val="autoZero"/>
        <c:auto val="1"/>
        <c:lblAlgn val="ctr"/>
        <c:lblOffset val="100"/>
        <c:noMultiLvlLbl val="0"/>
      </c:catAx>
      <c:valAx>
        <c:axId val="770234680"/>
        <c:scaling>
          <c:orientation val="minMax"/>
          <c:max val="5"/>
          <c:min val="2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70235072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83145069444444442"/>
        </c:manualLayout>
      </c:layout>
      <c:lineChart>
        <c:grouping val="standard"/>
        <c:varyColors val="0"/>
        <c:ser>
          <c:idx val="3"/>
          <c:order val="0"/>
          <c:tx>
            <c:strRef>
              <c:f>'Graf 17 + Tab 5 - JLR a VW'!$K$9</c:f>
              <c:strCache>
                <c:ptCount val="1"/>
                <c:pt idx="0">
                  <c:v>GDP growth</c:v>
                </c:pt>
              </c:strCache>
            </c:strRef>
          </c:tx>
          <c:spPr>
            <a:ln w="25400">
              <a:solidFill>
                <a:srgbClr val="2C9AD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611111111111110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111111111111059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166666666666666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77777777777777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767E-2"/>
                  <c:y val="-1.388888888888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17 + Tab 5 - JLR a VW'!$L$3:$P$3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17 + Tab 5 - JLR a VW'!$L$4:$P$4</c:f>
              <c:numCache>
                <c:formatCode>0.0</c:formatCode>
                <c:ptCount val="5"/>
                <c:pt idx="0">
                  <c:v>3.5725385687004119</c:v>
                </c:pt>
                <c:pt idx="1">
                  <c:v>3.2103214709743977</c:v>
                </c:pt>
                <c:pt idx="2">
                  <c:v>3.61889264835078</c:v>
                </c:pt>
                <c:pt idx="3">
                  <c:v>4.0871732479111023</c:v>
                </c:pt>
                <c:pt idx="4">
                  <c:v>4.5999999999999996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'Graf 17 + Tab 5 - JLR a VW'!$K$10</c:f>
              <c:strCache>
                <c:ptCount val="1"/>
                <c:pt idx="0">
                  <c:v>w/o JLR</c:v>
                </c:pt>
              </c:strCache>
            </c:strRef>
          </c:tx>
          <c:spPr>
            <a:ln w="19050">
              <a:solidFill>
                <a:srgbClr val="7030A0"/>
              </a:solidFill>
              <a:prstDash val="dash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11111111111110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000000000000001E-2"/>
                  <c:y val="3.7037037037036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777777777777776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17 + Tab 5 - JLR a VW'!$L$3:$P$3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17 + Tab 5 - JLR a VW'!$L$5:$P$5</c:f>
              <c:numCache>
                <c:formatCode>0.0</c:formatCode>
                <c:ptCount val="5"/>
                <c:pt idx="0">
                  <c:v>3.5725385687004119</c:v>
                </c:pt>
                <c:pt idx="1">
                  <c:v>3.0103214709743975</c:v>
                </c:pt>
                <c:pt idx="2">
                  <c:v>3.4188926483507798</c:v>
                </c:pt>
                <c:pt idx="3">
                  <c:v>3.7871732479111024</c:v>
                </c:pt>
                <c:pt idx="4">
                  <c:v>3.6999999999999997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'Graf 17 + Tab 5 - JLR a VW'!$K$11</c:f>
              <c:strCache>
                <c:ptCount val="1"/>
                <c:pt idx="0">
                  <c:v>w/o JLR and VW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1666666666666664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8888888888888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17 + Tab 5 - JLR a VW'!$L$3:$P$3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17 + Tab 5 - JLR a VW'!$L$6:$P$6</c:f>
              <c:numCache>
                <c:formatCode>0.0</c:formatCode>
                <c:ptCount val="5"/>
                <c:pt idx="0">
                  <c:v>3.5725385687004119</c:v>
                </c:pt>
                <c:pt idx="1">
                  <c:v>2.8103214709743973</c:v>
                </c:pt>
                <c:pt idx="2">
                  <c:v>3.5188926483507799</c:v>
                </c:pt>
                <c:pt idx="3">
                  <c:v>3.5871732479111023</c:v>
                </c:pt>
                <c:pt idx="4">
                  <c:v>3.4999999999999996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237032"/>
        <c:axId val="770237424"/>
      </c:lineChart>
      <c:catAx>
        <c:axId val="770237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sk-SK"/>
          </a:p>
        </c:txPr>
        <c:crossAx val="770237424"/>
        <c:crosses val="autoZero"/>
        <c:auto val="1"/>
        <c:lblAlgn val="ctr"/>
        <c:lblOffset val="100"/>
        <c:noMultiLvlLbl val="0"/>
      </c:catAx>
      <c:valAx>
        <c:axId val="770237424"/>
        <c:scaling>
          <c:orientation val="minMax"/>
          <c:max val="5"/>
          <c:min val="2.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k-SK"/>
          </a:p>
        </c:txPr>
        <c:crossAx val="770237032"/>
        <c:crosses val="autoZero"/>
        <c:crossBetween val="between"/>
      </c:valAx>
      <c:spPr>
        <a:noFill/>
      </c:spPr>
    </c:plotArea>
    <c:legend>
      <c:legendPos val="l"/>
      <c:layout>
        <c:manualLayout>
          <c:xMode val="edge"/>
          <c:yMode val="edge"/>
          <c:x val="0.15"/>
          <c:y val="4.4335812190142931E-2"/>
          <c:w val="0.52630916666666672"/>
          <c:h val="0.26570277777777779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18 + 19 HDP + Zamestnanost'!$I$4</c:f>
              <c:strCache>
                <c:ptCount val="1"/>
                <c:pt idx="0">
                  <c:v>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Zamestnanost'!$J$4:$O$4</c:f>
              <c:numCache>
                <c:formatCode>0.0</c:formatCode>
                <c:ptCount val="6"/>
                <c:pt idx="0">
                  <c:v>2.301154029103627</c:v>
                </c:pt>
                <c:pt idx="1">
                  <c:v>1.9067237660181837</c:v>
                </c:pt>
                <c:pt idx="2">
                  <c:v>1.5670822200437842</c:v>
                </c:pt>
                <c:pt idx="3">
                  <c:v>1.7681999860903557</c:v>
                </c:pt>
                <c:pt idx="4">
                  <c:v>1.6354152866920257</c:v>
                </c:pt>
                <c:pt idx="5">
                  <c:v>1.6100754750341797</c:v>
                </c:pt>
              </c:numCache>
            </c:numRef>
          </c:val>
        </c:ser>
        <c:ser>
          <c:idx val="8"/>
          <c:order val="1"/>
          <c:tx>
            <c:strRef>
              <c:f>'Graf 18 + 19 HDP + Zamestnanost'!$I$5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Zamestnanost'!$J$5:$O$5</c:f>
              <c:numCache>
                <c:formatCode>0.0</c:formatCode>
                <c:ptCount val="6"/>
                <c:pt idx="0">
                  <c:v>0.7379160942670443</c:v>
                </c:pt>
                <c:pt idx="1">
                  <c:v>2.9787088984706922</c:v>
                </c:pt>
                <c:pt idx="2">
                  <c:v>0.20210941236104796</c:v>
                </c:pt>
                <c:pt idx="3">
                  <c:v>0.3242630205999561</c:v>
                </c:pt>
                <c:pt idx="4">
                  <c:v>0.2131626599132953</c:v>
                </c:pt>
                <c:pt idx="5">
                  <c:v>0.44537896306591124</c:v>
                </c:pt>
              </c:numCache>
            </c:numRef>
          </c:val>
        </c:ser>
        <c:ser>
          <c:idx val="0"/>
          <c:order val="2"/>
          <c:tx>
            <c:strRef>
              <c:f>'Graf 18 + 19 HDP + Zamestnanost'!$I$6</c:f>
              <c:strCache>
                <c:ptCount val="1"/>
                <c:pt idx="0">
                  <c:v>Zásoby a diskrepancia</c:v>
                </c:pt>
              </c:strCache>
            </c:strRef>
          </c:tx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Zamestnanost'!$J$6:$O$6</c:f>
              <c:numCache>
                <c:formatCode>0.0</c:formatCode>
                <c:ptCount val="6"/>
                <c:pt idx="0">
                  <c:v>-0.22222429302414445</c:v>
                </c:pt>
                <c:pt idx="1">
                  <c:v>-0.65535800117386012</c:v>
                </c:pt>
                <c:pt idx="2">
                  <c:v>-8.9652802881288005E-2</c:v>
                </c:pt>
                <c:pt idx="3">
                  <c:v>-0.20245731641021483</c:v>
                </c:pt>
                <c:pt idx="4">
                  <c:v>4.8952568357488999E-2</c:v>
                </c:pt>
                <c:pt idx="5">
                  <c:v>-1.5543549944214587E-2</c:v>
                </c:pt>
              </c:numCache>
            </c:numRef>
          </c:val>
        </c:ser>
        <c:ser>
          <c:idx val="1"/>
          <c:order val="3"/>
          <c:tx>
            <c:strRef>
              <c:f>'Graf 18 + 19 HDP + Zamestnanost'!$I$7</c:f>
              <c:strCache>
                <c:ptCount val="1"/>
                <c:pt idx="0">
                  <c:v>Čistý export</c:v>
                </c:pt>
              </c:strCache>
            </c:strRef>
          </c:tx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Zamestnanost'!$J$7:$O$7</c:f>
              <c:numCache>
                <c:formatCode>0.0</c:formatCode>
                <c:ptCount val="6"/>
                <c:pt idx="0">
                  <c:v>-0.29491224287908696</c:v>
                </c:pt>
                <c:pt idx="1">
                  <c:v>-0.63507159739180463</c:v>
                </c:pt>
                <c:pt idx="2">
                  <c:v>1.5307826414508447</c:v>
                </c:pt>
                <c:pt idx="3">
                  <c:v>1.7288869580706838</c:v>
                </c:pt>
                <c:pt idx="4">
                  <c:v>2.1896427329483075</c:v>
                </c:pt>
                <c:pt idx="5">
                  <c:v>2.5634736119786283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055696"/>
        <c:axId val="767055304"/>
      </c:barChart>
      <c:lineChart>
        <c:grouping val="standard"/>
        <c:varyColors val="0"/>
        <c:ser>
          <c:idx val="2"/>
          <c:order val="4"/>
          <c:tx>
            <c:strRef>
              <c:f>'Graf 18 + 19 HDP + Zamestnanost'!$I$8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Zamestnanost'!$J$8:$O$8</c:f>
              <c:numCache>
                <c:formatCode>0.0</c:formatCode>
                <c:ptCount val="6"/>
                <c:pt idx="0">
                  <c:v>2.5219335874674442</c:v>
                </c:pt>
                <c:pt idx="1">
                  <c:v>3.5950030659232204</c:v>
                </c:pt>
                <c:pt idx="2">
                  <c:v>3.2103214709743924</c:v>
                </c:pt>
                <c:pt idx="3">
                  <c:v>3.6188926483507853</c:v>
                </c:pt>
                <c:pt idx="4">
                  <c:v>4.0871732479111138</c:v>
                </c:pt>
                <c:pt idx="5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055696"/>
        <c:axId val="767055304"/>
      </c:lineChart>
      <c:catAx>
        <c:axId val="7670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67055304"/>
        <c:crosses val="autoZero"/>
        <c:auto val="1"/>
        <c:lblAlgn val="ctr"/>
        <c:lblOffset val="100"/>
        <c:noMultiLvlLbl val="0"/>
      </c:catAx>
      <c:valAx>
        <c:axId val="767055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767055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80035187909203"/>
          <c:y val="3.9351379048048349E-2"/>
          <c:w val="0.77216770980550498"/>
          <c:h val="0.259231804031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18 + 19 HDP + Zamestnanost'!$I$12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Zamestnanost'!$J$12:$O$12</c:f>
              <c:numCache>
                <c:formatCode>0.0</c:formatCode>
                <c:ptCount val="6"/>
                <c:pt idx="0">
                  <c:v>-6.9836893676864242E-2</c:v>
                </c:pt>
                <c:pt idx="1">
                  <c:v>8.380005118865097E-2</c:v>
                </c:pt>
                <c:pt idx="2">
                  <c:v>3.2763485638242079E-2</c:v>
                </c:pt>
                <c:pt idx="3">
                  <c:v>0</c:v>
                </c:pt>
                <c:pt idx="4">
                  <c:v>2.4200006343882401E-2</c:v>
                </c:pt>
                <c:pt idx="5">
                  <c:v>-3.2257026682019789E-2</c:v>
                </c:pt>
              </c:numCache>
            </c:numRef>
          </c:val>
        </c:ser>
        <c:ser>
          <c:idx val="8"/>
          <c:order val="1"/>
          <c:tx>
            <c:strRef>
              <c:f>'Graf 18 + 19 HDP + Zamestnanost'!$I$13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Zamestnanost'!$J$13:$O$13</c:f>
              <c:numCache>
                <c:formatCode>0.0</c:formatCode>
                <c:ptCount val="6"/>
                <c:pt idx="0">
                  <c:v>0.41523529924265101</c:v>
                </c:pt>
                <c:pt idx="1">
                  <c:v>0.41261291978180253</c:v>
                </c:pt>
                <c:pt idx="2">
                  <c:v>0.18307509559582077</c:v>
                </c:pt>
                <c:pt idx="3">
                  <c:v>0.1825609577988376</c:v>
                </c:pt>
                <c:pt idx="4">
                  <c:v>0.26727505117264638</c:v>
                </c:pt>
                <c:pt idx="5">
                  <c:v>0.26441293828376716</c:v>
                </c:pt>
              </c:numCache>
            </c:numRef>
          </c:val>
        </c:ser>
        <c:ser>
          <c:idx val="0"/>
          <c:order val="2"/>
          <c:tx>
            <c:strRef>
              <c:f>'Graf 18 + 19 HDP + Zamestnanost'!$I$14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Zamestnanost'!$J$14:$O$14</c:f>
              <c:numCache>
                <c:formatCode>0.0</c:formatCode>
                <c:ptCount val="6"/>
                <c:pt idx="0">
                  <c:v>0.76131793302865325</c:v>
                </c:pt>
                <c:pt idx="1">
                  <c:v>1.323573003878727</c:v>
                </c:pt>
                <c:pt idx="2">
                  <c:v>1.1725636668375774</c:v>
                </c:pt>
                <c:pt idx="3">
                  <c:v>0.61942196323389553</c:v>
                </c:pt>
                <c:pt idx="4">
                  <c:v>0.69838928328046612</c:v>
                </c:pt>
                <c:pt idx="5">
                  <c:v>0.60980026155410438</c:v>
                </c:pt>
              </c:numCache>
            </c:numRef>
          </c:val>
        </c:ser>
        <c:ser>
          <c:idx val="1"/>
          <c:order val="3"/>
          <c:tx>
            <c:strRef>
              <c:f>'Graf 18 + 19 HDP + Zamestnanost'!$I$15</c:f>
              <c:strCache>
                <c:ptCount val="1"/>
                <c:pt idx="0">
                  <c:v>Verejný sektor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Zamestnanost'!$J$15:$O$15</c:f>
              <c:numCache>
                <c:formatCode>0.0</c:formatCode>
                <c:ptCount val="6"/>
                <c:pt idx="0">
                  <c:v>0.41227031028836969</c:v>
                </c:pt>
                <c:pt idx="1">
                  <c:v>0.25140015356595519</c:v>
                </c:pt>
                <c:pt idx="2">
                  <c:v>-7.1429192251747473E-2</c:v>
                </c:pt>
                <c:pt idx="3">
                  <c:v>1.6325968685185453E-2</c:v>
                </c:pt>
                <c:pt idx="4">
                  <c:v>2.6967857825358616E-2</c:v>
                </c:pt>
                <c:pt idx="5">
                  <c:v>2.1339196708026881E-2</c:v>
                </c:pt>
              </c:numCache>
            </c:numRef>
          </c:val>
        </c:ser>
        <c:ser>
          <c:idx val="2"/>
          <c:order val="4"/>
          <c:tx>
            <c:strRef>
              <c:f>'Graf 18 + 19 HDP + Zamestnanost'!$I$16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Zamestnanost'!$J$16:$O$16</c:f>
              <c:numCache>
                <c:formatCode>0.0</c:formatCode>
                <c:ptCount val="6"/>
                <c:pt idx="0">
                  <c:v>-0.10956774566415899</c:v>
                </c:pt>
                <c:pt idx="1">
                  <c:v>-9.4550567685746448E-2</c:v>
                </c:pt>
                <c:pt idx="2">
                  <c:v>0</c:v>
                </c:pt>
                <c:pt idx="3">
                  <c:v>7.9389343671417853E-2</c:v>
                </c:pt>
                <c:pt idx="4">
                  <c:v>8.4847285735834901E-2</c:v>
                </c:pt>
                <c:pt idx="5">
                  <c:v>6.7179115585097898E-2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054520"/>
        <c:axId val="741826392"/>
      </c:barChart>
      <c:lineChart>
        <c:grouping val="standard"/>
        <c:varyColors val="0"/>
        <c:ser>
          <c:idx val="3"/>
          <c:order val="5"/>
          <c:tx>
            <c:strRef>
              <c:f>'Graf 18 + 19 HDP + Zamestnanost'!$I$17</c:f>
              <c:strCache>
                <c:ptCount val="1"/>
                <c:pt idx="0">
                  <c:v>Hospodárstvo 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Zamestnanost'!$J$17:$O$17</c:f>
              <c:numCache>
                <c:formatCode>0.0</c:formatCode>
                <c:ptCount val="6"/>
                <c:pt idx="0">
                  <c:v>1.4094189032186399</c:v>
                </c:pt>
                <c:pt idx="1">
                  <c:v>1.9768355607293842</c:v>
                </c:pt>
                <c:pt idx="2">
                  <c:v>1.3169730558199033</c:v>
                </c:pt>
                <c:pt idx="3">
                  <c:v>0.89769823338932131</c:v>
                </c:pt>
                <c:pt idx="4">
                  <c:v>1.1016794843581978</c:v>
                </c:pt>
                <c:pt idx="5">
                  <c:v>0.93047448544898437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054520"/>
        <c:axId val="741826392"/>
      </c:lineChart>
      <c:catAx>
        <c:axId val="76705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41826392"/>
        <c:crosses val="autoZero"/>
        <c:auto val="1"/>
        <c:lblAlgn val="ctr"/>
        <c:lblOffset val="100"/>
        <c:noMultiLvlLbl val="0"/>
      </c:catAx>
      <c:valAx>
        <c:axId val="741826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767054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147517425194633"/>
          <c:y val="5.9291459643332128E-2"/>
          <c:w val="0.66206966334588302"/>
          <c:h val="0.31157891120740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18 + 19 HDP + Zamestnanost'!$I$21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Zamestnanost'!$J$4:$O$4</c:f>
              <c:numCache>
                <c:formatCode>0.0</c:formatCode>
                <c:ptCount val="6"/>
                <c:pt idx="0">
                  <c:v>2.301154029103627</c:v>
                </c:pt>
                <c:pt idx="1">
                  <c:v>1.9067237660181837</c:v>
                </c:pt>
                <c:pt idx="2">
                  <c:v>1.5670822200437842</c:v>
                </c:pt>
                <c:pt idx="3">
                  <c:v>1.7681999860903557</c:v>
                </c:pt>
                <c:pt idx="4">
                  <c:v>1.6354152866920257</c:v>
                </c:pt>
                <c:pt idx="5">
                  <c:v>1.6100754750341797</c:v>
                </c:pt>
              </c:numCache>
            </c:numRef>
          </c:val>
        </c:ser>
        <c:ser>
          <c:idx val="8"/>
          <c:order val="1"/>
          <c:tx>
            <c:strRef>
              <c:f>'Graf 18 + 19 HDP + Zamestnanost'!$I$22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Zamestnanost'!$J$5:$O$5</c:f>
              <c:numCache>
                <c:formatCode>0.0</c:formatCode>
                <c:ptCount val="6"/>
                <c:pt idx="0">
                  <c:v>0.7379160942670443</c:v>
                </c:pt>
                <c:pt idx="1">
                  <c:v>2.9787088984706922</c:v>
                </c:pt>
                <c:pt idx="2">
                  <c:v>0.20210941236104796</c:v>
                </c:pt>
                <c:pt idx="3">
                  <c:v>0.3242630205999561</c:v>
                </c:pt>
                <c:pt idx="4">
                  <c:v>0.2131626599132953</c:v>
                </c:pt>
                <c:pt idx="5">
                  <c:v>0.44537896306591124</c:v>
                </c:pt>
              </c:numCache>
            </c:numRef>
          </c:val>
        </c:ser>
        <c:ser>
          <c:idx val="0"/>
          <c:order val="2"/>
          <c:tx>
            <c:strRef>
              <c:f>'Graf 18 + 19 HDP + Zamestnanost'!$I$23</c:f>
              <c:strCache>
                <c:ptCount val="1"/>
                <c:pt idx="0">
                  <c:v>Inventories and disc.</c:v>
                </c:pt>
              </c:strCache>
            </c:strRef>
          </c:tx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Zamestnanost'!$J$6:$O$6</c:f>
              <c:numCache>
                <c:formatCode>0.0</c:formatCode>
                <c:ptCount val="6"/>
                <c:pt idx="0">
                  <c:v>-0.22222429302414445</c:v>
                </c:pt>
                <c:pt idx="1">
                  <c:v>-0.65535800117386012</c:v>
                </c:pt>
                <c:pt idx="2">
                  <c:v>-8.9652802881288005E-2</c:v>
                </c:pt>
                <c:pt idx="3">
                  <c:v>-0.20245731641021483</c:v>
                </c:pt>
                <c:pt idx="4">
                  <c:v>4.8952568357488999E-2</c:v>
                </c:pt>
                <c:pt idx="5">
                  <c:v>-1.5543549944214587E-2</c:v>
                </c:pt>
              </c:numCache>
            </c:numRef>
          </c:val>
        </c:ser>
        <c:ser>
          <c:idx val="1"/>
          <c:order val="3"/>
          <c:tx>
            <c:strRef>
              <c:f>'Graf 18 + 19 HDP + Zamestnanost'!$I$24</c:f>
              <c:strCache>
                <c:ptCount val="1"/>
                <c:pt idx="0">
                  <c:v>Net export</c:v>
                </c:pt>
              </c:strCache>
            </c:strRef>
          </c:tx>
          <c:invertIfNegative val="0"/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Zamestnanost'!$J$7:$O$7</c:f>
              <c:numCache>
                <c:formatCode>0.0</c:formatCode>
                <c:ptCount val="6"/>
                <c:pt idx="0">
                  <c:v>-0.29491224287908696</c:v>
                </c:pt>
                <c:pt idx="1">
                  <c:v>-0.63507159739180463</c:v>
                </c:pt>
                <c:pt idx="2">
                  <c:v>1.5307826414508447</c:v>
                </c:pt>
                <c:pt idx="3">
                  <c:v>1.7288869580706838</c:v>
                </c:pt>
                <c:pt idx="4">
                  <c:v>2.1896427329483075</c:v>
                </c:pt>
                <c:pt idx="5">
                  <c:v>2.5634736119786283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1828352"/>
        <c:axId val="741827960"/>
      </c:barChart>
      <c:lineChart>
        <c:grouping val="standard"/>
        <c:varyColors val="0"/>
        <c:ser>
          <c:idx val="2"/>
          <c:order val="4"/>
          <c:tx>
            <c:strRef>
              <c:f>'Graf 18 + 19 HDP + Zamestnanost'!$I$25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18 + 19 HDP + Zamestnanost'!$J$3:$O$3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Zamestnanost'!$J$8:$O$8</c:f>
              <c:numCache>
                <c:formatCode>0.0</c:formatCode>
                <c:ptCount val="6"/>
                <c:pt idx="0">
                  <c:v>2.5219335874674442</c:v>
                </c:pt>
                <c:pt idx="1">
                  <c:v>3.5950030659232204</c:v>
                </c:pt>
                <c:pt idx="2">
                  <c:v>3.2103214709743924</c:v>
                </c:pt>
                <c:pt idx="3">
                  <c:v>3.6188926483507853</c:v>
                </c:pt>
                <c:pt idx="4">
                  <c:v>4.0871732479111138</c:v>
                </c:pt>
                <c:pt idx="5">
                  <c:v>4.5999999999999996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828352"/>
        <c:axId val="741827960"/>
      </c:lineChart>
      <c:catAx>
        <c:axId val="74182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41827960"/>
        <c:crosses val="autoZero"/>
        <c:auto val="1"/>
        <c:lblAlgn val="ctr"/>
        <c:lblOffset val="100"/>
        <c:noMultiLvlLbl val="0"/>
      </c:catAx>
      <c:valAx>
        <c:axId val="74182796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74182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80035187909203"/>
          <c:y val="3.9351379048048349E-2"/>
          <c:w val="0.77216770980550498"/>
          <c:h val="0.259231804031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18 + 19 HDP + Zamestnanost'!$I$29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Zamestnanost'!$J$12:$O$12</c:f>
              <c:numCache>
                <c:formatCode>0.0</c:formatCode>
                <c:ptCount val="6"/>
                <c:pt idx="0">
                  <c:v>-6.9836893676864242E-2</c:v>
                </c:pt>
                <c:pt idx="1">
                  <c:v>8.380005118865097E-2</c:v>
                </c:pt>
                <c:pt idx="2">
                  <c:v>3.2763485638242079E-2</c:v>
                </c:pt>
                <c:pt idx="3">
                  <c:v>0</c:v>
                </c:pt>
                <c:pt idx="4">
                  <c:v>2.4200006343882401E-2</c:v>
                </c:pt>
                <c:pt idx="5">
                  <c:v>-3.2257026682019789E-2</c:v>
                </c:pt>
              </c:numCache>
            </c:numRef>
          </c:val>
        </c:ser>
        <c:ser>
          <c:idx val="8"/>
          <c:order val="1"/>
          <c:tx>
            <c:strRef>
              <c:f>'Graf 18 + 19 HDP + Zamestnanost'!$I$30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Zamestnanost'!$J$13:$O$13</c:f>
              <c:numCache>
                <c:formatCode>0.0</c:formatCode>
                <c:ptCount val="6"/>
                <c:pt idx="0">
                  <c:v>0.41523529924265101</c:v>
                </c:pt>
                <c:pt idx="1">
                  <c:v>0.41261291978180253</c:v>
                </c:pt>
                <c:pt idx="2">
                  <c:v>0.18307509559582077</c:v>
                </c:pt>
                <c:pt idx="3">
                  <c:v>0.1825609577988376</c:v>
                </c:pt>
                <c:pt idx="4">
                  <c:v>0.26727505117264638</c:v>
                </c:pt>
                <c:pt idx="5">
                  <c:v>0.26441293828376716</c:v>
                </c:pt>
              </c:numCache>
            </c:numRef>
          </c:val>
        </c:ser>
        <c:ser>
          <c:idx val="0"/>
          <c:order val="2"/>
          <c:tx>
            <c:strRef>
              <c:f>'Graf 18 + 19 HDP + Zamestnanost'!$I$31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Zamestnanost'!$J$14:$O$14</c:f>
              <c:numCache>
                <c:formatCode>0.0</c:formatCode>
                <c:ptCount val="6"/>
                <c:pt idx="0">
                  <c:v>0.76131793302865325</c:v>
                </c:pt>
                <c:pt idx="1">
                  <c:v>1.323573003878727</c:v>
                </c:pt>
                <c:pt idx="2">
                  <c:v>1.1725636668375774</c:v>
                </c:pt>
                <c:pt idx="3">
                  <c:v>0.61942196323389553</c:v>
                </c:pt>
                <c:pt idx="4">
                  <c:v>0.69838928328046612</c:v>
                </c:pt>
                <c:pt idx="5">
                  <c:v>0.60980026155410438</c:v>
                </c:pt>
              </c:numCache>
            </c:numRef>
          </c:val>
        </c:ser>
        <c:ser>
          <c:idx val="1"/>
          <c:order val="3"/>
          <c:tx>
            <c:strRef>
              <c:f>'Graf 18 + 19 HDP + Zamestnanost'!$I$32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Zamestnanost'!$J$15:$O$15</c:f>
              <c:numCache>
                <c:formatCode>0.0</c:formatCode>
                <c:ptCount val="6"/>
                <c:pt idx="0">
                  <c:v>0.41227031028836969</c:v>
                </c:pt>
                <c:pt idx="1">
                  <c:v>0.25140015356595519</c:v>
                </c:pt>
                <c:pt idx="2">
                  <c:v>-7.1429192251747473E-2</c:v>
                </c:pt>
                <c:pt idx="3">
                  <c:v>1.6325968685185453E-2</c:v>
                </c:pt>
                <c:pt idx="4">
                  <c:v>2.6967857825358616E-2</c:v>
                </c:pt>
                <c:pt idx="5">
                  <c:v>2.1339196708026881E-2</c:v>
                </c:pt>
              </c:numCache>
            </c:numRef>
          </c:val>
        </c:ser>
        <c:ser>
          <c:idx val="2"/>
          <c:order val="4"/>
          <c:tx>
            <c:strRef>
              <c:f>'Graf 18 + 19 HDP + Zamestnanost'!$I$33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Zamestnanost'!$J$16:$O$16</c:f>
              <c:numCache>
                <c:formatCode>0.0</c:formatCode>
                <c:ptCount val="6"/>
                <c:pt idx="0">
                  <c:v>-0.10956774566415899</c:v>
                </c:pt>
                <c:pt idx="1">
                  <c:v>-9.4550567685746448E-2</c:v>
                </c:pt>
                <c:pt idx="2">
                  <c:v>0</c:v>
                </c:pt>
                <c:pt idx="3">
                  <c:v>7.9389343671417853E-2</c:v>
                </c:pt>
                <c:pt idx="4">
                  <c:v>8.4847285735834901E-2</c:v>
                </c:pt>
                <c:pt idx="5">
                  <c:v>6.7179115585097898E-2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402520"/>
        <c:axId val="770402912"/>
      </c:barChart>
      <c:lineChart>
        <c:grouping val="standard"/>
        <c:varyColors val="0"/>
        <c:ser>
          <c:idx val="3"/>
          <c:order val="5"/>
          <c:tx>
            <c:strRef>
              <c:f>'Graf 18 + 19 HDP + Zamestnanost'!$I$34</c:f>
              <c:strCache>
                <c:ptCount val="1"/>
                <c:pt idx="0">
                  <c:v>Total economy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18 + 19 HDP + Zamestnanost'!$J$11:$O$11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18 + 19 HDP + Zamestnanost'!$J$17:$O$17</c:f>
              <c:numCache>
                <c:formatCode>0.0</c:formatCode>
                <c:ptCount val="6"/>
                <c:pt idx="0">
                  <c:v>1.4094189032186399</c:v>
                </c:pt>
                <c:pt idx="1">
                  <c:v>1.9768355607293842</c:v>
                </c:pt>
                <c:pt idx="2">
                  <c:v>1.3169730558199033</c:v>
                </c:pt>
                <c:pt idx="3">
                  <c:v>0.89769823338932131</c:v>
                </c:pt>
                <c:pt idx="4">
                  <c:v>1.1016794843581978</c:v>
                </c:pt>
                <c:pt idx="5">
                  <c:v>0.93047448544898437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402520"/>
        <c:axId val="770402912"/>
      </c:lineChart>
      <c:catAx>
        <c:axId val="770402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402912"/>
        <c:crosses val="autoZero"/>
        <c:auto val="1"/>
        <c:lblAlgn val="ctr"/>
        <c:lblOffset val="100"/>
        <c:noMultiLvlLbl val="0"/>
      </c:catAx>
      <c:valAx>
        <c:axId val="7704029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770402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147517425194633"/>
          <c:y val="5.9291459643332128E-2"/>
          <c:w val="0.66206966334588302"/>
          <c:h val="0.31157891120740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20 + 21 Nerovnovahy + Infl'!$I$5</c:f>
              <c:strCache>
                <c:ptCount val="1"/>
                <c:pt idx="0">
                  <c:v>Tovary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Infl'!$J$5:$T$5</c:f>
              <c:numCache>
                <c:formatCode>0.0</c:formatCode>
                <c:ptCount val="11"/>
                <c:pt idx="0">
                  <c:v>0.36335442186750988</c:v>
                </c:pt>
                <c:pt idx="1">
                  <c:v>-0.11855834478280719</c:v>
                </c:pt>
                <c:pt idx="2">
                  <c:v>-5.100772958528553E-2</c:v>
                </c:pt>
                <c:pt idx="3">
                  <c:v>3.4600681121292798</c:v>
                </c:pt>
                <c:pt idx="4">
                  <c:v>4.1283396446432867</c:v>
                </c:pt>
                <c:pt idx="5">
                  <c:v>3.7832094227022393</c:v>
                </c:pt>
                <c:pt idx="6">
                  <c:v>2.4199166922680795</c:v>
                </c:pt>
                <c:pt idx="7">
                  <c:v>3.3006221001478688</c:v>
                </c:pt>
                <c:pt idx="8">
                  <c:v>4.163372654050109</c:v>
                </c:pt>
                <c:pt idx="9">
                  <c:v>5.6101776788503264</c:v>
                </c:pt>
                <c:pt idx="10">
                  <c:v>7.7740485438043034</c:v>
                </c:pt>
              </c:numCache>
            </c:numRef>
          </c:val>
        </c:ser>
        <c:ser>
          <c:idx val="8"/>
          <c:order val="1"/>
          <c:tx>
            <c:strRef>
              <c:f>'Graf 20 + 21 Nerovnovahy + Infl'!$I$6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Infl'!$J$6:$T$6</c:f>
              <c:numCache>
                <c:formatCode>0.0</c:formatCode>
                <c:ptCount val="11"/>
                <c:pt idx="0">
                  <c:v>-1.4149362755349035</c:v>
                </c:pt>
                <c:pt idx="1">
                  <c:v>-0.9665532115199007</c:v>
                </c:pt>
                <c:pt idx="2">
                  <c:v>-0.38269777442259867</c:v>
                </c:pt>
                <c:pt idx="3">
                  <c:v>0.58187933524798863</c:v>
                </c:pt>
                <c:pt idx="4">
                  <c:v>0.556189421220463</c:v>
                </c:pt>
                <c:pt idx="5">
                  <c:v>0.11245035217296244</c:v>
                </c:pt>
                <c:pt idx="6">
                  <c:v>0.20192421974650304</c:v>
                </c:pt>
                <c:pt idx="7">
                  <c:v>0.3251799884588697</c:v>
                </c:pt>
                <c:pt idx="8">
                  <c:v>0.37134856579456021</c:v>
                </c:pt>
                <c:pt idx="9">
                  <c:v>0.37377437409924003</c:v>
                </c:pt>
                <c:pt idx="10">
                  <c:v>0.37771797630923376</c:v>
                </c:pt>
              </c:numCache>
            </c:numRef>
          </c:val>
        </c:ser>
        <c:ser>
          <c:idx val="0"/>
          <c:order val="2"/>
          <c:tx>
            <c:strRef>
              <c:f>'Graf 20 + 21 Nerovnovahy + Infl'!$I$7</c:f>
              <c:strCache>
                <c:ptCount val="1"/>
                <c:pt idx="0">
                  <c:v>Výnosy</c:v>
                </c:pt>
              </c:strCache>
            </c:strRef>
          </c:tx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Infl'!$J$7:$T$7</c:f>
              <c:numCache>
                <c:formatCode>0.0</c:formatCode>
                <c:ptCount val="11"/>
                <c:pt idx="0">
                  <c:v>-0.87923627872517585</c:v>
                </c:pt>
                <c:pt idx="1">
                  <c:v>-2.7989939396863077</c:v>
                </c:pt>
                <c:pt idx="2">
                  <c:v>-3.414809161410405</c:v>
                </c:pt>
                <c:pt idx="3">
                  <c:v>-1.670537667325743</c:v>
                </c:pt>
                <c:pt idx="4">
                  <c:v>-0.93597278041021947</c:v>
                </c:pt>
                <c:pt idx="5">
                  <c:v>-2.1836104035209845</c:v>
                </c:pt>
                <c:pt idx="6">
                  <c:v>-2.3421377717688165</c:v>
                </c:pt>
                <c:pt idx="7">
                  <c:v>-3.2221065474319737</c:v>
                </c:pt>
                <c:pt idx="8">
                  <c:v>-3.4131241650076651</c:v>
                </c:pt>
                <c:pt idx="9">
                  <c:v>-3.9856630899324417</c:v>
                </c:pt>
                <c:pt idx="10">
                  <c:v>-4.3509265339641718</c:v>
                </c:pt>
              </c:numCache>
            </c:numRef>
          </c:val>
        </c:ser>
        <c:ser>
          <c:idx val="1"/>
          <c:order val="3"/>
          <c:tx>
            <c:strRef>
              <c:f>'Graf 20 + 21 Nerovnovahy + Infl'!$I$8</c:f>
              <c:strCache>
                <c:ptCount val="1"/>
                <c:pt idx="0">
                  <c:v>Transfery</c:v>
                </c:pt>
              </c:strCache>
            </c:strRef>
          </c:tx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Infl'!$J$8:$T$8</c:f>
              <c:numCache>
                <c:formatCode>0.0</c:formatCode>
                <c:ptCount val="11"/>
                <c:pt idx="0">
                  <c:v>-1.5276386661446475</c:v>
                </c:pt>
                <c:pt idx="1">
                  <c:v>-0.84007124089043594</c:v>
                </c:pt>
                <c:pt idx="2">
                  <c:v>-1.1157331282783107</c:v>
                </c:pt>
                <c:pt idx="3">
                  <c:v>-1.4273481474539096</c:v>
                </c:pt>
                <c:pt idx="4">
                  <c:v>-1.7895741844691331</c:v>
                </c:pt>
                <c:pt idx="5">
                  <c:v>-1.5796622299412508</c:v>
                </c:pt>
                <c:pt idx="6">
                  <c:v>-1.4286043108069084</c:v>
                </c:pt>
                <c:pt idx="7">
                  <c:v>-1.3631989239135271</c:v>
                </c:pt>
                <c:pt idx="8">
                  <c:v>-1.3534802723306258</c:v>
                </c:pt>
                <c:pt idx="9">
                  <c:v>-1.4392672269200486</c:v>
                </c:pt>
                <c:pt idx="10">
                  <c:v>-1.4503088446547237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403696"/>
        <c:axId val="770404088"/>
      </c:barChart>
      <c:lineChart>
        <c:grouping val="standard"/>
        <c:varyColors val="0"/>
        <c:ser>
          <c:idx val="3"/>
          <c:order val="4"/>
          <c:tx>
            <c:strRef>
              <c:f>'Graf 20 + 21 Nerovnovahy + Infl'!$I$9</c:f>
              <c:strCache>
                <c:ptCount val="1"/>
                <c:pt idx="0">
                  <c:v>BÚ PB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Infl'!$J$9:$T$9</c:f>
              <c:numCache>
                <c:formatCode>0.0</c:formatCode>
                <c:ptCount val="11"/>
                <c:pt idx="0">
                  <c:v>-3.4584567985372168</c:v>
                </c:pt>
                <c:pt idx="1">
                  <c:v>-4.7241767368794516</c:v>
                </c:pt>
                <c:pt idx="2">
                  <c:v>-4.9642477936965994</c:v>
                </c:pt>
                <c:pt idx="3">
                  <c:v>0.94406163259761566</c:v>
                </c:pt>
                <c:pt idx="4">
                  <c:v>1.9589821009843977</c:v>
                </c:pt>
                <c:pt idx="5">
                  <c:v>0.1323871414129662</c:v>
                </c:pt>
                <c:pt idx="6">
                  <c:v>-1.1489011705611423</c:v>
                </c:pt>
                <c:pt idx="7">
                  <c:v>-0.95950338273876212</c:v>
                </c:pt>
                <c:pt idx="8">
                  <c:v>-0.23188321749362173</c:v>
                </c:pt>
                <c:pt idx="9">
                  <c:v>0.55902173609707595</c:v>
                </c:pt>
                <c:pt idx="10">
                  <c:v>2.3505311414946415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403696"/>
        <c:axId val="770404088"/>
      </c:lineChart>
      <c:catAx>
        <c:axId val="7704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770404088"/>
        <c:crosses val="autoZero"/>
        <c:auto val="1"/>
        <c:lblAlgn val="ctr"/>
        <c:lblOffset val="100"/>
        <c:noMultiLvlLbl val="0"/>
      </c:catAx>
      <c:valAx>
        <c:axId val="770404088"/>
        <c:scaling>
          <c:orientation val="minMax"/>
          <c:max val="8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770403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283497779709"/>
          <c:y val="0.25013952203343004"/>
          <c:w val="0.85370454762232795"/>
          <c:h val="0.62882402857537545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'Graf Deficit a Dlh'!$I$57</c:f>
              <c:strCache>
                <c:ptCount val="1"/>
                <c:pt idx="0">
                  <c:v>Gross debt (excl. EFSF and ESM)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Dlh'!$J$57:$O$57</c:f>
              <c:numCache>
                <c:formatCode>0.0</c:formatCode>
                <c:ptCount val="6"/>
                <c:pt idx="0">
                  <c:v>50.38192245727295</c:v>
                </c:pt>
                <c:pt idx="1">
                  <c:v>49.654782134090283</c:v>
                </c:pt>
                <c:pt idx="2">
                  <c:v>49.703399631756838</c:v>
                </c:pt>
                <c:pt idx="3">
                  <c:v>49.165038554796247</c:v>
                </c:pt>
                <c:pt idx="4">
                  <c:v>46.99065606972718</c:v>
                </c:pt>
                <c:pt idx="5">
                  <c:v>44.635883499252117</c:v>
                </c:pt>
              </c:numCache>
            </c:numRef>
          </c:val>
        </c:ser>
        <c:ser>
          <c:idx val="3"/>
          <c:order val="4"/>
          <c:tx>
            <c:strRef>
              <c:f>'Graf Deficit a Dlh'!$I$58</c:f>
              <c:strCache>
                <c:ptCount val="1"/>
                <c:pt idx="0">
                  <c:v>EFSF and ESM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Dlh'!$J$58:$O$58</c:f>
              <c:numCache>
                <c:formatCode>0.0</c:formatCode>
                <c:ptCount val="6"/>
                <c:pt idx="0">
                  <c:v>3.5153402339783604</c:v>
                </c:pt>
                <c:pt idx="1">
                  <c:v>3.2532514994265216</c:v>
                </c:pt>
                <c:pt idx="2">
                  <c:v>3.1521049430780108</c:v>
                </c:pt>
                <c:pt idx="3">
                  <c:v>2.9935570682510191</c:v>
                </c:pt>
                <c:pt idx="4">
                  <c:v>2.8160075106892903</c:v>
                </c:pt>
                <c:pt idx="5">
                  <c:v>2.6349108269544503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2302344"/>
        <c:axId val="732302736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'[1]Tab 19 Hruby dlh'!$A$7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19 Hruby dlh'!$B$7:$G$7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48.429664545439529</c:v>
                      </c:pt>
                      <c:pt idx="1">
                        <c:v>47.786688287494883</c:v>
                      </c:pt>
                      <c:pt idx="2">
                        <c:v>48.018210304633044</c:v>
                      </c:pt>
                      <c:pt idx="3">
                        <c:v>47.699076618538051</c:v>
                      </c:pt>
                      <c:pt idx="4">
                        <c:v>45.741595905286722</c:v>
                      </c:pt>
                      <c:pt idx="5">
                        <c:v>43.570038399392708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dlh'!$A$8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dlh'!$B$8:$G$8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2.6429262410349352</c:v>
                      </c:pt>
                      <c:pt idx="1">
                        <c:v>2.4088898555942739</c:v>
                      </c:pt>
                      <c:pt idx="2">
                        <c:v>2.3339952728793585</c:v>
                      </c:pt>
                      <c:pt idx="3">
                        <c:v>2.2165975348427831</c:v>
                      </c:pt>
                      <c:pt idx="4">
                        <c:v>2.0851298852770812</c:v>
                      </c:pt>
                      <c:pt idx="5">
                        <c:v>1.9510357445666193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dlh'!$A$10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1.9522579118334271</c:v>
                      </c:pt>
                      <c:pt idx="1">
                        <c:v>1.8680938465954051</c:v>
                      </c:pt>
                      <c:pt idx="2">
                        <c:v>1.6851893271237994</c:v>
                      </c:pt>
                      <c:pt idx="3">
                        <c:v>1.4659619362582053</c:v>
                      </c:pt>
                      <c:pt idx="4">
                        <c:v>1.2490601644404729</c:v>
                      </c:pt>
                      <c:pt idx="5">
                        <c:v>1.0658450998594231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dlh'!$A$12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dlh'!$B$12:$G$12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-1.0901560276103766</c:v>
                      </c:pt>
                      <c:pt idx="1">
                        <c:v>-0.9892290577345122</c:v>
                      </c:pt>
                      <c:pt idx="2">
                        <c:v>-5.2529058681955121E-2</c:v>
                      </c:pt>
                      <c:pt idx="3">
                        <c:v>-0.69690895178757728</c:v>
                      </c:pt>
                      <c:pt idx="4">
                        <c:v>-2.3519320426307999</c:v>
                      </c:pt>
                      <c:pt idx="5">
                        <c:v>-2.5358692542098993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"/>
          <c:tx>
            <c:strRef>
              <c:f>'Graf Deficit a Dlh'!$I$50</c:f>
              <c:strCache>
                <c:ptCount val="1"/>
                <c:pt idx="0">
                  <c:v>General governement gross debt</c:v>
                </c:pt>
              </c:strCache>
            </c:strRef>
          </c:tx>
          <c:spPr>
            <a:ln w="28575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Deficit a Dlh'!$J$49:$O$49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Dlh'!$J$50:$O$50</c:f>
              <c:numCache>
                <c:formatCode>0.0</c:formatCode>
                <c:ptCount val="6"/>
                <c:pt idx="0">
                  <c:v>53.897262691251314</c:v>
                </c:pt>
                <c:pt idx="1">
                  <c:v>52.908033633516801</c:v>
                </c:pt>
                <c:pt idx="2">
                  <c:v>52.855504574834846</c:v>
                </c:pt>
                <c:pt idx="3">
                  <c:v>52.158595623047269</c:v>
                </c:pt>
                <c:pt idx="4">
                  <c:v>49.806663580416469</c:v>
                </c:pt>
                <c:pt idx="5">
                  <c:v>47.27079432620657</c:v>
                </c:pt>
              </c:numCache>
            </c:numRef>
          </c:val>
          <c:smooth val="0"/>
        </c:ser>
        <c:ser>
          <c:idx val="6"/>
          <c:order val="7"/>
          <c:tx>
            <c:v>Net debt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Deficit a Dlh'!$J$49:$O$49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Deficit a Dlh'!$J$56:$O$56</c:f>
              <c:numCache>
                <c:formatCode>0.0</c:formatCode>
                <c:ptCount val="6"/>
                <c:pt idx="0">
                  <c:v>49.382525677961411</c:v>
                </c:pt>
                <c:pt idx="1">
                  <c:v>47.879508499546439</c:v>
                </c:pt>
                <c:pt idx="2">
                  <c:v>47.794819312053363</c:v>
                </c:pt>
                <c:pt idx="3">
                  <c:v>47.746111002564042</c:v>
                </c:pt>
                <c:pt idx="4">
                  <c:v>45.735092437073448</c:v>
                </c:pt>
                <c:pt idx="5">
                  <c:v>42.962993775021808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02344"/>
        <c:axId val="732302736"/>
      </c:lineChart>
      <c:catAx>
        <c:axId val="732302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2302736"/>
        <c:crosses val="autoZero"/>
        <c:auto val="1"/>
        <c:lblAlgn val="ctr"/>
        <c:lblOffset val="100"/>
        <c:noMultiLvlLbl val="0"/>
      </c:catAx>
      <c:valAx>
        <c:axId val="73230273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2302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95781049630658"/>
          <c:y val="3.007518796992481E-2"/>
          <c:w val="0.80290446124823811"/>
          <c:h val="0.18497661476525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20 + 21 Nerovnovahy + Infl'!$I$15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Infl'!$J$15:$O$15</c:f>
              <c:numCache>
                <c:formatCode>0.0</c:formatCode>
                <c:ptCount val="6"/>
                <c:pt idx="0">
                  <c:v>0.21910853094560992</c:v>
                </c:pt>
                <c:pt idx="1">
                  <c:v>8.0362096645692938E-2</c:v>
                </c:pt>
                <c:pt idx="2">
                  <c:v>0.38606400000000002</c:v>
                </c:pt>
                <c:pt idx="3">
                  <c:v>1.28688</c:v>
                </c:pt>
                <c:pt idx="4">
                  <c:v>1.351224</c:v>
                </c:pt>
                <c:pt idx="5">
                  <c:v>1.4155680000000002</c:v>
                </c:pt>
              </c:numCache>
            </c:numRef>
          </c:val>
        </c:ser>
        <c:ser>
          <c:idx val="2"/>
          <c:order val="2"/>
          <c:tx>
            <c:strRef>
              <c:f>'Graf 20 + 21 Nerovnovahy + Infl'!$I$16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Infl'!$J$16:$O$16</c:f>
              <c:numCache>
                <c:formatCode>0.0</c:formatCode>
                <c:ptCount val="6"/>
                <c:pt idx="0">
                  <c:v>-0.11157081211756747</c:v>
                </c:pt>
                <c:pt idx="1">
                  <c:v>-5.8309602074485323E-2</c:v>
                </c:pt>
                <c:pt idx="2">
                  <c:v>0.14907999999999999</c:v>
                </c:pt>
                <c:pt idx="3">
                  <c:v>0.34288399999999997</c:v>
                </c:pt>
                <c:pt idx="4">
                  <c:v>0.40251599999999998</c:v>
                </c:pt>
                <c:pt idx="5">
                  <c:v>0.43233199999999994</c:v>
                </c:pt>
              </c:numCache>
            </c:numRef>
          </c:val>
        </c:ser>
        <c:ser>
          <c:idx val="3"/>
          <c:order val="3"/>
          <c:tx>
            <c:strRef>
              <c:f>'Graf 20 + 21 Nerovnovahy + Infl'!$I$17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Infl'!$J$17:$O$17</c:f>
              <c:numCache>
                <c:formatCode>0.0</c:formatCode>
                <c:ptCount val="6"/>
                <c:pt idx="0">
                  <c:v>-0.21477886929419387</c:v>
                </c:pt>
                <c:pt idx="1">
                  <c:v>-0.3289079391723797</c:v>
                </c:pt>
                <c:pt idx="2">
                  <c:v>-0.31122</c:v>
                </c:pt>
                <c:pt idx="3">
                  <c:v>-4.1496000000000005E-2</c:v>
                </c:pt>
                <c:pt idx="4">
                  <c:v>0.35271599999999997</c:v>
                </c:pt>
                <c:pt idx="5">
                  <c:v>0.33196800000000004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770404872"/>
        <c:axId val="770405264"/>
      </c:barChart>
      <c:lineChart>
        <c:grouping val="standard"/>
        <c:varyColors val="0"/>
        <c:ser>
          <c:idx val="0"/>
          <c:order val="0"/>
          <c:tx>
            <c:strRef>
              <c:f>'Graf 20 + 21 Nerovnovahy + Infl'!$I$14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Infl'!$J$14:$O$14</c:f>
              <c:numCache>
                <c:formatCode>0.0</c:formatCode>
                <c:ptCount val="6"/>
                <c:pt idx="0">
                  <c:v>-0.10724115046615143</c:v>
                </c:pt>
                <c:pt idx="1">
                  <c:v>-0.30685544460117209</c:v>
                </c:pt>
                <c:pt idx="2">
                  <c:v>0.22392400000000007</c:v>
                </c:pt>
                <c:pt idx="3">
                  <c:v>1.588268</c:v>
                </c:pt>
                <c:pt idx="4">
                  <c:v>2.1064560000000001</c:v>
                </c:pt>
                <c:pt idx="5">
                  <c:v>2.1798679999999999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404872"/>
        <c:axId val="770405264"/>
      </c:lineChart>
      <c:catAx>
        <c:axId val="77040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405264"/>
        <c:crosses val="autoZero"/>
        <c:auto val="1"/>
        <c:lblAlgn val="ctr"/>
        <c:lblOffset val="100"/>
        <c:noMultiLvlLbl val="0"/>
      </c:catAx>
      <c:valAx>
        <c:axId val="77040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404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22925938605504"/>
          <c:y val="6.828594342373874E-2"/>
          <c:w val="0.38607757363662876"/>
          <c:h val="0.3814131617016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20 + 21 Nerovnovahy + Infl'!$I$21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Infl'!$J$5:$T$5</c:f>
              <c:numCache>
                <c:formatCode>0.0</c:formatCode>
                <c:ptCount val="11"/>
                <c:pt idx="0">
                  <c:v>0.36335442186750988</c:v>
                </c:pt>
                <c:pt idx="1">
                  <c:v>-0.11855834478280719</c:v>
                </c:pt>
                <c:pt idx="2">
                  <c:v>-5.100772958528553E-2</c:v>
                </c:pt>
                <c:pt idx="3">
                  <c:v>3.4600681121292798</c:v>
                </c:pt>
                <c:pt idx="4">
                  <c:v>4.1283396446432867</c:v>
                </c:pt>
                <c:pt idx="5">
                  <c:v>3.7832094227022393</c:v>
                </c:pt>
                <c:pt idx="6">
                  <c:v>2.4199166922680795</c:v>
                </c:pt>
                <c:pt idx="7">
                  <c:v>3.3006221001478688</c:v>
                </c:pt>
                <c:pt idx="8">
                  <c:v>4.163372654050109</c:v>
                </c:pt>
                <c:pt idx="9">
                  <c:v>5.6101776788503264</c:v>
                </c:pt>
                <c:pt idx="10">
                  <c:v>7.7740485438043034</c:v>
                </c:pt>
              </c:numCache>
            </c:numRef>
          </c:val>
        </c:ser>
        <c:ser>
          <c:idx val="8"/>
          <c:order val="1"/>
          <c:tx>
            <c:strRef>
              <c:f>'Graf 20 + 21 Nerovnovahy + Infl'!$I$22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Infl'!$J$6:$T$6</c:f>
              <c:numCache>
                <c:formatCode>0.0</c:formatCode>
                <c:ptCount val="11"/>
                <c:pt idx="0">
                  <c:v>-1.4149362755349035</c:v>
                </c:pt>
                <c:pt idx="1">
                  <c:v>-0.9665532115199007</c:v>
                </c:pt>
                <c:pt idx="2">
                  <c:v>-0.38269777442259867</c:v>
                </c:pt>
                <c:pt idx="3">
                  <c:v>0.58187933524798863</c:v>
                </c:pt>
                <c:pt idx="4">
                  <c:v>0.556189421220463</c:v>
                </c:pt>
                <c:pt idx="5">
                  <c:v>0.11245035217296244</c:v>
                </c:pt>
                <c:pt idx="6">
                  <c:v>0.20192421974650304</c:v>
                </c:pt>
                <c:pt idx="7">
                  <c:v>0.3251799884588697</c:v>
                </c:pt>
                <c:pt idx="8">
                  <c:v>0.37134856579456021</c:v>
                </c:pt>
                <c:pt idx="9">
                  <c:v>0.37377437409924003</c:v>
                </c:pt>
                <c:pt idx="10">
                  <c:v>0.37771797630923376</c:v>
                </c:pt>
              </c:numCache>
            </c:numRef>
          </c:val>
        </c:ser>
        <c:ser>
          <c:idx val="0"/>
          <c:order val="2"/>
          <c:tx>
            <c:strRef>
              <c:f>'Graf 20 + 21 Nerovnovahy + Infl'!$I$23</c:f>
              <c:strCache>
                <c:ptCount val="1"/>
                <c:pt idx="0">
                  <c:v>Income</c:v>
                </c:pt>
              </c:strCache>
            </c:strRef>
          </c:tx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Infl'!$J$7:$T$7</c:f>
              <c:numCache>
                <c:formatCode>0.0</c:formatCode>
                <c:ptCount val="11"/>
                <c:pt idx="0">
                  <c:v>-0.87923627872517585</c:v>
                </c:pt>
                <c:pt idx="1">
                  <c:v>-2.7989939396863077</c:v>
                </c:pt>
                <c:pt idx="2">
                  <c:v>-3.414809161410405</c:v>
                </c:pt>
                <c:pt idx="3">
                  <c:v>-1.670537667325743</c:v>
                </c:pt>
                <c:pt idx="4">
                  <c:v>-0.93597278041021947</c:v>
                </c:pt>
                <c:pt idx="5">
                  <c:v>-2.1836104035209845</c:v>
                </c:pt>
                <c:pt idx="6">
                  <c:v>-2.3421377717688165</c:v>
                </c:pt>
                <c:pt idx="7">
                  <c:v>-3.2221065474319737</c:v>
                </c:pt>
                <c:pt idx="8">
                  <c:v>-3.4131241650076651</c:v>
                </c:pt>
                <c:pt idx="9">
                  <c:v>-3.9856630899324417</c:v>
                </c:pt>
                <c:pt idx="10">
                  <c:v>-4.3509265339641718</c:v>
                </c:pt>
              </c:numCache>
            </c:numRef>
          </c:val>
        </c:ser>
        <c:ser>
          <c:idx val="1"/>
          <c:order val="3"/>
          <c:tx>
            <c:strRef>
              <c:f>'Graf 20 + 21 Nerovnovahy + Infl'!$I$24</c:f>
              <c:strCache>
                <c:ptCount val="1"/>
                <c:pt idx="0">
                  <c:v>Transfers</c:v>
                </c:pt>
              </c:strCache>
            </c:strRef>
          </c:tx>
          <c:invertIfNegative val="0"/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Infl'!$J$8:$T$8</c:f>
              <c:numCache>
                <c:formatCode>0.0</c:formatCode>
                <c:ptCount val="11"/>
                <c:pt idx="0">
                  <c:v>-1.5276386661446475</c:v>
                </c:pt>
                <c:pt idx="1">
                  <c:v>-0.84007124089043594</c:v>
                </c:pt>
                <c:pt idx="2">
                  <c:v>-1.1157331282783107</c:v>
                </c:pt>
                <c:pt idx="3">
                  <c:v>-1.4273481474539096</c:v>
                </c:pt>
                <c:pt idx="4">
                  <c:v>-1.7895741844691331</c:v>
                </c:pt>
                <c:pt idx="5">
                  <c:v>-1.5796622299412508</c:v>
                </c:pt>
                <c:pt idx="6">
                  <c:v>-1.4286043108069084</c:v>
                </c:pt>
                <c:pt idx="7">
                  <c:v>-1.3631989239135271</c:v>
                </c:pt>
                <c:pt idx="8">
                  <c:v>-1.3534802723306258</c:v>
                </c:pt>
                <c:pt idx="9">
                  <c:v>-1.4392672269200486</c:v>
                </c:pt>
                <c:pt idx="10">
                  <c:v>-1.4503088446547237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369352"/>
        <c:axId val="770369744"/>
      </c:barChart>
      <c:lineChart>
        <c:grouping val="standard"/>
        <c:varyColors val="0"/>
        <c:ser>
          <c:idx val="3"/>
          <c:order val="4"/>
          <c:tx>
            <c:strRef>
              <c:f>'Graf 20 + 21 Nerovnovahy + Infl'!$I$25</c:f>
              <c:strCache>
                <c:ptCount val="1"/>
                <c:pt idx="0">
                  <c:v>CAB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20 + 21 Nerovnovahy + Infl'!$J$4:$T$4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20 + 21 Nerovnovahy + Infl'!$J$9:$T$9</c:f>
              <c:numCache>
                <c:formatCode>0.0</c:formatCode>
                <c:ptCount val="11"/>
                <c:pt idx="0">
                  <c:v>-3.4584567985372168</c:v>
                </c:pt>
                <c:pt idx="1">
                  <c:v>-4.7241767368794516</c:v>
                </c:pt>
                <c:pt idx="2">
                  <c:v>-4.9642477936965994</c:v>
                </c:pt>
                <c:pt idx="3">
                  <c:v>0.94406163259761566</c:v>
                </c:pt>
                <c:pt idx="4">
                  <c:v>1.9589821009843977</c:v>
                </c:pt>
                <c:pt idx="5">
                  <c:v>0.1323871414129662</c:v>
                </c:pt>
                <c:pt idx="6">
                  <c:v>-1.1489011705611423</c:v>
                </c:pt>
                <c:pt idx="7">
                  <c:v>-0.95950338273876212</c:v>
                </c:pt>
                <c:pt idx="8">
                  <c:v>-0.23188321749362173</c:v>
                </c:pt>
                <c:pt idx="9">
                  <c:v>0.55902173609707595</c:v>
                </c:pt>
                <c:pt idx="10">
                  <c:v>2.3505311414946415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69352"/>
        <c:axId val="770369744"/>
      </c:lineChart>
      <c:catAx>
        <c:axId val="77036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770369744"/>
        <c:crosses val="autoZero"/>
        <c:auto val="1"/>
        <c:lblAlgn val="ctr"/>
        <c:lblOffset val="100"/>
        <c:noMultiLvlLbl val="0"/>
      </c:catAx>
      <c:valAx>
        <c:axId val="770369744"/>
        <c:scaling>
          <c:orientation val="minMax"/>
          <c:max val="8"/>
          <c:min val="-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770369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20 + 21 Nerovnovahy + Infl'!$I$31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Infl'!$J$15:$O$15</c:f>
              <c:numCache>
                <c:formatCode>0.0</c:formatCode>
                <c:ptCount val="6"/>
                <c:pt idx="0">
                  <c:v>0.21910853094560992</c:v>
                </c:pt>
                <c:pt idx="1">
                  <c:v>8.0362096645692938E-2</c:v>
                </c:pt>
                <c:pt idx="2">
                  <c:v>0.38606400000000002</c:v>
                </c:pt>
                <c:pt idx="3">
                  <c:v>1.28688</c:v>
                </c:pt>
                <c:pt idx="4">
                  <c:v>1.351224</c:v>
                </c:pt>
                <c:pt idx="5">
                  <c:v>1.4155680000000002</c:v>
                </c:pt>
              </c:numCache>
            </c:numRef>
          </c:val>
        </c:ser>
        <c:ser>
          <c:idx val="2"/>
          <c:order val="2"/>
          <c:tx>
            <c:strRef>
              <c:f>'Graf 20 + 21 Nerovnovahy + Infl'!$I$32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Infl'!$J$16:$O$16</c:f>
              <c:numCache>
                <c:formatCode>0.0</c:formatCode>
                <c:ptCount val="6"/>
                <c:pt idx="0">
                  <c:v>-0.11157081211756747</c:v>
                </c:pt>
                <c:pt idx="1">
                  <c:v>-5.8309602074485323E-2</c:v>
                </c:pt>
                <c:pt idx="2">
                  <c:v>0.14907999999999999</c:v>
                </c:pt>
                <c:pt idx="3">
                  <c:v>0.34288399999999997</c:v>
                </c:pt>
                <c:pt idx="4">
                  <c:v>0.40251599999999998</c:v>
                </c:pt>
                <c:pt idx="5">
                  <c:v>0.43233199999999994</c:v>
                </c:pt>
              </c:numCache>
            </c:numRef>
          </c:val>
        </c:ser>
        <c:ser>
          <c:idx val="3"/>
          <c:order val="3"/>
          <c:tx>
            <c:strRef>
              <c:f>'Graf 20 + 21 Nerovnovahy + Infl'!$I$33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Infl'!$J$17:$O$17</c:f>
              <c:numCache>
                <c:formatCode>0.0</c:formatCode>
                <c:ptCount val="6"/>
                <c:pt idx="0">
                  <c:v>-0.21477886929419387</c:v>
                </c:pt>
                <c:pt idx="1">
                  <c:v>-0.3289079391723797</c:v>
                </c:pt>
                <c:pt idx="2">
                  <c:v>-0.31122</c:v>
                </c:pt>
                <c:pt idx="3">
                  <c:v>-4.1496000000000005E-2</c:v>
                </c:pt>
                <c:pt idx="4">
                  <c:v>0.35271599999999997</c:v>
                </c:pt>
                <c:pt idx="5">
                  <c:v>0.33196800000000004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770370528"/>
        <c:axId val="770370920"/>
      </c:barChart>
      <c:lineChart>
        <c:grouping val="standard"/>
        <c:varyColors val="0"/>
        <c:ser>
          <c:idx val="0"/>
          <c:order val="0"/>
          <c:tx>
            <c:strRef>
              <c:f>'Graf 20 + 21 Nerovnovahy + Infl'!$I$30</c:f>
              <c:strCache>
                <c:ptCount val="1"/>
                <c:pt idx="0">
                  <c:v>Total inflation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20 + 21 Nerovnovahy + Infl'!$J$13:$O$13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2016F</c:v>
                </c:pt>
                <c:pt idx="3">
                  <c:v>2017F</c:v>
                </c:pt>
                <c:pt idx="4">
                  <c:v>2018F</c:v>
                </c:pt>
                <c:pt idx="5">
                  <c:v>2019F</c:v>
                </c:pt>
              </c:strCache>
            </c:strRef>
          </c:cat>
          <c:val>
            <c:numRef>
              <c:f>'Graf 20 + 21 Nerovnovahy + Infl'!$J$14:$O$14</c:f>
              <c:numCache>
                <c:formatCode>0.0</c:formatCode>
                <c:ptCount val="6"/>
                <c:pt idx="0">
                  <c:v>-0.10724115046615143</c:v>
                </c:pt>
                <c:pt idx="1">
                  <c:v>-0.30685544460117209</c:v>
                </c:pt>
                <c:pt idx="2">
                  <c:v>0.22392400000000007</c:v>
                </c:pt>
                <c:pt idx="3">
                  <c:v>1.588268</c:v>
                </c:pt>
                <c:pt idx="4">
                  <c:v>2.1064560000000001</c:v>
                </c:pt>
                <c:pt idx="5">
                  <c:v>2.1798679999999999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70528"/>
        <c:axId val="770370920"/>
      </c:lineChart>
      <c:catAx>
        <c:axId val="7703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370920"/>
        <c:crosses val="autoZero"/>
        <c:auto val="1"/>
        <c:lblAlgn val="ctr"/>
        <c:lblOffset val="100"/>
        <c:noMultiLvlLbl val="0"/>
      </c:catAx>
      <c:valAx>
        <c:axId val="770370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7037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22925938605504"/>
          <c:y val="6.828594342373874E-2"/>
          <c:w val="0.38607757363662876"/>
          <c:h val="0.3814131617016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22 + Tab 6 Vyrobne faktory'!$K$7</c:f>
              <c:strCache>
                <c:ptCount val="1"/>
                <c:pt idx="0">
                  <c:v>zamestnanosť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faktory'!$L$7:$V$7</c:f>
              <c:numCache>
                <c:formatCode>0.0</c:formatCode>
                <c:ptCount val="11"/>
                <c:pt idx="0">
                  <c:v>0.700932</c:v>
                </c:pt>
                <c:pt idx="1">
                  <c:v>0.61694899999999997</c:v>
                </c:pt>
                <c:pt idx="2">
                  <c:v>0.606765</c:v>
                </c:pt>
                <c:pt idx="3">
                  <c:v>0.40029799999999999</c:v>
                </c:pt>
                <c:pt idx="4">
                  <c:v>0.21396000000000001</c:v>
                </c:pt>
                <c:pt idx="5">
                  <c:v>0.21407300000000001</c:v>
                </c:pt>
                <c:pt idx="6">
                  <c:v>0.219523</c:v>
                </c:pt>
                <c:pt idx="7">
                  <c:v>0.27437699999999998</c:v>
                </c:pt>
                <c:pt idx="8">
                  <c:v>0.31322499999999998</c:v>
                </c:pt>
                <c:pt idx="9">
                  <c:v>0.13660700000000001</c:v>
                </c:pt>
                <c:pt idx="10">
                  <c:v>-7.9336000000000004E-2</c:v>
                </c:pt>
              </c:numCache>
            </c:numRef>
          </c:val>
        </c:ser>
        <c:ser>
          <c:idx val="2"/>
          <c:order val="1"/>
          <c:tx>
            <c:strRef>
              <c:f>'Graf 22 + Tab 6 Vyrobne faktory'!$K$8</c:f>
              <c:strCache>
                <c:ptCount val="1"/>
                <c:pt idx="0">
                  <c:v>zásoba kapitálu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faktory'!$L$8:$V$8</c:f>
              <c:numCache>
                <c:formatCode>0.0</c:formatCode>
                <c:ptCount val="11"/>
                <c:pt idx="0">
                  <c:v>0.31617200000000001</c:v>
                </c:pt>
                <c:pt idx="1">
                  <c:v>0.45846300000000001</c:v>
                </c:pt>
                <c:pt idx="2">
                  <c:v>0.81602300000000005</c:v>
                </c:pt>
                <c:pt idx="3">
                  <c:v>0.22476699999999999</c:v>
                </c:pt>
                <c:pt idx="4">
                  <c:v>1.5495E-2</c:v>
                </c:pt>
                <c:pt idx="5">
                  <c:v>-1.1435000000000001E-2</c:v>
                </c:pt>
                <c:pt idx="6">
                  <c:v>0.62892599999999999</c:v>
                </c:pt>
                <c:pt idx="7">
                  <c:v>0.58447000000000005</c:v>
                </c:pt>
                <c:pt idx="8">
                  <c:v>0.57089900000000005</c:v>
                </c:pt>
                <c:pt idx="9">
                  <c:v>0.53498199999999996</c:v>
                </c:pt>
                <c:pt idx="10">
                  <c:v>0.557365</c:v>
                </c:pt>
              </c:numCache>
            </c:numRef>
          </c:val>
        </c:ser>
        <c:ser>
          <c:idx val="3"/>
          <c:order val="2"/>
          <c:tx>
            <c:strRef>
              <c:f>'Graf 22 + Tab 6 Vyrobne faktory'!$K$9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faktory'!$L$9:$V$9</c:f>
              <c:numCache>
                <c:formatCode>0.0</c:formatCode>
                <c:ptCount val="11"/>
                <c:pt idx="0">
                  <c:v>2.402056</c:v>
                </c:pt>
                <c:pt idx="1">
                  <c:v>2.2295120000000002</c:v>
                </c:pt>
                <c:pt idx="2">
                  <c:v>1.909851</c:v>
                </c:pt>
                <c:pt idx="3">
                  <c:v>1.8209390000000001</c:v>
                </c:pt>
                <c:pt idx="4">
                  <c:v>1.8322670000000001</c:v>
                </c:pt>
                <c:pt idx="5">
                  <c:v>1.8586</c:v>
                </c:pt>
                <c:pt idx="6">
                  <c:v>1.972955</c:v>
                </c:pt>
                <c:pt idx="7">
                  <c:v>2.126001</c:v>
                </c:pt>
                <c:pt idx="8">
                  <c:v>2.313482</c:v>
                </c:pt>
                <c:pt idx="9">
                  <c:v>2.4914170000000002</c:v>
                </c:pt>
                <c:pt idx="10">
                  <c:v>2.6114920000000001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371704"/>
        <c:axId val="770372096"/>
      </c:barChart>
      <c:lineChart>
        <c:grouping val="standard"/>
        <c:varyColors val="0"/>
        <c:ser>
          <c:idx val="0"/>
          <c:order val="3"/>
          <c:tx>
            <c:strRef>
              <c:f>'Graf 22 + Tab 6 Vyrobne faktory'!$K$10</c:f>
              <c:strCache>
                <c:ptCount val="1"/>
                <c:pt idx="0">
                  <c:v>pot. produkt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faktory'!$L$10:$V$10</c:f>
              <c:numCache>
                <c:formatCode>0.0</c:formatCode>
                <c:ptCount val="11"/>
                <c:pt idx="0">
                  <c:v>3.4458609999999998</c:v>
                </c:pt>
                <c:pt idx="1">
                  <c:v>3.3317909999999999</c:v>
                </c:pt>
                <c:pt idx="2">
                  <c:v>3.3648579999999999</c:v>
                </c:pt>
                <c:pt idx="3">
                  <c:v>2.4583020000000002</c:v>
                </c:pt>
                <c:pt idx="4">
                  <c:v>2.0659610000000002</c:v>
                </c:pt>
                <c:pt idx="5">
                  <c:v>2.0649790000000001</c:v>
                </c:pt>
                <c:pt idx="6">
                  <c:v>2.8395519999999999</c:v>
                </c:pt>
                <c:pt idx="7">
                  <c:v>3.0047440000000001</c:v>
                </c:pt>
                <c:pt idx="8">
                  <c:v>3.2198889999999998</c:v>
                </c:pt>
                <c:pt idx="9">
                  <c:v>3.180488</c:v>
                </c:pt>
                <c:pt idx="10">
                  <c:v>3.1015510000000002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71704"/>
        <c:axId val="770372096"/>
      </c:lineChart>
      <c:catAx>
        <c:axId val="77037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372096"/>
        <c:crosses val="autoZero"/>
        <c:auto val="1"/>
        <c:lblAlgn val="ctr"/>
        <c:lblOffset val="100"/>
        <c:noMultiLvlLbl val="0"/>
      </c:catAx>
      <c:valAx>
        <c:axId val="770372096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crossAx val="770371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488972460531986"/>
          <c:y val="4.9672252506898175E-3"/>
          <c:w val="0.74467622517334575"/>
          <c:h val="0.242452924153711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22 + Tab 6 Vyrobne faktory'!$K$13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faktory'!$L$7:$V$7</c:f>
              <c:numCache>
                <c:formatCode>0.0</c:formatCode>
                <c:ptCount val="11"/>
                <c:pt idx="0">
                  <c:v>0.700932</c:v>
                </c:pt>
                <c:pt idx="1">
                  <c:v>0.61694899999999997</c:v>
                </c:pt>
                <c:pt idx="2">
                  <c:v>0.606765</c:v>
                </c:pt>
                <c:pt idx="3">
                  <c:v>0.40029799999999999</c:v>
                </c:pt>
                <c:pt idx="4">
                  <c:v>0.21396000000000001</c:v>
                </c:pt>
                <c:pt idx="5">
                  <c:v>0.21407300000000001</c:v>
                </c:pt>
                <c:pt idx="6">
                  <c:v>0.219523</c:v>
                </c:pt>
                <c:pt idx="7">
                  <c:v>0.27437699999999998</c:v>
                </c:pt>
                <c:pt idx="8">
                  <c:v>0.31322499999999998</c:v>
                </c:pt>
                <c:pt idx="9">
                  <c:v>0.13660700000000001</c:v>
                </c:pt>
                <c:pt idx="10">
                  <c:v>-7.9336000000000004E-2</c:v>
                </c:pt>
              </c:numCache>
            </c:numRef>
          </c:val>
        </c:ser>
        <c:ser>
          <c:idx val="2"/>
          <c:order val="1"/>
          <c:tx>
            <c:strRef>
              <c:f>'Graf 22 + Tab 6 Vyrobne faktory'!$K$14</c:f>
              <c:strCache>
                <c:ptCount val="1"/>
                <c:pt idx="0">
                  <c:v>capital stock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faktory'!$L$8:$V$8</c:f>
              <c:numCache>
                <c:formatCode>0.0</c:formatCode>
                <c:ptCount val="11"/>
                <c:pt idx="0">
                  <c:v>0.31617200000000001</c:v>
                </c:pt>
                <c:pt idx="1">
                  <c:v>0.45846300000000001</c:v>
                </c:pt>
                <c:pt idx="2">
                  <c:v>0.81602300000000005</c:v>
                </c:pt>
                <c:pt idx="3">
                  <c:v>0.22476699999999999</c:v>
                </c:pt>
                <c:pt idx="4">
                  <c:v>1.5495E-2</c:v>
                </c:pt>
                <c:pt idx="5">
                  <c:v>-1.1435000000000001E-2</c:v>
                </c:pt>
                <c:pt idx="6">
                  <c:v>0.62892599999999999</c:v>
                </c:pt>
                <c:pt idx="7">
                  <c:v>0.58447000000000005</c:v>
                </c:pt>
                <c:pt idx="8">
                  <c:v>0.57089900000000005</c:v>
                </c:pt>
                <c:pt idx="9">
                  <c:v>0.53498199999999996</c:v>
                </c:pt>
                <c:pt idx="10">
                  <c:v>0.557365</c:v>
                </c:pt>
              </c:numCache>
            </c:numRef>
          </c:val>
        </c:ser>
        <c:ser>
          <c:idx val="3"/>
          <c:order val="2"/>
          <c:tx>
            <c:strRef>
              <c:f>'Graf 22 + Tab 6 Vyrobne faktory'!$K$15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faktory'!$L$9:$V$9</c:f>
              <c:numCache>
                <c:formatCode>0.0</c:formatCode>
                <c:ptCount val="11"/>
                <c:pt idx="0">
                  <c:v>2.402056</c:v>
                </c:pt>
                <c:pt idx="1">
                  <c:v>2.2295120000000002</c:v>
                </c:pt>
                <c:pt idx="2">
                  <c:v>1.909851</c:v>
                </c:pt>
                <c:pt idx="3">
                  <c:v>1.8209390000000001</c:v>
                </c:pt>
                <c:pt idx="4">
                  <c:v>1.8322670000000001</c:v>
                </c:pt>
                <c:pt idx="5">
                  <c:v>1.8586</c:v>
                </c:pt>
                <c:pt idx="6">
                  <c:v>1.972955</c:v>
                </c:pt>
                <c:pt idx="7">
                  <c:v>2.126001</c:v>
                </c:pt>
                <c:pt idx="8">
                  <c:v>2.313482</c:v>
                </c:pt>
                <c:pt idx="9">
                  <c:v>2.4914170000000002</c:v>
                </c:pt>
                <c:pt idx="10">
                  <c:v>2.6114920000000001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372880"/>
        <c:axId val="770292408"/>
      </c:barChart>
      <c:lineChart>
        <c:grouping val="standard"/>
        <c:varyColors val="0"/>
        <c:ser>
          <c:idx val="0"/>
          <c:order val="3"/>
          <c:tx>
            <c:strRef>
              <c:f>'Graf 22 + Tab 6 Vyrobne faktory'!$K$16</c:f>
              <c:strCache>
                <c:ptCount val="1"/>
                <c:pt idx="0">
                  <c:v>pot. output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22 + Tab 6 Vyrobne faktory'!$L$6:$V$6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22 + Tab 6 Vyrobne faktory'!$L$10:$V$10</c:f>
              <c:numCache>
                <c:formatCode>0.0</c:formatCode>
                <c:ptCount val="11"/>
                <c:pt idx="0">
                  <c:v>3.4458609999999998</c:v>
                </c:pt>
                <c:pt idx="1">
                  <c:v>3.3317909999999999</c:v>
                </c:pt>
                <c:pt idx="2">
                  <c:v>3.3648579999999999</c:v>
                </c:pt>
                <c:pt idx="3">
                  <c:v>2.4583020000000002</c:v>
                </c:pt>
                <c:pt idx="4">
                  <c:v>2.0659610000000002</c:v>
                </c:pt>
                <c:pt idx="5">
                  <c:v>2.0649790000000001</c:v>
                </c:pt>
                <c:pt idx="6">
                  <c:v>2.8395519999999999</c:v>
                </c:pt>
                <c:pt idx="7">
                  <c:v>3.0047440000000001</c:v>
                </c:pt>
                <c:pt idx="8">
                  <c:v>3.2198889999999998</c:v>
                </c:pt>
                <c:pt idx="9">
                  <c:v>3.180488</c:v>
                </c:pt>
                <c:pt idx="10">
                  <c:v>3.1015510000000002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72880"/>
        <c:axId val="770292408"/>
      </c:lineChart>
      <c:catAx>
        <c:axId val="77037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292408"/>
        <c:crosses val="autoZero"/>
        <c:auto val="1"/>
        <c:lblAlgn val="ctr"/>
        <c:lblOffset val="100"/>
        <c:noMultiLvlLbl val="0"/>
      </c:catAx>
      <c:valAx>
        <c:axId val="77029240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crossAx val="77037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488972460531986"/>
          <c:y val="4.9672252506898175E-3"/>
          <c:w val="0.74467622517334575"/>
          <c:h val="0.2424529241537115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23 + Tab 7 Output gap'!$J$6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23 + Tab 7 Output gap'!$K$5:$Z$5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</c:strCache>
            </c:strRef>
          </c:cat>
          <c:val>
            <c:numRef>
              <c:f>'Graf 23 + Tab 7 Output gap'!$K$6:$Z$6</c:f>
              <c:numCache>
                <c:formatCode>0.0</c:formatCode>
                <c:ptCount val="16"/>
                <c:pt idx="0">
                  <c:v>-1.051903</c:v>
                </c:pt>
                <c:pt idx="1">
                  <c:v>-9.9878999999999996E-2</c:v>
                </c:pt>
                <c:pt idx="2">
                  <c:v>2.394298</c:v>
                </c:pt>
                <c:pt idx="3">
                  <c:v>7.0176270000000001</c:v>
                </c:pt>
                <c:pt idx="4">
                  <c:v>7.2382790000000004</c:v>
                </c:pt>
                <c:pt idx="5">
                  <c:v>-2.026548</c:v>
                </c:pt>
                <c:pt idx="6">
                  <c:v>-0.367226</c:v>
                </c:pt>
                <c:pt idx="7">
                  <c:v>-0.87132399999999999</c:v>
                </c:pt>
                <c:pt idx="8">
                  <c:v>-1.775881</c:v>
                </c:pt>
                <c:pt idx="9">
                  <c:v>-2.389891</c:v>
                </c:pt>
                <c:pt idx="10">
                  <c:v>-1.9528840000000001</c:v>
                </c:pt>
                <c:pt idx="11">
                  <c:v>-1.2278739999999999</c:v>
                </c:pt>
                <c:pt idx="12">
                  <c:v>-1.0406409999999999</c:v>
                </c:pt>
                <c:pt idx="13">
                  <c:v>-0.67621900000000001</c:v>
                </c:pt>
                <c:pt idx="14">
                  <c:v>0.208923</c:v>
                </c:pt>
                <c:pt idx="15">
                  <c:v>1.6653309999999999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293192"/>
        <c:axId val="770293584"/>
      </c:lineChart>
      <c:catAx>
        <c:axId val="770293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293584"/>
        <c:crosses val="autoZero"/>
        <c:auto val="1"/>
        <c:lblAlgn val="ctr"/>
        <c:lblOffset val="100"/>
        <c:noMultiLvlLbl val="0"/>
      </c:catAx>
      <c:valAx>
        <c:axId val="770293584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crossAx val="770293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23 + Tab 7 Output gap'!$J$6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23 + Tab 7 Output gap'!$K$5:$Z$5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</c:strCache>
            </c:strRef>
          </c:cat>
          <c:val>
            <c:numRef>
              <c:f>'Graf 23 + Tab 7 Output gap'!$K$6:$Z$6</c:f>
              <c:numCache>
                <c:formatCode>0.0</c:formatCode>
                <c:ptCount val="16"/>
                <c:pt idx="0">
                  <c:v>-1.051903</c:v>
                </c:pt>
                <c:pt idx="1">
                  <c:v>-9.9878999999999996E-2</c:v>
                </c:pt>
                <c:pt idx="2">
                  <c:v>2.394298</c:v>
                </c:pt>
                <c:pt idx="3">
                  <c:v>7.0176270000000001</c:v>
                </c:pt>
                <c:pt idx="4">
                  <c:v>7.2382790000000004</c:v>
                </c:pt>
                <c:pt idx="5">
                  <c:v>-2.026548</c:v>
                </c:pt>
                <c:pt idx="6">
                  <c:v>-0.367226</c:v>
                </c:pt>
                <c:pt idx="7">
                  <c:v>-0.87132399999999999</c:v>
                </c:pt>
                <c:pt idx="8">
                  <c:v>-1.775881</c:v>
                </c:pt>
                <c:pt idx="9">
                  <c:v>-2.389891</c:v>
                </c:pt>
                <c:pt idx="10">
                  <c:v>-1.9528840000000001</c:v>
                </c:pt>
                <c:pt idx="11">
                  <c:v>-1.2278739999999999</c:v>
                </c:pt>
                <c:pt idx="12">
                  <c:v>-1.0406409999999999</c:v>
                </c:pt>
                <c:pt idx="13">
                  <c:v>-0.67621900000000001</c:v>
                </c:pt>
                <c:pt idx="14">
                  <c:v>0.208923</c:v>
                </c:pt>
                <c:pt idx="15">
                  <c:v>1.6653309999999999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294368"/>
        <c:axId val="770294760"/>
      </c:lineChart>
      <c:catAx>
        <c:axId val="77029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294760"/>
        <c:crosses val="autoZero"/>
        <c:auto val="1"/>
        <c:lblAlgn val="ctr"/>
        <c:lblOffset val="100"/>
        <c:noMultiLvlLbl val="0"/>
      </c:catAx>
      <c:valAx>
        <c:axId val="770294760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crossAx val="7702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24 + Tab 8 faktory MF'!$K$6</c:f>
              <c:strCache>
                <c:ptCount val="1"/>
                <c:pt idx="0">
                  <c:v>zamestnanosť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MF'!$L$6:$V$6</c:f>
              <c:numCache>
                <c:formatCode>0.0</c:formatCode>
                <c:ptCount val="11"/>
                <c:pt idx="0">
                  <c:v>-4.5506748276814115E-3</c:v>
                </c:pt>
                <c:pt idx="1">
                  <c:v>2.0614327015135971E-2</c:v>
                </c:pt>
                <c:pt idx="2">
                  <c:v>0.36253707685560194</c:v>
                </c:pt>
                <c:pt idx="3">
                  <c:v>0.16286072568650445</c:v>
                </c:pt>
                <c:pt idx="4">
                  <c:v>9.3019952040779008E-2</c:v>
                </c:pt>
                <c:pt idx="5">
                  <c:v>0.17771037066456991</c:v>
                </c:pt>
                <c:pt idx="6">
                  <c:v>0.22557725587767319</c:v>
                </c:pt>
                <c:pt idx="7">
                  <c:v>0.14471294447091196</c:v>
                </c:pt>
                <c:pt idx="8">
                  <c:v>9.7542500572211921E-2</c:v>
                </c:pt>
                <c:pt idx="9">
                  <c:v>0.12327133661384011</c:v>
                </c:pt>
                <c:pt idx="10">
                  <c:v>0.11472542093275311</c:v>
                </c:pt>
              </c:numCache>
            </c:numRef>
          </c:val>
        </c:ser>
        <c:ser>
          <c:idx val="2"/>
          <c:order val="1"/>
          <c:tx>
            <c:strRef>
              <c:f>'Graf 24 + Tab 8 faktory MF'!$K$7</c:f>
              <c:strCache>
                <c:ptCount val="1"/>
                <c:pt idx="0">
                  <c:v>zásoba kapitálu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MF'!$L$7:$V$7</c:f>
              <c:numCache>
                <c:formatCode>0.0</c:formatCode>
                <c:ptCount val="11"/>
                <c:pt idx="0">
                  <c:v>1.0307340457343663</c:v>
                </c:pt>
                <c:pt idx="1">
                  <c:v>0.76251428251131759</c:v>
                </c:pt>
                <c:pt idx="2">
                  <c:v>0.93687042322555913</c:v>
                </c:pt>
                <c:pt idx="3">
                  <c:v>0.80149056430572774</c:v>
                </c:pt>
                <c:pt idx="4">
                  <c:v>0.54901838025134142</c:v>
                </c:pt>
                <c:pt idx="5">
                  <c:v>0.51062125198570407</c:v>
                </c:pt>
                <c:pt idx="6">
                  <c:v>0.67730907754925151</c:v>
                </c:pt>
                <c:pt idx="7">
                  <c:v>0.87052954946940997</c:v>
                </c:pt>
                <c:pt idx="8">
                  <c:v>0.8270107181293731</c:v>
                </c:pt>
                <c:pt idx="9">
                  <c:v>0.84647468139340887</c:v>
                </c:pt>
                <c:pt idx="10">
                  <c:v>0.88426738092132007</c:v>
                </c:pt>
              </c:numCache>
            </c:numRef>
          </c:val>
        </c:ser>
        <c:ser>
          <c:idx val="3"/>
          <c:order val="2"/>
          <c:tx>
            <c:strRef>
              <c:f>'Graf 24 + Tab 8 faktory MF'!$K$8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MF'!$L$8:$V$8</c:f>
              <c:numCache>
                <c:formatCode>0.0</c:formatCode>
                <c:ptCount val="11"/>
                <c:pt idx="0">
                  <c:v>0.42111164571844256</c:v>
                </c:pt>
                <c:pt idx="1">
                  <c:v>0.42041288749243599</c:v>
                </c:pt>
                <c:pt idx="2">
                  <c:v>0.87051975556168393</c:v>
                </c:pt>
                <c:pt idx="3">
                  <c:v>1.2546598446199488</c:v>
                </c:pt>
                <c:pt idx="4">
                  <c:v>1.2895710210070703</c:v>
                </c:pt>
                <c:pt idx="5">
                  <c:v>1.5485183176352051</c:v>
                </c:pt>
                <c:pt idx="6">
                  <c:v>1.8899922139550247</c:v>
                </c:pt>
                <c:pt idx="7">
                  <c:v>1.6908954410605079</c:v>
                </c:pt>
                <c:pt idx="8">
                  <c:v>1.9678443248271833</c:v>
                </c:pt>
                <c:pt idx="9">
                  <c:v>2.7053300122584401</c:v>
                </c:pt>
                <c:pt idx="10">
                  <c:v>2.8899254535440484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295544"/>
        <c:axId val="770295936"/>
      </c:barChart>
      <c:lineChart>
        <c:grouping val="standard"/>
        <c:varyColors val="0"/>
        <c:ser>
          <c:idx val="0"/>
          <c:order val="3"/>
          <c:tx>
            <c:strRef>
              <c:f>'Graf 24 + Tab 8 faktory MF'!$K$9</c:f>
              <c:strCache>
                <c:ptCount val="1"/>
                <c:pt idx="0">
                  <c:v>pot. produkt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MF'!$L$9:$V$9</c:f>
              <c:numCache>
                <c:formatCode>0.0</c:formatCode>
                <c:ptCount val="11"/>
                <c:pt idx="0">
                  <c:v>1.4472950166251275</c:v>
                </c:pt>
                <c:pt idx="1">
                  <c:v>1.2035414970188896</c:v>
                </c:pt>
                <c:pt idx="2">
                  <c:v>2.1699272556428451</c:v>
                </c:pt>
                <c:pt idx="3">
                  <c:v>2.219011134612181</c:v>
                </c:pt>
                <c:pt idx="4">
                  <c:v>1.9316093532991907</c:v>
                </c:pt>
                <c:pt idx="5">
                  <c:v>2.2368499402854791</c:v>
                </c:pt>
                <c:pt idx="6">
                  <c:v>2.7928785473819495</c:v>
                </c:pt>
                <c:pt idx="7">
                  <c:v>2.7061379350008297</c:v>
                </c:pt>
                <c:pt idx="8">
                  <c:v>2.8923975435287685</c:v>
                </c:pt>
                <c:pt idx="9">
                  <c:v>3.6750760302656893</c:v>
                </c:pt>
                <c:pt idx="10">
                  <c:v>3.8889182553981216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295544"/>
        <c:axId val="770295936"/>
      </c:lineChart>
      <c:catAx>
        <c:axId val="770295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295936"/>
        <c:crosses val="autoZero"/>
        <c:auto val="1"/>
        <c:lblAlgn val="ctr"/>
        <c:lblOffset val="100"/>
        <c:noMultiLvlLbl val="0"/>
      </c:catAx>
      <c:valAx>
        <c:axId val="770295936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crossAx val="77029554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5425992649852241"/>
          <c:y val="5.3832982919019938E-2"/>
          <c:w val="0.74467622517334575"/>
          <c:h val="0.24245292415371156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24 + Tab 8 faktory MF'!$K$13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MF'!$L$6:$V$6</c:f>
              <c:numCache>
                <c:formatCode>0.0</c:formatCode>
                <c:ptCount val="11"/>
                <c:pt idx="0">
                  <c:v>-4.5506748276814115E-3</c:v>
                </c:pt>
                <c:pt idx="1">
                  <c:v>2.0614327015135971E-2</c:v>
                </c:pt>
                <c:pt idx="2">
                  <c:v>0.36253707685560194</c:v>
                </c:pt>
                <c:pt idx="3">
                  <c:v>0.16286072568650445</c:v>
                </c:pt>
                <c:pt idx="4">
                  <c:v>9.3019952040779008E-2</c:v>
                </c:pt>
                <c:pt idx="5">
                  <c:v>0.17771037066456991</c:v>
                </c:pt>
                <c:pt idx="6">
                  <c:v>0.22557725587767319</c:v>
                </c:pt>
                <c:pt idx="7">
                  <c:v>0.14471294447091196</c:v>
                </c:pt>
                <c:pt idx="8">
                  <c:v>9.7542500572211921E-2</c:v>
                </c:pt>
                <c:pt idx="9">
                  <c:v>0.12327133661384011</c:v>
                </c:pt>
                <c:pt idx="10">
                  <c:v>0.11472542093275311</c:v>
                </c:pt>
              </c:numCache>
            </c:numRef>
          </c:val>
        </c:ser>
        <c:ser>
          <c:idx val="2"/>
          <c:order val="1"/>
          <c:tx>
            <c:strRef>
              <c:f>'Graf 24 + Tab 8 faktory MF'!$K$14</c:f>
              <c:strCache>
                <c:ptCount val="1"/>
                <c:pt idx="0">
                  <c:v>capital stock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MF'!$L$7:$V$7</c:f>
              <c:numCache>
                <c:formatCode>0.0</c:formatCode>
                <c:ptCount val="11"/>
                <c:pt idx="0">
                  <c:v>1.0307340457343663</c:v>
                </c:pt>
                <c:pt idx="1">
                  <c:v>0.76251428251131759</c:v>
                </c:pt>
                <c:pt idx="2">
                  <c:v>0.93687042322555913</c:v>
                </c:pt>
                <c:pt idx="3">
                  <c:v>0.80149056430572774</c:v>
                </c:pt>
                <c:pt idx="4">
                  <c:v>0.54901838025134142</c:v>
                </c:pt>
                <c:pt idx="5">
                  <c:v>0.51062125198570407</c:v>
                </c:pt>
                <c:pt idx="6">
                  <c:v>0.67730907754925151</c:v>
                </c:pt>
                <c:pt idx="7">
                  <c:v>0.87052954946940997</c:v>
                </c:pt>
                <c:pt idx="8">
                  <c:v>0.8270107181293731</c:v>
                </c:pt>
                <c:pt idx="9">
                  <c:v>0.84647468139340887</c:v>
                </c:pt>
                <c:pt idx="10">
                  <c:v>0.88426738092132007</c:v>
                </c:pt>
              </c:numCache>
            </c:numRef>
          </c:val>
        </c:ser>
        <c:ser>
          <c:idx val="3"/>
          <c:order val="2"/>
          <c:tx>
            <c:strRef>
              <c:f>'Graf 24 + Tab 8 faktory MF'!$K$15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MF'!$L$8:$V$8</c:f>
              <c:numCache>
                <c:formatCode>0.0</c:formatCode>
                <c:ptCount val="11"/>
                <c:pt idx="0">
                  <c:v>0.42111164571844256</c:v>
                </c:pt>
                <c:pt idx="1">
                  <c:v>0.42041288749243599</c:v>
                </c:pt>
                <c:pt idx="2">
                  <c:v>0.87051975556168393</c:v>
                </c:pt>
                <c:pt idx="3">
                  <c:v>1.2546598446199488</c:v>
                </c:pt>
                <c:pt idx="4">
                  <c:v>1.2895710210070703</c:v>
                </c:pt>
                <c:pt idx="5">
                  <c:v>1.5485183176352051</c:v>
                </c:pt>
                <c:pt idx="6">
                  <c:v>1.8899922139550247</c:v>
                </c:pt>
                <c:pt idx="7">
                  <c:v>1.6908954410605079</c:v>
                </c:pt>
                <c:pt idx="8">
                  <c:v>1.9678443248271833</c:v>
                </c:pt>
                <c:pt idx="9">
                  <c:v>2.7053300122584401</c:v>
                </c:pt>
                <c:pt idx="10">
                  <c:v>2.8899254535440484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0296720"/>
        <c:axId val="770297112"/>
      </c:barChart>
      <c:lineChart>
        <c:grouping val="standard"/>
        <c:varyColors val="0"/>
        <c:ser>
          <c:idx val="0"/>
          <c:order val="3"/>
          <c:tx>
            <c:strRef>
              <c:f>'Graf 24 + Tab 8 faktory MF'!$K$16</c:f>
              <c:strCache>
                <c:ptCount val="1"/>
                <c:pt idx="0">
                  <c:v>pot. output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24 + Tab 8 faktory MF'!$L$5:$V$5</c:f>
              <c:strCach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2016F</c:v>
                </c:pt>
                <c:pt idx="8">
                  <c:v>2017F</c:v>
                </c:pt>
                <c:pt idx="9">
                  <c:v>2018F</c:v>
                </c:pt>
                <c:pt idx="10">
                  <c:v>2019F</c:v>
                </c:pt>
              </c:strCache>
            </c:strRef>
          </c:cat>
          <c:val>
            <c:numRef>
              <c:f>'Graf 24 + Tab 8 faktory MF'!$L$9:$V$9</c:f>
              <c:numCache>
                <c:formatCode>0.0</c:formatCode>
                <c:ptCount val="11"/>
                <c:pt idx="0">
                  <c:v>1.4472950166251275</c:v>
                </c:pt>
                <c:pt idx="1">
                  <c:v>1.2035414970188896</c:v>
                </c:pt>
                <c:pt idx="2">
                  <c:v>2.1699272556428451</c:v>
                </c:pt>
                <c:pt idx="3">
                  <c:v>2.219011134612181</c:v>
                </c:pt>
                <c:pt idx="4">
                  <c:v>1.9316093532991907</c:v>
                </c:pt>
                <c:pt idx="5">
                  <c:v>2.2368499402854791</c:v>
                </c:pt>
                <c:pt idx="6">
                  <c:v>2.7928785473819495</c:v>
                </c:pt>
                <c:pt idx="7">
                  <c:v>2.7061379350008297</c:v>
                </c:pt>
                <c:pt idx="8">
                  <c:v>2.8923975435287685</c:v>
                </c:pt>
                <c:pt idx="9">
                  <c:v>3.6750760302656893</c:v>
                </c:pt>
                <c:pt idx="10">
                  <c:v>3.8889182553981216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296720"/>
        <c:axId val="770297112"/>
      </c:lineChart>
      <c:catAx>
        <c:axId val="7702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297112"/>
        <c:crosses val="autoZero"/>
        <c:auto val="1"/>
        <c:lblAlgn val="ctr"/>
        <c:lblOffset val="100"/>
        <c:noMultiLvlLbl val="0"/>
      </c:catAx>
      <c:valAx>
        <c:axId val="77029711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" sourceLinked="1"/>
        <c:majorTickMark val="out"/>
        <c:minorTickMark val="none"/>
        <c:tickLblPos val="nextTo"/>
        <c:crossAx val="77029672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5425992649852241"/>
          <c:y val="5.3832982919019938E-2"/>
          <c:w val="0.74467622517334575"/>
          <c:h val="0.24245292415371156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25 + Tab 9 Output gap MF'!$J$6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25 + Tab 9 Output gap MF'!$K$5:$Z$5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</c:strCache>
            </c:strRef>
          </c:cat>
          <c:val>
            <c:numRef>
              <c:f>'Graf 25 + Tab 9 Output gap MF'!$K$6:$Z$6</c:f>
              <c:numCache>
                <c:formatCode>0.00</c:formatCode>
                <c:ptCount val="16"/>
                <c:pt idx="0">
                  <c:v>-1.1156784382381493</c:v>
                </c:pt>
                <c:pt idx="1">
                  <c:v>-1.7798477108016464</c:v>
                </c:pt>
                <c:pt idx="2">
                  <c:v>-1.0315277147974156</c:v>
                </c:pt>
                <c:pt idx="3">
                  <c:v>1.4789139102107436</c:v>
                </c:pt>
                <c:pt idx="4">
                  <c:v>2.7460165030342396</c:v>
                </c:pt>
                <c:pt idx="5">
                  <c:v>-4.298603059236549</c:v>
                </c:pt>
                <c:pt idx="6">
                  <c:v>-0.92502734772055417</c:v>
                </c:pt>
                <c:pt idx="7">
                  <c:v>-0.78875026501464707</c:v>
                </c:pt>
                <c:pt idx="8">
                  <c:v>-1.1845413087486207</c:v>
                </c:pt>
                <c:pt idx="9">
                  <c:v>-1.8041882409972387</c:v>
                </c:pt>
                <c:pt idx="10">
                  <c:v>-1.4489712843806541</c:v>
                </c:pt>
                <c:pt idx="11">
                  <c:v>-0.71348699873167853</c:v>
                </c:pt>
                <c:pt idx="12">
                  <c:v>-0.46047371750074217</c:v>
                </c:pt>
                <c:pt idx="13">
                  <c:v>0.23647930699410721</c:v>
                </c:pt>
                <c:pt idx="14">
                  <c:v>0.62315818006933033</c:v>
                </c:pt>
                <c:pt idx="15">
                  <c:v>1.3309393375486813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297896"/>
        <c:axId val="770298288"/>
      </c:lineChart>
      <c:catAx>
        <c:axId val="77029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298288"/>
        <c:crosses val="autoZero"/>
        <c:auto val="1"/>
        <c:lblAlgn val="ctr"/>
        <c:lblOffset val="100"/>
        <c:noMultiLvlLbl val="0"/>
      </c:catAx>
      <c:valAx>
        <c:axId val="770298288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crossAx val="7702978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3465332697746"/>
          <c:y val="7.6488980206485549E-2"/>
          <c:w val="0.76233069334604509"/>
          <c:h val="0.77930936343800405"/>
        </c:manualLayout>
      </c:layout>
      <c:lineChart>
        <c:grouping val="standard"/>
        <c:varyColors val="0"/>
        <c:ser>
          <c:idx val="0"/>
          <c:order val="0"/>
          <c:tx>
            <c:v>Ropa Brent (USD/Barel) (lo)</c:v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Akcie'!$H$3:$H$418</c:f>
              <c:numCache>
                <c:formatCode>m/d/yyyy</c:formatCode>
                <c:ptCount val="41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42187</c:v>
                </c:pt>
                <c:pt idx="127">
                  <c:v>42186</c:v>
                </c:pt>
                <c:pt idx="128">
                  <c:v>42185</c:v>
                </c:pt>
                <c:pt idx="129">
                  <c:v>42184</c:v>
                </c:pt>
                <c:pt idx="130">
                  <c:v>42181</c:v>
                </c:pt>
                <c:pt idx="131">
                  <c:v>42180</c:v>
                </c:pt>
                <c:pt idx="132">
                  <c:v>42179</c:v>
                </c:pt>
                <c:pt idx="133">
                  <c:v>42178</c:v>
                </c:pt>
                <c:pt idx="134">
                  <c:v>42177</c:v>
                </c:pt>
                <c:pt idx="135">
                  <c:v>42174</c:v>
                </c:pt>
                <c:pt idx="136">
                  <c:v>42173</c:v>
                </c:pt>
                <c:pt idx="137">
                  <c:v>42172</c:v>
                </c:pt>
                <c:pt idx="138">
                  <c:v>42171</c:v>
                </c:pt>
                <c:pt idx="139">
                  <c:v>42170</c:v>
                </c:pt>
                <c:pt idx="140">
                  <c:v>42167</c:v>
                </c:pt>
                <c:pt idx="141">
                  <c:v>42166</c:v>
                </c:pt>
                <c:pt idx="142">
                  <c:v>42165</c:v>
                </c:pt>
                <c:pt idx="143">
                  <c:v>42164</c:v>
                </c:pt>
                <c:pt idx="144">
                  <c:v>42163</c:v>
                </c:pt>
                <c:pt idx="145">
                  <c:v>42160</c:v>
                </c:pt>
                <c:pt idx="146">
                  <c:v>42159</c:v>
                </c:pt>
                <c:pt idx="147">
                  <c:v>42158</c:v>
                </c:pt>
                <c:pt idx="148">
                  <c:v>42157</c:v>
                </c:pt>
                <c:pt idx="149">
                  <c:v>42156</c:v>
                </c:pt>
                <c:pt idx="150">
                  <c:v>42153</c:v>
                </c:pt>
                <c:pt idx="151">
                  <c:v>42152</c:v>
                </c:pt>
                <c:pt idx="152">
                  <c:v>42151</c:v>
                </c:pt>
                <c:pt idx="153">
                  <c:v>42150</c:v>
                </c:pt>
                <c:pt idx="154">
                  <c:v>42146</c:v>
                </c:pt>
                <c:pt idx="155">
                  <c:v>42145</c:v>
                </c:pt>
                <c:pt idx="156">
                  <c:v>42144</c:v>
                </c:pt>
                <c:pt idx="157">
                  <c:v>42143</c:v>
                </c:pt>
                <c:pt idx="158">
                  <c:v>42142</c:v>
                </c:pt>
                <c:pt idx="159">
                  <c:v>42139</c:v>
                </c:pt>
                <c:pt idx="160">
                  <c:v>42138</c:v>
                </c:pt>
                <c:pt idx="161">
                  <c:v>42137</c:v>
                </c:pt>
                <c:pt idx="162">
                  <c:v>42136</c:v>
                </c:pt>
                <c:pt idx="163">
                  <c:v>42135</c:v>
                </c:pt>
                <c:pt idx="164">
                  <c:v>42132</c:v>
                </c:pt>
                <c:pt idx="165">
                  <c:v>42131</c:v>
                </c:pt>
                <c:pt idx="166">
                  <c:v>42130</c:v>
                </c:pt>
                <c:pt idx="167">
                  <c:v>42129</c:v>
                </c:pt>
                <c:pt idx="168">
                  <c:v>42128</c:v>
                </c:pt>
                <c:pt idx="169">
                  <c:v>42125</c:v>
                </c:pt>
                <c:pt idx="170">
                  <c:v>42124</c:v>
                </c:pt>
                <c:pt idx="171">
                  <c:v>42123</c:v>
                </c:pt>
                <c:pt idx="172">
                  <c:v>42122</c:v>
                </c:pt>
                <c:pt idx="173">
                  <c:v>42121</c:v>
                </c:pt>
                <c:pt idx="174">
                  <c:v>42118</c:v>
                </c:pt>
                <c:pt idx="175">
                  <c:v>42117</c:v>
                </c:pt>
                <c:pt idx="176">
                  <c:v>42116</c:v>
                </c:pt>
                <c:pt idx="177">
                  <c:v>42115</c:v>
                </c:pt>
                <c:pt idx="178">
                  <c:v>42114</c:v>
                </c:pt>
                <c:pt idx="179">
                  <c:v>42111</c:v>
                </c:pt>
                <c:pt idx="180">
                  <c:v>42110</c:v>
                </c:pt>
                <c:pt idx="181">
                  <c:v>42109</c:v>
                </c:pt>
                <c:pt idx="182">
                  <c:v>42108</c:v>
                </c:pt>
                <c:pt idx="183">
                  <c:v>42107</c:v>
                </c:pt>
                <c:pt idx="184">
                  <c:v>42104</c:v>
                </c:pt>
                <c:pt idx="185">
                  <c:v>42103</c:v>
                </c:pt>
                <c:pt idx="186">
                  <c:v>42102</c:v>
                </c:pt>
                <c:pt idx="187">
                  <c:v>42101</c:v>
                </c:pt>
                <c:pt idx="188">
                  <c:v>42100</c:v>
                </c:pt>
                <c:pt idx="189">
                  <c:v>42096</c:v>
                </c:pt>
                <c:pt idx="190">
                  <c:v>42095</c:v>
                </c:pt>
                <c:pt idx="191">
                  <c:v>42094</c:v>
                </c:pt>
                <c:pt idx="192">
                  <c:v>42093</c:v>
                </c:pt>
                <c:pt idx="193">
                  <c:v>42090</c:v>
                </c:pt>
                <c:pt idx="194">
                  <c:v>42089</c:v>
                </c:pt>
                <c:pt idx="195">
                  <c:v>42088</c:v>
                </c:pt>
                <c:pt idx="196">
                  <c:v>42087</c:v>
                </c:pt>
                <c:pt idx="197">
                  <c:v>42086</c:v>
                </c:pt>
                <c:pt idx="198">
                  <c:v>42083</c:v>
                </c:pt>
                <c:pt idx="199">
                  <c:v>42082</c:v>
                </c:pt>
                <c:pt idx="200">
                  <c:v>42081</c:v>
                </c:pt>
                <c:pt idx="201">
                  <c:v>42080</c:v>
                </c:pt>
                <c:pt idx="202">
                  <c:v>42079</c:v>
                </c:pt>
                <c:pt idx="203">
                  <c:v>42076</c:v>
                </c:pt>
                <c:pt idx="204">
                  <c:v>42075</c:v>
                </c:pt>
                <c:pt idx="205">
                  <c:v>42074</c:v>
                </c:pt>
                <c:pt idx="206">
                  <c:v>42073</c:v>
                </c:pt>
                <c:pt idx="207">
                  <c:v>42072</c:v>
                </c:pt>
                <c:pt idx="208">
                  <c:v>42069</c:v>
                </c:pt>
                <c:pt idx="209">
                  <c:v>42068</c:v>
                </c:pt>
                <c:pt idx="210">
                  <c:v>42067</c:v>
                </c:pt>
                <c:pt idx="211">
                  <c:v>42066</c:v>
                </c:pt>
                <c:pt idx="212">
                  <c:v>42065</c:v>
                </c:pt>
                <c:pt idx="213">
                  <c:v>42062</c:v>
                </c:pt>
                <c:pt idx="214">
                  <c:v>42061</c:v>
                </c:pt>
                <c:pt idx="215">
                  <c:v>42060</c:v>
                </c:pt>
                <c:pt idx="216">
                  <c:v>42059</c:v>
                </c:pt>
                <c:pt idx="217">
                  <c:v>42058</c:v>
                </c:pt>
                <c:pt idx="218">
                  <c:v>42055</c:v>
                </c:pt>
                <c:pt idx="219">
                  <c:v>42054</c:v>
                </c:pt>
                <c:pt idx="220">
                  <c:v>42053</c:v>
                </c:pt>
                <c:pt idx="221">
                  <c:v>42052</c:v>
                </c:pt>
                <c:pt idx="222">
                  <c:v>42048</c:v>
                </c:pt>
                <c:pt idx="223">
                  <c:v>42047</c:v>
                </c:pt>
                <c:pt idx="224">
                  <c:v>42046</c:v>
                </c:pt>
                <c:pt idx="225">
                  <c:v>42045</c:v>
                </c:pt>
                <c:pt idx="226">
                  <c:v>42044</c:v>
                </c:pt>
                <c:pt idx="227">
                  <c:v>42041</c:v>
                </c:pt>
                <c:pt idx="228">
                  <c:v>42040</c:v>
                </c:pt>
                <c:pt idx="229">
                  <c:v>42039</c:v>
                </c:pt>
                <c:pt idx="230">
                  <c:v>42038</c:v>
                </c:pt>
                <c:pt idx="231">
                  <c:v>42037</c:v>
                </c:pt>
                <c:pt idx="232">
                  <c:v>42034</c:v>
                </c:pt>
                <c:pt idx="233">
                  <c:v>42033</c:v>
                </c:pt>
                <c:pt idx="234">
                  <c:v>42032</c:v>
                </c:pt>
                <c:pt idx="235">
                  <c:v>42031</c:v>
                </c:pt>
                <c:pt idx="236">
                  <c:v>42030</c:v>
                </c:pt>
                <c:pt idx="237">
                  <c:v>42027</c:v>
                </c:pt>
                <c:pt idx="238">
                  <c:v>42026</c:v>
                </c:pt>
                <c:pt idx="239">
                  <c:v>42025</c:v>
                </c:pt>
                <c:pt idx="240">
                  <c:v>42024</c:v>
                </c:pt>
                <c:pt idx="241">
                  <c:v>42020</c:v>
                </c:pt>
                <c:pt idx="242">
                  <c:v>42019</c:v>
                </c:pt>
                <c:pt idx="243">
                  <c:v>42018</c:v>
                </c:pt>
                <c:pt idx="244">
                  <c:v>42017</c:v>
                </c:pt>
                <c:pt idx="245">
                  <c:v>42016</c:v>
                </c:pt>
                <c:pt idx="246">
                  <c:v>42013</c:v>
                </c:pt>
                <c:pt idx="247">
                  <c:v>42012</c:v>
                </c:pt>
                <c:pt idx="248">
                  <c:v>42011</c:v>
                </c:pt>
                <c:pt idx="249">
                  <c:v>42010</c:v>
                </c:pt>
                <c:pt idx="250">
                  <c:v>42009</c:v>
                </c:pt>
                <c:pt idx="251">
                  <c:v>42006</c:v>
                </c:pt>
                <c:pt idx="252">
                  <c:v>42004</c:v>
                </c:pt>
                <c:pt idx="253">
                  <c:v>42003</c:v>
                </c:pt>
                <c:pt idx="254">
                  <c:v>42002</c:v>
                </c:pt>
                <c:pt idx="255">
                  <c:v>41999</c:v>
                </c:pt>
                <c:pt idx="256">
                  <c:v>41997</c:v>
                </c:pt>
                <c:pt idx="257">
                  <c:v>41996</c:v>
                </c:pt>
                <c:pt idx="258">
                  <c:v>41995</c:v>
                </c:pt>
                <c:pt idx="259">
                  <c:v>41992</c:v>
                </c:pt>
                <c:pt idx="260">
                  <c:v>41991</c:v>
                </c:pt>
                <c:pt idx="261">
                  <c:v>41990</c:v>
                </c:pt>
                <c:pt idx="262">
                  <c:v>41989</c:v>
                </c:pt>
                <c:pt idx="263">
                  <c:v>41988</c:v>
                </c:pt>
                <c:pt idx="264">
                  <c:v>41985</c:v>
                </c:pt>
                <c:pt idx="265">
                  <c:v>41984</c:v>
                </c:pt>
                <c:pt idx="266">
                  <c:v>41983</c:v>
                </c:pt>
                <c:pt idx="267">
                  <c:v>41982</c:v>
                </c:pt>
                <c:pt idx="268">
                  <c:v>41981</c:v>
                </c:pt>
                <c:pt idx="269">
                  <c:v>41978</c:v>
                </c:pt>
                <c:pt idx="270">
                  <c:v>41977</c:v>
                </c:pt>
                <c:pt idx="271">
                  <c:v>41976</c:v>
                </c:pt>
                <c:pt idx="272">
                  <c:v>41975</c:v>
                </c:pt>
                <c:pt idx="273">
                  <c:v>41974</c:v>
                </c:pt>
                <c:pt idx="274">
                  <c:v>41971</c:v>
                </c:pt>
                <c:pt idx="275">
                  <c:v>41969</c:v>
                </c:pt>
                <c:pt idx="276">
                  <c:v>41968</c:v>
                </c:pt>
                <c:pt idx="277">
                  <c:v>41967</c:v>
                </c:pt>
                <c:pt idx="278">
                  <c:v>41964</c:v>
                </c:pt>
                <c:pt idx="279">
                  <c:v>41963</c:v>
                </c:pt>
                <c:pt idx="280">
                  <c:v>41962</c:v>
                </c:pt>
                <c:pt idx="281">
                  <c:v>41961</c:v>
                </c:pt>
                <c:pt idx="282">
                  <c:v>41960</c:v>
                </c:pt>
                <c:pt idx="283">
                  <c:v>41957</c:v>
                </c:pt>
                <c:pt idx="284">
                  <c:v>41956</c:v>
                </c:pt>
                <c:pt idx="285">
                  <c:v>41955</c:v>
                </c:pt>
                <c:pt idx="286">
                  <c:v>41954</c:v>
                </c:pt>
                <c:pt idx="287">
                  <c:v>41953</c:v>
                </c:pt>
                <c:pt idx="288">
                  <c:v>41950</c:v>
                </c:pt>
                <c:pt idx="289">
                  <c:v>41949</c:v>
                </c:pt>
                <c:pt idx="290">
                  <c:v>41948</c:v>
                </c:pt>
                <c:pt idx="291">
                  <c:v>41947</c:v>
                </c:pt>
                <c:pt idx="292">
                  <c:v>41946</c:v>
                </c:pt>
                <c:pt idx="293">
                  <c:v>41943</c:v>
                </c:pt>
                <c:pt idx="294">
                  <c:v>41942</c:v>
                </c:pt>
                <c:pt idx="295">
                  <c:v>41941</c:v>
                </c:pt>
                <c:pt idx="296">
                  <c:v>41940</c:v>
                </c:pt>
                <c:pt idx="297">
                  <c:v>41939</c:v>
                </c:pt>
                <c:pt idx="298">
                  <c:v>41936</c:v>
                </c:pt>
                <c:pt idx="299">
                  <c:v>41935</c:v>
                </c:pt>
                <c:pt idx="300">
                  <c:v>41934</c:v>
                </c:pt>
                <c:pt idx="301">
                  <c:v>41933</c:v>
                </c:pt>
                <c:pt idx="302">
                  <c:v>41932</c:v>
                </c:pt>
                <c:pt idx="303">
                  <c:v>41929</c:v>
                </c:pt>
                <c:pt idx="304">
                  <c:v>41928</c:v>
                </c:pt>
                <c:pt idx="305">
                  <c:v>41927</c:v>
                </c:pt>
                <c:pt idx="306">
                  <c:v>41926</c:v>
                </c:pt>
                <c:pt idx="307">
                  <c:v>41925</c:v>
                </c:pt>
                <c:pt idx="308">
                  <c:v>41922</c:v>
                </c:pt>
                <c:pt idx="309">
                  <c:v>41921</c:v>
                </c:pt>
                <c:pt idx="310">
                  <c:v>41920</c:v>
                </c:pt>
                <c:pt idx="311">
                  <c:v>41919</c:v>
                </c:pt>
                <c:pt idx="312">
                  <c:v>41918</c:v>
                </c:pt>
                <c:pt idx="313">
                  <c:v>41915</c:v>
                </c:pt>
                <c:pt idx="314">
                  <c:v>41914</c:v>
                </c:pt>
                <c:pt idx="315">
                  <c:v>41913</c:v>
                </c:pt>
                <c:pt idx="316">
                  <c:v>41912</c:v>
                </c:pt>
                <c:pt idx="317">
                  <c:v>41911</c:v>
                </c:pt>
                <c:pt idx="318">
                  <c:v>41908</c:v>
                </c:pt>
                <c:pt idx="319">
                  <c:v>41907</c:v>
                </c:pt>
                <c:pt idx="320">
                  <c:v>41906</c:v>
                </c:pt>
                <c:pt idx="321">
                  <c:v>41905</c:v>
                </c:pt>
                <c:pt idx="322">
                  <c:v>41904</c:v>
                </c:pt>
                <c:pt idx="323">
                  <c:v>41901</c:v>
                </c:pt>
                <c:pt idx="324">
                  <c:v>41900</c:v>
                </c:pt>
                <c:pt idx="325">
                  <c:v>41899</c:v>
                </c:pt>
                <c:pt idx="326">
                  <c:v>41898</c:v>
                </c:pt>
                <c:pt idx="327">
                  <c:v>41897</c:v>
                </c:pt>
                <c:pt idx="328">
                  <c:v>41894</c:v>
                </c:pt>
                <c:pt idx="329">
                  <c:v>41893</c:v>
                </c:pt>
                <c:pt idx="330">
                  <c:v>41892</c:v>
                </c:pt>
                <c:pt idx="331">
                  <c:v>41891</c:v>
                </c:pt>
                <c:pt idx="332">
                  <c:v>41890</c:v>
                </c:pt>
                <c:pt idx="333">
                  <c:v>41887</c:v>
                </c:pt>
                <c:pt idx="334">
                  <c:v>41886</c:v>
                </c:pt>
                <c:pt idx="335">
                  <c:v>41885</c:v>
                </c:pt>
                <c:pt idx="336">
                  <c:v>41884</c:v>
                </c:pt>
                <c:pt idx="337">
                  <c:v>41880</c:v>
                </c:pt>
                <c:pt idx="338">
                  <c:v>41879</c:v>
                </c:pt>
                <c:pt idx="339">
                  <c:v>41878</c:v>
                </c:pt>
                <c:pt idx="340">
                  <c:v>41877</c:v>
                </c:pt>
                <c:pt idx="341">
                  <c:v>41876</c:v>
                </c:pt>
                <c:pt idx="342">
                  <c:v>41873</c:v>
                </c:pt>
                <c:pt idx="343">
                  <c:v>41872</c:v>
                </c:pt>
                <c:pt idx="344">
                  <c:v>41871</c:v>
                </c:pt>
                <c:pt idx="345">
                  <c:v>41870</c:v>
                </c:pt>
                <c:pt idx="346">
                  <c:v>41869</c:v>
                </c:pt>
                <c:pt idx="347">
                  <c:v>41866</c:v>
                </c:pt>
                <c:pt idx="348">
                  <c:v>41865</c:v>
                </c:pt>
                <c:pt idx="349">
                  <c:v>41864</c:v>
                </c:pt>
                <c:pt idx="350">
                  <c:v>41863</c:v>
                </c:pt>
                <c:pt idx="351">
                  <c:v>41862</c:v>
                </c:pt>
                <c:pt idx="352">
                  <c:v>41859</c:v>
                </c:pt>
                <c:pt idx="353">
                  <c:v>41858</c:v>
                </c:pt>
                <c:pt idx="354">
                  <c:v>41857</c:v>
                </c:pt>
                <c:pt idx="355">
                  <c:v>41856</c:v>
                </c:pt>
                <c:pt idx="356">
                  <c:v>41855</c:v>
                </c:pt>
                <c:pt idx="357">
                  <c:v>41852</c:v>
                </c:pt>
                <c:pt idx="358">
                  <c:v>41851</c:v>
                </c:pt>
                <c:pt idx="359">
                  <c:v>41850</c:v>
                </c:pt>
                <c:pt idx="360">
                  <c:v>41849</c:v>
                </c:pt>
                <c:pt idx="361">
                  <c:v>41848</c:v>
                </c:pt>
                <c:pt idx="362">
                  <c:v>41845</c:v>
                </c:pt>
                <c:pt idx="363">
                  <c:v>41844</c:v>
                </c:pt>
                <c:pt idx="364">
                  <c:v>41843</c:v>
                </c:pt>
                <c:pt idx="365">
                  <c:v>41842</c:v>
                </c:pt>
                <c:pt idx="366">
                  <c:v>41841</c:v>
                </c:pt>
                <c:pt idx="367">
                  <c:v>41838</c:v>
                </c:pt>
                <c:pt idx="368">
                  <c:v>41837</c:v>
                </c:pt>
                <c:pt idx="369">
                  <c:v>41836</c:v>
                </c:pt>
                <c:pt idx="370">
                  <c:v>41835</c:v>
                </c:pt>
                <c:pt idx="371">
                  <c:v>41834</c:v>
                </c:pt>
                <c:pt idx="372">
                  <c:v>41831</c:v>
                </c:pt>
                <c:pt idx="373">
                  <c:v>41830</c:v>
                </c:pt>
                <c:pt idx="374">
                  <c:v>41829</c:v>
                </c:pt>
                <c:pt idx="375">
                  <c:v>41828</c:v>
                </c:pt>
                <c:pt idx="376">
                  <c:v>41827</c:v>
                </c:pt>
                <c:pt idx="377">
                  <c:v>41823</c:v>
                </c:pt>
                <c:pt idx="378">
                  <c:v>41822</c:v>
                </c:pt>
                <c:pt idx="379">
                  <c:v>41821</c:v>
                </c:pt>
                <c:pt idx="380">
                  <c:v>41820</c:v>
                </c:pt>
                <c:pt idx="381">
                  <c:v>41817</c:v>
                </c:pt>
                <c:pt idx="382">
                  <c:v>41816</c:v>
                </c:pt>
                <c:pt idx="383">
                  <c:v>41815</c:v>
                </c:pt>
                <c:pt idx="384">
                  <c:v>41814</c:v>
                </c:pt>
                <c:pt idx="385">
                  <c:v>41813</c:v>
                </c:pt>
                <c:pt idx="386">
                  <c:v>41810</c:v>
                </c:pt>
                <c:pt idx="387">
                  <c:v>41809</c:v>
                </c:pt>
                <c:pt idx="388">
                  <c:v>41808</c:v>
                </c:pt>
                <c:pt idx="389">
                  <c:v>41807</c:v>
                </c:pt>
                <c:pt idx="390">
                  <c:v>41806</c:v>
                </c:pt>
                <c:pt idx="391">
                  <c:v>41803</c:v>
                </c:pt>
                <c:pt idx="392">
                  <c:v>41802</c:v>
                </c:pt>
                <c:pt idx="393">
                  <c:v>41801</c:v>
                </c:pt>
                <c:pt idx="394">
                  <c:v>41800</c:v>
                </c:pt>
                <c:pt idx="395">
                  <c:v>41799</c:v>
                </c:pt>
                <c:pt idx="396">
                  <c:v>41796</c:v>
                </c:pt>
                <c:pt idx="397">
                  <c:v>41795</c:v>
                </c:pt>
                <c:pt idx="398">
                  <c:v>41794</c:v>
                </c:pt>
                <c:pt idx="399">
                  <c:v>41793</c:v>
                </c:pt>
                <c:pt idx="400">
                  <c:v>41792</c:v>
                </c:pt>
                <c:pt idx="401">
                  <c:v>41789</c:v>
                </c:pt>
                <c:pt idx="402">
                  <c:v>41788</c:v>
                </c:pt>
                <c:pt idx="403">
                  <c:v>41787</c:v>
                </c:pt>
                <c:pt idx="404">
                  <c:v>41786</c:v>
                </c:pt>
                <c:pt idx="405">
                  <c:v>41782</c:v>
                </c:pt>
                <c:pt idx="406">
                  <c:v>41781</c:v>
                </c:pt>
                <c:pt idx="407">
                  <c:v>41780</c:v>
                </c:pt>
                <c:pt idx="408">
                  <c:v>41779</c:v>
                </c:pt>
                <c:pt idx="409">
                  <c:v>41778</c:v>
                </c:pt>
                <c:pt idx="410">
                  <c:v>41775</c:v>
                </c:pt>
                <c:pt idx="411">
                  <c:v>41774</c:v>
                </c:pt>
                <c:pt idx="412">
                  <c:v>41773</c:v>
                </c:pt>
                <c:pt idx="413">
                  <c:v>41772</c:v>
                </c:pt>
                <c:pt idx="414">
                  <c:v>41771</c:v>
                </c:pt>
                <c:pt idx="415">
                  <c:v>41768</c:v>
                </c:pt>
              </c:numCache>
            </c:numRef>
          </c:cat>
          <c:val>
            <c:numRef>
              <c:f>'Graf 3+4 - Ropa + Akcie'!$J$3:$J$418</c:f>
              <c:numCache>
                <c:formatCode>General</c:formatCode>
                <c:ptCount val="416"/>
                <c:pt idx="0">
                  <c:v>36.42</c:v>
                </c:pt>
                <c:pt idx="1">
                  <c:v>37.22</c:v>
                </c:pt>
                <c:pt idx="2">
                  <c:v>37.28</c:v>
                </c:pt>
                <c:pt idx="3">
                  <c:v>36.46</c:v>
                </c:pt>
                <c:pt idx="4">
                  <c:v>37.79</c:v>
                </c:pt>
                <c:pt idx="5">
                  <c:v>36.619999999999997</c:v>
                </c:pt>
                <c:pt idx="6">
                  <c:v>37.89</c:v>
                </c:pt>
                <c:pt idx="7">
                  <c:v>37.36</c:v>
                </c:pt>
                <c:pt idx="8">
                  <c:v>36.11</c:v>
                </c:pt>
                <c:pt idx="9">
                  <c:v>36.35</c:v>
                </c:pt>
                <c:pt idx="10">
                  <c:v>36.880000000000003</c:v>
                </c:pt>
                <c:pt idx="11">
                  <c:v>37.06</c:v>
                </c:pt>
                <c:pt idx="12">
                  <c:v>37.19</c:v>
                </c:pt>
                <c:pt idx="13">
                  <c:v>38.450000000000003</c:v>
                </c:pt>
                <c:pt idx="14">
                  <c:v>37.92</c:v>
                </c:pt>
                <c:pt idx="15">
                  <c:v>37.93</c:v>
                </c:pt>
                <c:pt idx="16">
                  <c:v>39.729999999999997</c:v>
                </c:pt>
                <c:pt idx="17">
                  <c:v>40.11</c:v>
                </c:pt>
                <c:pt idx="18">
                  <c:v>40.26</c:v>
                </c:pt>
                <c:pt idx="19">
                  <c:v>40.729999999999997</c:v>
                </c:pt>
                <c:pt idx="20">
                  <c:v>43</c:v>
                </c:pt>
                <c:pt idx="21">
                  <c:v>43.84</c:v>
                </c:pt>
                <c:pt idx="22">
                  <c:v>42.49</c:v>
                </c:pt>
                <c:pt idx="23">
                  <c:v>44.44</c:v>
                </c:pt>
                <c:pt idx="24">
                  <c:v>44.61</c:v>
                </c:pt>
                <c:pt idx="25">
                  <c:v>44.86</c:v>
                </c:pt>
                <c:pt idx="26">
                  <c:v>45.46</c:v>
                </c:pt>
                <c:pt idx="27">
                  <c:v>46.17</c:v>
                </c:pt>
                <c:pt idx="28">
                  <c:v>46.12</c:v>
                </c:pt>
                <c:pt idx="29">
                  <c:v>44.83</c:v>
                </c:pt>
                <c:pt idx="30">
                  <c:v>44.66</c:v>
                </c:pt>
                <c:pt idx="31">
                  <c:v>44.18</c:v>
                </c:pt>
                <c:pt idx="32">
                  <c:v>44.14</c:v>
                </c:pt>
                <c:pt idx="33">
                  <c:v>43.57</c:v>
                </c:pt>
                <c:pt idx="34">
                  <c:v>44.56</c:v>
                </c:pt>
                <c:pt idx="35">
                  <c:v>43.61</c:v>
                </c:pt>
                <c:pt idx="36">
                  <c:v>44.06</c:v>
                </c:pt>
                <c:pt idx="37">
                  <c:v>45.81</c:v>
                </c:pt>
                <c:pt idx="38">
                  <c:v>47.44</c:v>
                </c:pt>
                <c:pt idx="39">
                  <c:v>47.19</c:v>
                </c:pt>
                <c:pt idx="40">
                  <c:v>47.42</c:v>
                </c:pt>
                <c:pt idx="41">
                  <c:v>47.98</c:v>
                </c:pt>
                <c:pt idx="42">
                  <c:v>48.58</c:v>
                </c:pt>
                <c:pt idx="43">
                  <c:v>50.54</c:v>
                </c:pt>
                <c:pt idx="44">
                  <c:v>48.79</c:v>
                </c:pt>
                <c:pt idx="45">
                  <c:v>49.56</c:v>
                </c:pt>
                <c:pt idx="46">
                  <c:v>48.8</c:v>
                </c:pt>
                <c:pt idx="47">
                  <c:v>49.05</c:v>
                </c:pt>
                <c:pt idx="48">
                  <c:v>46.81</c:v>
                </c:pt>
                <c:pt idx="49">
                  <c:v>47.54</c:v>
                </c:pt>
                <c:pt idx="50">
                  <c:v>47.99</c:v>
                </c:pt>
                <c:pt idx="51">
                  <c:v>48.08</c:v>
                </c:pt>
                <c:pt idx="52">
                  <c:v>47.85</c:v>
                </c:pt>
                <c:pt idx="53">
                  <c:v>48.71</c:v>
                </c:pt>
                <c:pt idx="54">
                  <c:v>48.61</c:v>
                </c:pt>
                <c:pt idx="55">
                  <c:v>50.46</c:v>
                </c:pt>
                <c:pt idx="56">
                  <c:v>48.71</c:v>
                </c:pt>
                <c:pt idx="57">
                  <c:v>49.15</c:v>
                </c:pt>
                <c:pt idx="58">
                  <c:v>49.24</c:v>
                </c:pt>
                <c:pt idx="59">
                  <c:v>49.86</c:v>
                </c:pt>
                <c:pt idx="60">
                  <c:v>52.65</c:v>
                </c:pt>
                <c:pt idx="61">
                  <c:v>53.05</c:v>
                </c:pt>
                <c:pt idx="62">
                  <c:v>51.33</c:v>
                </c:pt>
                <c:pt idx="63">
                  <c:v>51.92</c:v>
                </c:pt>
                <c:pt idx="64">
                  <c:v>49.25</c:v>
                </c:pt>
                <c:pt idx="65">
                  <c:v>48.13</c:v>
                </c:pt>
                <c:pt idx="66">
                  <c:v>47.69</c:v>
                </c:pt>
                <c:pt idx="67">
                  <c:v>48.37</c:v>
                </c:pt>
                <c:pt idx="68">
                  <c:v>48.23</c:v>
                </c:pt>
                <c:pt idx="69">
                  <c:v>47.34</c:v>
                </c:pt>
                <c:pt idx="70">
                  <c:v>48.6</c:v>
                </c:pt>
                <c:pt idx="71">
                  <c:v>48.17</c:v>
                </c:pt>
                <c:pt idx="72">
                  <c:v>47.75</c:v>
                </c:pt>
                <c:pt idx="73">
                  <c:v>49.08</c:v>
                </c:pt>
                <c:pt idx="74">
                  <c:v>48.92</c:v>
                </c:pt>
                <c:pt idx="75">
                  <c:v>47.47</c:v>
                </c:pt>
                <c:pt idx="76">
                  <c:v>49.08</c:v>
                </c:pt>
                <c:pt idx="77">
                  <c:v>49.75</c:v>
                </c:pt>
                <c:pt idx="78">
                  <c:v>46.63</c:v>
                </c:pt>
                <c:pt idx="79">
                  <c:v>46.37</c:v>
                </c:pt>
                <c:pt idx="80">
                  <c:v>48.14</c:v>
                </c:pt>
                <c:pt idx="81">
                  <c:v>48.89</c:v>
                </c:pt>
                <c:pt idx="82">
                  <c:v>47.58</c:v>
                </c:pt>
                <c:pt idx="83">
                  <c:v>49.52</c:v>
                </c:pt>
                <c:pt idx="84">
                  <c:v>47.63</c:v>
                </c:pt>
                <c:pt idx="85">
                  <c:v>49.61</c:v>
                </c:pt>
                <c:pt idx="86">
                  <c:v>50.68</c:v>
                </c:pt>
                <c:pt idx="87">
                  <c:v>50.5</c:v>
                </c:pt>
                <c:pt idx="88">
                  <c:v>49.56</c:v>
                </c:pt>
                <c:pt idx="89">
                  <c:v>54.15</c:v>
                </c:pt>
                <c:pt idx="90">
                  <c:v>50.05</c:v>
                </c:pt>
                <c:pt idx="91">
                  <c:v>47.56</c:v>
                </c:pt>
                <c:pt idx="92">
                  <c:v>43.14</c:v>
                </c:pt>
                <c:pt idx="93">
                  <c:v>43.21</c:v>
                </c:pt>
                <c:pt idx="94">
                  <c:v>42.69</c:v>
                </c:pt>
                <c:pt idx="95">
                  <c:v>45.46</c:v>
                </c:pt>
                <c:pt idx="96">
                  <c:v>46.62</c:v>
                </c:pt>
                <c:pt idx="97">
                  <c:v>47.16</c:v>
                </c:pt>
                <c:pt idx="98">
                  <c:v>48.81</c:v>
                </c:pt>
                <c:pt idx="99">
                  <c:v>48.74</c:v>
                </c:pt>
                <c:pt idx="100">
                  <c:v>49.03</c:v>
                </c:pt>
                <c:pt idx="101">
                  <c:v>49.22</c:v>
                </c:pt>
                <c:pt idx="102">
                  <c:v>49.66</c:v>
                </c:pt>
                <c:pt idx="103">
                  <c:v>49.18</c:v>
                </c:pt>
                <c:pt idx="104">
                  <c:v>50.41</c:v>
                </c:pt>
                <c:pt idx="105">
                  <c:v>48.61</c:v>
                </c:pt>
                <c:pt idx="106">
                  <c:v>49.52</c:v>
                </c:pt>
                <c:pt idx="107">
                  <c:v>49.59</c:v>
                </c:pt>
                <c:pt idx="108">
                  <c:v>49.99</c:v>
                </c:pt>
                <c:pt idx="109">
                  <c:v>49.52</c:v>
                </c:pt>
                <c:pt idx="110">
                  <c:v>52.21</c:v>
                </c:pt>
                <c:pt idx="111">
                  <c:v>53.31</c:v>
                </c:pt>
                <c:pt idx="112">
                  <c:v>53.38</c:v>
                </c:pt>
                <c:pt idx="113">
                  <c:v>53.3</c:v>
                </c:pt>
                <c:pt idx="114">
                  <c:v>53.47</c:v>
                </c:pt>
                <c:pt idx="115">
                  <c:v>54.62</c:v>
                </c:pt>
                <c:pt idx="116">
                  <c:v>55.27</c:v>
                </c:pt>
                <c:pt idx="117">
                  <c:v>56.13</c:v>
                </c:pt>
                <c:pt idx="118">
                  <c:v>57.04</c:v>
                </c:pt>
                <c:pt idx="119">
                  <c:v>56.65</c:v>
                </c:pt>
                <c:pt idx="120">
                  <c:v>57.1</c:v>
                </c:pt>
                <c:pt idx="121">
                  <c:v>57.51</c:v>
                </c:pt>
                <c:pt idx="122">
                  <c:v>57.05</c:v>
                </c:pt>
                <c:pt idx="123">
                  <c:v>58.51</c:v>
                </c:pt>
                <c:pt idx="124">
                  <c:v>57.85</c:v>
                </c:pt>
                <c:pt idx="125">
                  <c:v>58.73</c:v>
                </c:pt>
                <c:pt idx="126">
                  <c:v>58.61</c:v>
                </c:pt>
                <c:pt idx="127">
                  <c:v>57.05</c:v>
                </c:pt>
                <c:pt idx="128">
                  <c:v>56.85</c:v>
                </c:pt>
                <c:pt idx="129">
                  <c:v>56.54</c:v>
                </c:pt>
                <c:pt idx="130">
                  <c:v>60.32</c:v>
                </c:pt>
                <c:pt idx="131">
                  <c:v>62.07</c:v>
                </c:pt>
                <c:pt idx="132">
                  <c:v>62.01</c:v>
                </c:pt>
                <c:pt idx="133">
                  <c:v>63.59</c:v>
                </c:pt>
                <c:pt idx="134">
                  <c:v>62.01</c:v>
                </c:pt>
                <c:pt idx="135">
                  <c:v>63.26</c:v>
                </c:pt>
                <c:pt idx="136">
                  <c:v>63.2</c:v>
                </c:pt>
                <c:pt idx="137">
                  <c:v>63.49</c:v>
                </c:pt>
                <c:pt idx="138">
                  <c:v>64.45</c:v>
                </c:pt>
                <c:pt idx="139">
                  <c:v>63.34</c:v>
                </c:pt>
                <c:pt idx="140">
                  <c:v>63.02</c:v>
                </c:pt>
                <c:pt idx="141">
                  <c:v>64.260000000000005</c:v>
                </c:pt>
                <c:pt idx="142">
                  <c:v>63.87</c:v>
                </c:pt>
                <c:pt idx="143">
                  <c:v>63.7</c:v>
                </c:pt>
                <c:pt idx="144">
                  <c:v>62.61</c:v>
                </c:pt>
                <c:pt idx="145">
                  <c:v>63.87</c:v>
                </c:pt>
                <c:pt idx="146">
                  <c:v>65.11</c:v>
                </c:pt>
                <c:pt idx="147">
                  <c:v>65.7</c:v>
                </c:pt>
                <c:pt idx="148">
                  <c:v>64.88</c:v>
                </c:pt>
                <c:pt idx="149">
                  <c:v>62.69</c:v>
                </c:pt>
                <c:pt idx="150">
                  <c:v>63.31</c:v>
                </c:pt>
                <c:pt idx="151">
                  <c:v>62.03</c:v>
                </c:pt>
                <c:pt idx="152">
                  <c:v>63.8</c:v>
                </c:pt>
                <c:pt idx="153">
                  <c:v>65.489999999999995</c:v>
                </c:pt>
                <c:pt idx="154">
                  <c:v>64.88</c:v>
                </c:pt>
                <c:pt idx="155">
                  <c:v>65.56</c:v>
                </c:pt>
                <c:pt idx="156">
                  <c:v>62.58</c:v>
                </c:pt>
                <c:pt idx="157">
                  <c:v>62.06</c:v>
                </c:pt>
                <c:pt idx="158">
                  <c:v>63.72</c:v>
                </c:pt>
                <c:pt idx="159">
                  <c:v>65.52</c:v>
                </c:pt>
                <c:pt idx="160">
                  <c:v>65.37</c:v>
                </c:pt>
                <c:pt idx="161">
                  <c:v>66.540000000000006</c:v>
                </c:pt>
                <c:pt idx="162">
                  <c:v>65.03</c:v>
                </c:pt>
                <c:pt idx="163">
                  <c:v>64.02</c:v>
                </c:pt>
                <c:pt idx="164">
                  <c:v>66.27</c:v>
                </c:pt>
                <c:pt idx="165">
                  <c:v>66.81</c:v>
                </c:pt>
                <c:pt idx="166">
                  <c:v>66.59</c:v>
                </c:pt>
                <c:pt idx="167">
                  <c:v>66.81</c:v>
                </c:pt>
                <c:pt idx="168">
                  <c:v>66.86</c:v>
                </c:pt>
                <c:pt idx="169">
                  <c:v>64.91</c:v>
                </c:pt>
                <c:pt idx="170">
                  <c:v>65.39</c:v>
                </c:pt>
                <c:pt idx="171">
                  <c:v>65.540000000000006</c:v>
                </c:pt>
                <c:pt idx="172">
                  <c:v>67.77</c:v>
                </c:pt>
                <c:pt idx="173">
                  <c:v>67.52</c:v>
                </c:pt>
                <c:pt idx="174">
                  <c:v>66.45</c:v>
                </c:pt>
                <c:pt idx="175">
                  <c:v>66.459999999999994</c:v>
                </c:pt>
                <c:pt idx="176">
                  <c:v>66.78</c:v>
                </c:pt>
                <c:pt idx="177">
                  <c:v>65.84</c:v>
                </c:pt>
                <c:pt idx="178">
                  <c:v>64.64</c:v>
                </c:pt>
                <c:pt idx="179">
                  <c:v>64.83</c:v>
                </c:pt>
                <c:pt idx="180">
                  <c:v>65.28</c:v>
                </c:pt>
                <c:pt idx="181">
                  <c:v>64.849999999999994</c:v>
                </c:pt>
                <c:pt idx="182">
                  <c:v>62.73</c:v>
                </c:pt>
                <c:pt idx="183">
                  <c:v>62.08</c:v>
                </c:pt>
                <c:pt idx="184">
                  <c:v>63.45</c:v>
                </c:pt>
                <c:pt idx="185">
                  <c:v>63.45</c:v>
                </c:pt>
                <c:pt idx="186">
                  <c:v>63.98</c:v>
                </c:pt>
                <c:pt idx="187">
                  <c:v>60.32</c:v>
                </c:pt>
                <c:pt idx="188">
                  <c:v>58.43</c:v>
                </c:pt>
                <c:pt idx="189">
                  <c:v>57.93</c:v>
                </c:pt>
                <c:pt idx="190">
                  <c:v>57.87</c:v>
                </c:pt>
                <c:pt idx="191">
                  <c:v>56.57</c:v>
                </c:pt>
                <c:pt idx="192">
                  <c:v>55.55</c:v>
                </c:pt>
                <c:pt idx="193">
                  <c:v>59.1</c:v>
                </c:pt>
                <c:pt idx="194">
                  <c:v>58.12</c:v>
                </c:pt>
                <c:pt idx="195">
                  <c:v>54.95</c:v>
                </c:pt>
                <c:pt idx="196">
                  <c:v>57.1</c:v>
                </c:pt>
                <c:pt idx="197">
                  <c:v>55.11</c:v>
                </c:pt>
                <c:pt idx="198">
                  <c:v>56.29</c:v>
                </c:pt>
                <c:pt idx="199">
                  <c:v>56.41</c:v>
                </c:pt>
                <c:pt idx="200">
                  <c:v>59.19</c:v>
                </c:pt>
                <c:pt idx="201">
                  <c:v>56.48</c:v>
                </c:pt>
                <c:pt idx="202">
                  <c:v>55.11</c:v>
                </c:pt>
                <c:pt idx="203">
                  <c:v>55.92</c:v>
                </c:pt>
                <c:pt idx="204">
                  <c:v>55.32</c:v>
                </c:pt>
                <c:pt idx="205">
                  <c:v>54.43</c:v>
                </c:pt>
                <c:pt idx="206">
                  <c:v>55.91</c:v>
                </c:pt>
                <c:pt idx="207">
                  <c:v>53.51</c:v>
                </c:pt>
                <c:pt idx="208">
                  <c:v>53.44</c:v>
                </c:pt>
                <c:pt idx="209">
                  <c:v>54.67</c:v>
                </c:pt>
                <c:pt idx="210">
                  <c:v>57.08</c:v>
                </c:pt>
                <c:pt idx="211">
                  <c:v>57.54</c:v>
                </c:pt>
                <c:pt idx="212">
                  <c:v>56.39</c:v>
                </c:pt>
                <c:pt idx="213">
                  <c:v>58.53</c:v>
                </c:pt>
                <c:pt idx="214">
                  <c:v>59.73</c:v>
                </c:pt>
                <c:pt idx="215">
                  <c:v>60.48</c:v>
                </c:pt>
                <c:pt idx="216">
                  <c:v>60.55</c:v>
                </c:pt>
                <c:pt idx="217">
                  <c:v>61.02</c:v>
                </c:pt>
                <c:pt idx="218">
                  <c:v>59.54</c:v>
                </c:pt>
                <c:pt idx="219">
                  <c:v>62.58</c:v>
                </c:pt>
                <c:pt idx="220">
                  <c:v>60.05</c:v>
                </c:pt>
                <c:pt idx="221">
                  <c:v>61.63</c:v>
                </c:pt>
                <c:pt idx="222">
                  <c:v>58.66</c:v>
                </c:pt>
                <c:pt idx="223">
                  <c:v>58.9</c:v>
                </c:pt>
                <c:pt idx="224">
                  <c:v>60.22</c:v>
                </c:pt>
                <c:pt idx="225">
                  <c:v>60.21</c:v>
                </c:pt>
                <c:pt idx="226">
                  <c:v>60.53</c:v>
                </c:pt>
                <c:pt idx="227">
                  <c:v>62.53</c:v>
                </c:pt>
                <c:pt idx="228">
                  <c:v>61.4</c:v>
                </c:pt>
                <c:pt idx="229">
                  <c:v>61.52</c:v>
                </c:pt>
                <c:pt idx="230">
                  <c:v>57.05</c:v>
                </c:pt>
                <c:pt idx="231">
                  <c:v>54.66</c:v>
                </c:pt>
                <c:pt idx="232">
                  <c:v>56.43</c:v>
                </c:pt>
                <c:pt idx="233">
                  <c:v>58.34</c:v>
                </c:pt>
                <c:pt idx="234">
                  <c:v>57.8</c:v>
                </c:pt>
                <c:pt idx="235">
                  <c:v>56.57</c:v>
                </c:pt>
                <c:pt idx="236">
                  <c:v>54.16</c:v>
                </c:pt>
                <c:pt idx="237">
                  <c:v>57.91</c:v>
                </c:pt>
                <c:pt idx="238">
                  <c:v>54.75</c:v>
                </c:pt>
                <c:pt idx="239">
                  <c:v>52.99</c:v>
                </c:pt>
                <c:pt idx="240">
                  <c:v>49.13</c:v>
                </c:pt>
                <c:pt idx="241">
                  <c:v>48.47</c:v>
                </c:pt>
                <c:pt idx="242">
                  <c:v>49.6</c:v>
                </c:pt>
                <c:pt idx="243">
                  <c:v>48.16</c:v>
                </c:pt>
                <c:pt idx="244">
                  <c:v>48.79</c:v>
                </c:pt>
                <c:pt idx="245">
                  <c:v>48.52</c:v>
                </c:pt>
                <c:pt idx="246">
                  <c:v>49.03</c:v>
                </c:pt>
                <c:pt idx="247">
                  <c:v>47.99</c:v>
                </c:pt>
                <c:pt idx="248">
                  <c:v>48.84</c:v>
                </c:pt>
                <c:pt idx="249">
                  <c:v>50.17</c:v>
                </c:pt>
                <c:pt idx="250">
                  <c:v>47.67</c:v>
                </c:pt>
                <c:pt idx="251">
                  <c:v>48.69</c:v>
                </c:pt>
                <c:pt idx="252">
                  <c:v>46.59</c:v>
                </c:pt>
                <c:pt idx="253">
                  <c:v>47.43</c:v>
                </c:pt>
                <c:pt idx="254">
                  <c:v>50.11</c:v>
                </c:pt>
                <c:pt idx="255">
                  <c:v>50.96</c:v>
                </c:pt>
                <c:pt idx="256">
                  <c:v>51.15</c:v>
                </c:pt>
                <c:pt idx="257">
                  <c:v>51.1</c:v>
                </c:pt>
                <c:pt idx="258">
                  <c:v>53.11</c:v>
                </c:pt>
                <c:pt idx="259">
                  <c:v>56.42</c:v>
                </c:pt>
                <c:pt idx="260">
                  <c:v>57.33</c:v>
                </c:pt>
                <c:pt idx="261">
                  <c:v>57.9</c:v>
                </c:pt>
                <c:pt idx="262">
                  <c:v>57.88</c:v>
                </c:pt>
                <c:pt idx="263">
                  <c:v>59.45</c:v>
                </c:pt>
                <c:pt idx="264">
                  <c:v>60.24</c:v>
                </c:pt>
                <c:pt idx="265">
                  <c:v>61.69</c:v>
                </c:pt>
                <c:pt idx="266">
                  <c:v>60.11</c:v>
                </c:pt>
                <c:pt idx="267">
                  <c:v>61.38</c:v>
                </c:pt>
                <c:pt idx="268">
                  <c:v>59.27</c:v>
                </c:pt>
                <c:pt idx="269">
                  <c:v>61.18</c:v>
                </c:pt>
                <c:pt idx="270">
                  <c:v>59.86</c:v>
                </c:pt>
                <c:pt idx="271">
                  <c:v>61.06</c:v>
                </c:pt>
                <c:pt idx="272">
                  <c:v>61.85</c:v>
                </c:pt>
                <c:pt idx="273">
                  <c:v>63.68</c:v>
                </c:pt>
                <c:pt idx="274">
                  <c:v>64.239999999999995</c:v>
                </c:pt>
                <c:pt idx="275">
                  <c:v>66.84</c:v>
                </c:pt>
                <c:pt idx="276">
                  <c:v>66.19</c:v>
                </c:pt>
                <c:pt idx="277">
                  <c:v>69.069999999999993</c:v>
                </c:pt>
                <c:pt idx="278">
                  <c:v>69.64</c:v>
                </c:pt>
                <c:pt idx="279">
                  <c:v>69.92</c:v>
                </c:pt>
                <c:pt idx="280">
                  <c:v>70.540000000000006</c:v>
                </c:pt>
                <c:pt idx="281">
                  <c:v>72.540000000000006</c:v>
                </c:pt>
                <c:pt idx="282">
                  <c:v>70.150000000000006</c:v>
                </c:pt>
                <c:pt idx="283">
                  <c:v>72.58</c:v>
                </c:pt>
                <c:pt idx="284">
                  <c:v>77.75</c:v>
                </c:pt>
                <c:pt idx="285">
                  <c:v>78.33</c:v>
                </c:pt>
                <c:pt idx="286">
                  <c:v>79.680000000000007</c:v>
                </c:pt>
                <c:pt idx="287">
                  <c:v>80.36</c:v>
                </c:pt>
                <c:pt idx="288">
                  <c:v>79.33</c:v>
                </c:pt>
                <c:pt idx="289">
                  <c:v>78.099999999999994</c:v>
                </c:pt>
                <c:pt idx="290">
                  <c:v>78.47</c:v>
                </c:pt>
                <c:pt idx="291">
                  <c:v>79.31</c:v>
                </c:pt>
                <c:pt idx="292">
                  <c:v>79.41</c:v>
                </c:pt>
                <c:pt idx="293">
                  <c:v>77.92</c:v>
                </c:pt>
                <c:pt idx="294">
                  <c:v>80.38</c:v>
                </c:pt>
                <c:pt idx="295">
                  <c:v>81.67</c:v>
                </c:pt>
                <c:pt idx="296">
                  <c:v>82.34</c:v>
                </c:pt>
                <c:pt idx="297">
                  <c:v>83.39</c:v>
                </c:pt>
                <c:pt idx="298">
                  <c:v>82.86</c:v>
                </c:pt>
                <c:pt idx="299">
                  <c:v>82.95</c:v>
                </c:pt>
                <c:pt idx="300">
                  <c:v>82.82</c:v>
                </c:pt>
                <c:pt idx="301">
                  <c:v>84.78</c:v>
                </c:pt>
                <c:pt idx="302">
                  <c:v>85.86</c:v>
                </c:pt>
                <c:pt idx="303">
                  <c:v>86.24</c:v>
                </c:pt>
                <c:pt idx="304">
                  <c:v>87.12</c:v>
                </c:pt>
                <c:pt idx="305">
                  <c:v>86.03</c:v>
                </c:pt>
                <c:pt idx="306">
                  <c:v>85.83</c:v>
                </c:pt>
                <c:pt idx="307">
                  <c:v>86.13</c:v>
                </c:pt>
                <c:pt idx="308">
                  <c:v>86.83</c:v>
                </c:pt>
                <c:pt idx="309">
                  <c:v>84.71</c:v>
                </c:pt>
                <c:pt idx="310">
                  <c:v>86.22</c:v>
                </c:pt>
                <c:pt idx="311">
                  <c:v>85.4</c:v>
                </c:pt>
                <c:pt idx="312">
                  <c:v>86.16</c:v>
                </c:pt>
                <c:pt idx="313">
                  <c:v>84.47</c:v>
                </c:pt>
                <c:pt idx="314">
                  <c:v>83.78</c:v>
                </c:pt>
                <c:pt idx="315">
                  <c:v>85.04</c:v>
                </c:pt>
                <c:pt idx="316">
                  <c:v>88.89</c:v>
                </c:pt>
                <c:pt idx="317">
                  <c:v>90.21</c:v>
                </c:pt>
                <c:pt idx="318">
                  <c:v>90.05</c:v>
                </c:pt>
                <c:pt idx="319">
                  <c:v>91.38</c:v>
                </c:pt>
                <c:pt idx="320">
                  <c:v>92.11</c:v>
                </c:pt>
                <c:pt idx="321">
                  <c:v>92.79</c:v>
                </c:pt>
                <c:pt idx="322">
                  <c:v>92.31</c:v>
                </c:pt>
                <c:pt idx="323">
                  <c:v>93.42</c:v>
                </c:pt>
                <c:pt idx="324">
                  <c:v>94.16</c:v>
                </c:pt>
                <c:pt idx="325">
                  <c:v>94.67</c:v>
                </c:pt>
                <c:pt idx="326">
                  <c:v>97.2</c:v>
                </c:pt>
                <c:pt idx="327">
                  <c:v>97</c:v>
                </c:pt>
                <c:pt idx="328">
                  <c:v>97</c:v>
                </c:pt>
                <c:pt idx="329">
                  <c:v>96.95</c:v>
                </c:pt>
                <c:pt idx="330">
                  <c:v>96.85</c:v>
                </c:pt>
                <c:pt idx="331">
                  <c:v>96.97</c:v>
                </c:pt>
                <c:pt idx="332">
                  <c:v>98.39</c:v>
                </c:pt>
                <c:pt idx="333">
                  <c:v>97.7</c:v>
                </c:pt>
                <c:pt idx="334">
                  <c:v>98.97</c:v>
                </c:pt>
                <c:pt idx="335">
                  <c:v>99.05</c:v>
                </c:pt>
                <c:pt idx="336">
                  <c:v>96.65</c:v>
                </c:pt>
                <c:pt idx="337">
                  <c:v>97.11</c:v>
                </c:pt>
                <c:pt idx="338">
                  <c:v>98.08</c:v>
                </c:pt>
                <c:pt idx="339">
                  <c:v>98.04</c:v>
                </c:pt>
                <c:pt idx="340">
                  <c:v>99.16</c:v>
                </c:pt>
                <c:pt idx="341">
                  <c:v>100.2</c:v>
                </c:pt>
                <c:pt idx="342">
                  <c:v>100.82</c:v>
                </c:pt>
                <c:pt idx="343">
                  <c:v>101.83</c:v>
                </c:pt>
                <c:pt idx="344">
                  <c:v>102.77</c:v>
                </c:pt>
                <c:pt idx="345">
                  <c:v>100.34</c:v>
                </c:pt>
                <c:pt idx="346">
                  <c:v>102.79</c:v>
                </c:pt>
                <c:pt idx="347">
                  <c:v>103.19</c:v>
                </c:pt>
                <c:pt idx="348">
                  <c:v>102.46</c:v>
                </c:pt>
                <c:pt idx="349">
                  <c:v>102.72</c:v>
                </c:pt>
                <c:pt idx="350">
                  <c:v>102.5</c:v>
                </c:pt>
                <c:pt idx="351">
                  <c:v>102.65</c:v>
                </c:pt>
                <c:pt idx="352">
                  <c:v>102.29</c:v>
                </c:pt>
                <c:pt idx="353">
                  <c:v>102.63</c:v>
                </c:pt>
                <c:pt idx="354">
                  <c:v>102.28</c:v>
                </c:pt>
                <c:pt idx="355">
                  <c:v>101.56</c:v>
                </c:pt>
                <c:pt idx="356">
                  <c:v>101.6</c:v>
                </c:pt>
                <c:pt idx="357">
                  <c:v>103.53</c:v>
                </c:pt>
                <c:pt idx="358">
                  <c:v>102.01</c:v>
                </c:pt>
                <c:pt idx="359">
                  <c:v>104.28</c:v>
                </c:pt>
                <c:pt idx="360">
                  <c:v>103.02</c:v>
                </c:pt>
                <c:pt idx="361">
                  <c:v>104.68</c:v>
                </c:pt>
                <c:pt idx="362">
                  <c:v>105.02</c:v>
                </c:pt>
                <c:pt idx="363">
                  <c:v>105.44</c:v>
                </c:pt>
                <c:pt idx="364">
                  <c:v>104.59</c:v>
                </c:pt>
                <c:pt idx="365">
                  <c:v>104.61</c:v>
                </c:pt>
                <c:pt idx="366">
                  <c:v>105.41</c:v>
                </c:pt>
                <c:pt idx="367">
                  <c:v>104.84</c:v>
                </c:pt>
                <c:pt idx="368">
                  <c:v>106.02</c:v>
                </c:pt>
                <c:pt idx="369">
                  <c:v>106.51</c:v>
                </c:pt>
                <c:pt idx="370">
                  <c:v>107.72</c:v>
                </c:pt>
                <c:pt idx="371">
                  <c:v>107.57</c:v>
                </c:pt>
                <c:pt idx="372">
                  <c:v>108.39</c:v>
                </c:pt>
                <c:pt idx="373">
                  <c:v>107.07</c:v>
                </c:pt>
                <c:pt idx="374">
                  <c:v>108.03</c:v>
                </c:pt>
                <c:pt idx="375">
                  <c:v>107.33</c:v>
                </c:pt>
                <c:pt idx="376">
                  <c:v>107.68</c:v>
                </c:pt>
                <c:pt idx="377">
                  <c:v>107.24</c:v>
                </c:pt>
                <c:pt idx="378">
                  <c:v>107.89</c:v>
                </c:pt>
                <c:pt idx="379">
                  <c:v>105.85</c:v>
                </c:pt>
                <c:pt idx="380">
                  <c:v>106.02</c:v>
                </c:pt>
                <c:pt idx="381">
                  <c:v>106.98</c:v>
                </c:pt>
                <c:pt idx="382">
                  <c:v>106.66</c:v>
                </c:pt>
                <c:pt idx="383">
                  <c:v>108.67</c:v>
                </c:pt>
                <c:pt idx="384">
                  <c:v>108.28</c:v>
                </c:pt>
                <c:pt idx="385">
                  <c:v>108.94</c:v>
                </c:pt>
                <c:pt idx="386">
                  <c:v>110.24</c:v>
                </c:pt>
                <c:pt idx="387">
                  <c:v>110.64</c:v>
                </c:pt>
                <c:pt idx="388">
                  <c:v>111</c:v>
                </c:pt>
                <c:pt idx="389">
                  <c:v>111.24</c:v>
                </c:pt>
                <c:pt idx="390">
                  <c:v>112.29</c:v>
                </c:pt>
                <c:pt idx="391">
                  <c:v>112.36</c:v>
                </c:pt>
                <c:pt idx="392">
                  <c:v>113.3</c:v>
                </c:pt>
                <c:pt idx="393">
                  <c:v>113.21</c:v>
                </c:pt>
                <c:pt idx="394">
                  <c:v>114</c:v>
                </c:pt>
                <c:pt idx="395">
                  <c:v>114.46</c:v>
                </c:pt>
                <c:pt idx="396">
                  <c:v>114.12</c:v>
                </c:pt>
                <c:pt idx="397">
                  <c:v>114.81</c:v>
                </c:pt>
                <c:pt idx="398">
                  <c:v>115.06</c:v>
                </c:pt>
                <c:pt idx="399">
                  <c:v>114.26</c:v>
                </c:pt>
                <c:pt idx="400">
                  <c:v>113.45</c:v>
                </c:pt>
                <c:pt idx="401">
                  <c:v>112.94</c:v>
                </c:pt>
                <c:pt idx="402">
                  <c:v>113.41</c:v>
                </c:pt>
                <c:pt idx="403">
                  <c:v>113.02</c:v>
                </c:pt>
                <c:pt idx="404">
                  <c:v>109.95</c:v>
                </c:pt>
                <c:pt idx="405">
                  <c:v>109.52</c:v>
                </c:pt>
                <c:pt idx="406">
                  <c:v>109.99</c:v>
                </c:pt>
                <c:pt idx="407">
                  <c:v>108.61</c:v>
                </c:pt>
                <c:pt idx="408">
                  <c:v>108.79</c:v>
                </c:pt>
                <c:pt idx="409">
                  <c:v>108.4</c:v>
                </c:pt>
                <c:pt idx="410">
                  <c:v>108.82</c:v>
                </c:pt>
                <c:pt idx="411">
                  <c:v>108.83</c:v>
                </c:pt>
                <c:pt idx="412">
                  <c:v>109.41</c:v>
                </c:pt>
                <c:pt idx="413">
                  <c:v>109.97</c:v>
                </c:pt>
                <c:pt idx="414">
                  <c:v>109.81</c:v>
                </c:pt>
                <c:pt idx="415">
                  <c:v>110.02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128888"/>
        <c:axId val="742129280"/>
      </c:lineChart>
      <c:lineChart>
        <c:grouping val="standard"/>
        <c:varyColors val="0"/>
        <c:ser>
          <c:idx val="1"/>
          <c:order val="1"/>
          <c:tx>
            <c:v>Komoditný index (po)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'Graf 3+4 - Ropa + Akcie'!$I$3:$I$418</c:f>
              <c:numCache>
                <c:formatCode>General</c:formatCode>
                <c:ptCount val="416"/>
                <c:pt idx="0">
                  <c:v>78.558800000000005</c:v>
                </c:pt>
                <c:pt idx="1">
                  <c:v>78.088099999999997</c:v>
                </c:pt>
                <c:pt idx="2">
                  <c:v>79.041799999999995</c:v>
                </c:pt>
                <c:pt idx="3">
                  <c:v>77.879000000000005</c:v>
                </c:pt>
                <c:pt idx="4">
                  <c:v>78.485100000000003</c:v>
                </c:pt>
                <c:pt idx="5">
                  <c:v>78.105500000000006</c:v>
                </c:pt>
                <c:pt idx="6">
                  <c:v>77.168999999999997</c:v>
                </c:pt>
                <c:pt idx="7">
                  <c:v>77.698499999999996</c:v>
                </c:pt>
                <c:pt idx="8">
                  <c:v>77.452299999999994</c:v>
                </c:pt>
                <c:pt idx="9">
                  <c:v>76.604500000000002</c:v>
                </c:pt>
                <c:pt idx="10">
                  <c:v>77.080699999999993</c:v>
                </c:pt>
                <c:pt idx="11">
                  <c:v>77.578100000000006</c:v>
                </c:pt>
                <c:pt idx="12">
                  <c:v>77.960899999999995</c:v>
                </c:pt>
                <c:pt idx="13">
                  <c:v>78.422399999999996</c:v>
                </c:pt>
                <c:pt idx="14">
                  <c:v>79.154399999999995</c:v>
                </c:pt>
                <c:pt idx="15">
                  <c:v>79.246600000000001</c:v>
                </c:pt>
                <c:pt idx="16">
                  <c:v>79.168999999999997</c:v>
                </c:pt>
                <c:pt idx="17">
                  <c:v>79.506399999999999</c:v>
                </c:pt>
                <c:pt idx="18">
                  <c:v>81.701599999999999</c:v>
                </c:pt>
                <c:pt idx="19">
                  <c:v>81.297799999999995</c:v>
                </c:pt>
                <c:pt idx="20">
                  <c:v>80.370800000000003</c:v>
                </c:pt>
                <c:pt idx="21">
                  <c:v>81.753299999999996</c:v>
                </c:pt>
                <c:pt idx="22">
                  <c:v>81.078100000000006</c:v>
                </c:pt>
                <c:pt idx="23">
                  <c:v>81.096199999999996</c:v>
                </c:pt>
                <c:pt idx="24">
                  <c:v>82.2684</c:v>
                </c:pt>
                <c:pt idx="25">
                  <c:v>82.144599999999997</c:v>
                </c:pt>
                <c:pt idx="26">
                  <c:v>81.499899999999997</c:v>
                </c:pt>
                <c:pt idx="27">
                  <c:v>81.423400000000001</c:v>
                </c:pt>
                <c:pt idx="28">
                  <c:v>81.741200000000006</c:v>
                </c:pt>
                <c:pt idx="29">
                  <c:v>81.5672</c:v>
                </c:pt>
                <c:pt idx="30">
                  <c:v>81.742199999999997</c:v>
                </c:pt>
                <c:pt idx="31">
                  <c:v>82.460099999999997</c:v>
                </c:pt>
                <c:pt idx="32">
                  <c:v>82.433199999999999</c:v>
                </c:pt>
                <c:pt idx="33">
                  <c:v>82.869100000000003</c:v>
                </c:pt>
                <c:pt idx="34">
                  <c:v>83.617999999999995</c:v>
                </c:pt>
                <c:pt idx="35">
                  <c:v>84.044600000000003</c:v>
                </c:pt>
                <c:pt idx="36">
                  <c:v>84.236900000000006</c:v>
                </c:pt>
                <c:pt idx="37">
                  <c:v>85.2346</c:v>
                </c:pt>
                <c:pt idx="38">
                  <c:v>85.825999999999993</c:v>
                </c:pt>
                <c:pt idx="39">
                  <c:v>86.514799999999994</c:v>
                </c:pt>
                <c:pt idx="40">
                  <c:v>87.692999999999998</c:v>
                </c:pt>
                <c:pt idx="41">
                  <c:v>86.868399999999994</c:v>
                </c:pt>
                <c:pt idx="42">
                  <c:v>87.428899999999999</c:v>
                </c:pt>
                <c:pt idx="43">
                  <c:v>86.867199999999997</c:v>
                </c:pt>
                <c:pt idx="44">
                  <c:v>87.641999999999996</c:v>
                </c:pt>
                <c:pt idx="45">
                  <c:v>86.623400000000004</c:v>
                </c:pt>
                <c:pt idx="46">
                  <c:v>86.961399999999998</c:v>
                </c:pt>
                <c:pt idx="47">
                  <c:v>87.446399999999997</c:v>
                </c:pt>
                <c:pt idx="48">
                  <c:v>88.174800000000005</c:v>
                </c:pt>
                <c:pt idx="49">
                  <c:v>88.184299999999993</c:v>
                </c:pt>
                <c:pt idx="50">
                  <c:v>88.828999999999994</c:v>
                </c:pt>
                <c:pt idx="51">
                  <c:v>88.519199999999998</c:v>
                </c:pt>
                <c:pt idx="52">
                  <c:v>89.783500000000004</c:v>
                </c:pt>
                <c:pt idx="53">
                  <c:v>89.838999999999999</c:v>
                </c:pt>
                <c:pt idx="54">
                  <c:v>90.137600000000006</c:v>
                </c:pt>
                <c:pt idx="55">
                  <c:v>89.981899999999996</c:v>
                </c:pt>
                <c:pt idx="56">
                  <c:v>90.052400000000006</c:v>
                </c:pt>
                <c:pt idx="57">
                  <c:v>91.008399999999995</c:v>
                </c:pt>
                <c:pt idx="58">
                  <c:v>90.345200000000006</c:v>
                </c:pt>
                <c:pt idx="59">
                  <c:v>90.108900000000006</c:v>
                </c:pt>
                <c:pt idx="60">
                  <c:v>90.267499999999998</c:v>
                </c:pt>
                <c:pt idx="61">
                  <c:v>88.800700000000006</c:v>
                </c:pt>
                <c:pt idx="62">
                  <c:v>87.891400000000004</c:v>
                </c:pt>
                <c:pt idx="63">
                  <c:v>87.130499999999998</c:v>
                </c:pt>
                <c:pt idx="64">
                  <c:v>87.821399999999997</c:v>
                </c:pt>
                <c:pt idx="65">
                  <c:v>87.561800000000005</c:v>
                </c:pt>
                <c:pt idx="66">
                  <c:v>87.334400000000002</c:v>
                </c:pt>
                <c:pt idx="67">
                  <c:v>88.494200000000006</c:v>
                </c:pt>
                <c:pt idx="68">
                  <c:v>87.870400000000004</c:v>
                </c:pt>
                <c:pt idx="69">
                  <c:v>87.186000000000007</c:v>
                </c:pt>
                <c:pt idx="70">
                  <c:v>87.669300000000007</c:v>
                </c:pt>
                <c:pt idx="71">
                  <c:v>88.561499999999995</c:v>
                </c:pt>
                <c:pt idx="72">
                  <c:v>87.727199999999996</c:v>
                </c:pt>
                <c:pt idx="73">
                  <c:v>89.031400000000005</c:v>
                </c:pt>
                <c:pt idx="74">
                  <c:v>89.4589</c:v>
                </c:pt>
                <c:pt idx="75">
                  <c:v>88.570999999999998</c:v>
                </c:pt>
                <c:pt idx="76">
                  <c:v>88.572100000000006</c:v>
                </c:pt>
                <c:pt idx="77">
                  <c:v>88.9268</c:v>
                </c:pt>
                <c:pt idx="78">
                  <c:v>89.146199999999993</c:v>
                </c:pt>
                <c:pt idx="79">
                  <c:v>88.220100000000002</c:v>
                </c:pt>
                <c:pt idx="80">
                  <c:v>89.350300000000004</c:v>
                </c:pt>
                <c:pt idx="81">
                  <c:v>88.489400000000003</c:v>
                </c:pt>
                <c:pt idx="82">
                  <c:v>89.419499999999999</c:v>
                </c:pt>
                <c:pt idx="83">
                  <c:v>88.928100000000001</c:v>
                </c:pt>
                <c:pt idx="84">
                  <c:v>88.738</c:v>
                </c:pt>
                <c:pt idx="85">
                  <c:v>90.9328</c:v>
                </c:pt>
                <c:pt idx="86">
                  <c:v>89.357900000000001</c:v>
                </c:pt>
                <c:pt idx="87">
                  <c:v>87.721599999999995</c:v>
                </c:pt>
                <c:pt idx="88">
                  <c:v>85.138300000000001</c:v>
                </c:pt>
                <c:pt idx="89">
                  <c:v>86.275199999999998</c:v>
                </c:pt>
                <c:pt idx="90">
                  <c:v>85.853099999999998</c:v>
                </c:pt>
                <c:pt idx="91">
                  <c:v>87.8048</c:v>
                </c:pt>
                <c:pt idx="92">
                  <c:v>89.229699999999994</c:v>
                </c:pt>
                <c:pt idx="93">
                  <c:v>88.526399999999995</c:v>
                </c:pt>
                <c:pt idx="94">
                  <c:v>89.293800000000005</c:v>
                </c:pt>
                <c:pt idx="95">
                  <c:v>89.814700000000002</c:v>
                </c:pt>
                <c:pt idx="96">
                  <c:v>90.3553</c:v>
                </c:pt>
                <c:pt idx="97">
                  <c:v>90.453800000000001</c:v>
                </c:pt>
                <c:pt idx="98">
                  <c:v>90.831500000000005</c:v>
                </c:pt>
                <c:pt idx="99">
                  <c:v>91.117800000000003</c:v>
                </c:pt>
                <c:pt idx="100">
                  <c:v>92.622699999999995</c:v>
                </c:pt>
                <c:pt idx="101">
                  <c:v>90.479900000000001</c:v>
                </c:pt>
                <c:pt idx="102">
                  <c:v>90.532300000000006</c:v>
                </c:pt>
                <c:pt idx="103">
                  <c:v>90.827299999999994</c:v>
                </c:pt>
                <c:pt idx="104">
                  <c:v>91.115600000000001</c:v>
                </c:pt>
                <c:pt idx="105">
                  <c:v>90.433099999999996</c:v>
                </c:pt>
                <c:pt idx="106">
                  <c:v>91.782700000000006</c:v>
                </c:pt>
                <c:pt idx="107">
                  <c:v>92.624499999999998</c:v>
                </c:pt>
                <c:pt idx="108">
                  <c:v>93.045000000000002</c:v>
                </c:pt>
                <c:pt idx="109">
                  <c:v>92.897900000000007</c:v>
                </c:pt>
                <c:pt idx="110">
                  <c:v>92.149299999999997</c:v>
                </c:pt>
                <c:pt idx="111">
                  <c:v>93.287099999999995</c:v>
                </c:pt>
                <c:pt idx="112">
                  <c:v>94.3904</c:v>
                </c:pt>
                <c:pt idx="113">
                  <c:v>95.319900000000004</c:v>
                </c:pt>
                <c:pt idx="114">
                  <c:v>96.359899999999996</c:v>
                </c:pt>
                <c:pt idx="115">
                  <c:v>96.2029</c:v>
                </c:pt>
                <c:pt idx="116">
                  <c:v>97.567700000000002</c:v>
                </c:pt>
                <c:pt idx="117">
                  <c:v>98.079099999999997</c:v>
                </c:pt>
                <c:pt idx="118">
                  <c:v>98.482900000000001</c:v>
                </c:pt>
                <c:pt idx="119">
                  <c:v>99.403700000000001</c:v>
                </c:pt>
                <c:pt idx="120">
                  <c:v>99.577600000000004</c:v>
                </c:pt>
                <c:pt idx="121">
                  <c:v>99.334199999999996</c:v>
                </c:pt>
                <c:pt idx="122">
                  <c:v>99.038200000000003</c:v>
                </c:pt>
                <c:pt idx="123">
                  <c:v>97.844300000000004</c:v>
                </c:pt>
                <c:pt idx="124">
                  <c:v>97.599400000000003</c:v>
                </c:pt>
                <c:pt idx="125">
                  <c:v>99.107799999999997</c:v>
                </c:pt>
                <c:pt idx="126">
                  <c:v>101.8648</c:v>
                </c:pt>
                <c:pt idx="127">
                  <c:v>101.60290000000001</c:v>
                </c:pt>
                <c:pt idx="128">
                  <c:v>102.6892</c:v>
                </c:pt>
                <c:pt idx="129">
                  <c:v>100.7349</c:v>
                </c:pt>
                <c:pt idx="130">
                  <c:v>101.1317</c:v>
                </c:pt>
                <c:pt idx="131">
                  <c:v>100.9008</c:v>
                </c:pt>
                <c:pt idx="132">
                  <c:v>100.468</c:v>
                </c:pt>
                <c:pt idx="133">
                  <c:v>100.7234</c:v>
                </c:pt>
                <c:pt idx="134">
                  <c:v>100.0458</c:v>
                </c:pt>
                <c:pt idx="135">
                  <c:v>99.835300000000004</c:v>
                </c:pt>
                <c:pt idx="136">
                  <c:v>100.6035</c:v>
                </c:pt>
                <c:pt idx="137">
                  <c:v>100.523</c:v>
                </c:pt>
                <c:pt idx="138">
                  <c:v>100.5206</c:v>
                </c:pt>
                <c:pt idx="139">
                  <c:v>100.2693</c:v>
                </c:pt>
                <c:pt idx="140">
                  <c:v>100.5809</c:v>
                </c:pt>
                <c:pt idx="141">
                  <c:v>101.49420000000001</c:v>
                </c:pt>
                <c:pt idx="142">
                  <c:v>102.712</c:v>
                </c:pt>
                <c:pt idx="143">
                  <c:v>102.17489999999999</c:v>
                </c:pt>
                <c:pt idx="144">
                  <c:v>100.6041</c:v>
                </c:pt>
                <c:pt idx="145">
                  <c:v>100.2458</c:v>
                </c:pt>
                <c:pt idx="146">
                  <c:v>100.0515</c:v>
                </c:pt>
                <c:pt idx="147">
                  <c:v>100.9914</c:v>
                </c:pt>
                <c:pt idx="148">
                  <c:v>102.0676</c:v>
                </c:pt>
                <c:pt idx="149">
                  <c:v>101.0561</c:v>
                </c:pt>
                <c:pt idx="150">
                  <c:v>100.9465</c:v>
                </c:pt>
                <c:pt idx="151">
                  <c:v>100.1561</c:v>
                </c:pt>
                <c:pt idx="152">
                  <c:v>100.0014</c:v>
                </c:pt>
                <c:pt idx="153">
                  <c:v>100.77200000000001</c:v>
                </c:pt>
                <c:pt idx="154">
                  <c:v>102.5038</c:v>
                </c:pt>
                <c:pt idx="155">
                  <c:v>103.7503</c:v>
                </c:pt>
                <c:pt idx="156">
                  <c:v>102.94280000000001</c:v>
                </c:pt>
                <c:pt idx="157">
                  <c:v>102.8047</c:v>
                </c:pt>
                <c:pt idx="158">
                  <c:v>105.08799999999999</c:v>
                </c:pt>
                <c:pt idx="159">
                  <c:v>105.34529999999999</c:v>
                </c:pt>
                <c:pt idx="160">
                  <c:v>105.49379999999999</c:v>
                </c:pt>
                <c:pt idx="161">
                  <c:v>104.9837</c:v>
                </c:pt>
                <c:pt idx="162">
                  <c:v>104.6512</c:v>
                </c:pt>
                <c:pt idx="163">
                  <c:v>103.3951</c:v>
                </c:pt>
                <c:pt idx="164">
                  <c:v>104.0993</c:v>
                </c:pt>
                <c:pt idx="165">
                  <c:v>103.10429999999999</c:v>
                </c:pt>
                <c:pt idx="166">
                  <c:v>104.562</c:v>
                </c:pt>
                <c:pt idx="167">
                  <c:v>104.7285</c:v>
                </c:pt>
                <c:pt idx="168">
                  <c:v>103.6961</c:v>
                </c:pt>
                <c:pt idx="169">
                  <c:v>103.3993</c:v>
                </c:pt>
                <c:pt idx="170">
                  <c:v>103.7471</c:v>
                </c:pt>
                <c:pt idx="171">
                  <c:v>103.0634</c:v>
                </c:pt>
                <c:pt idx="172">
                  <c:v>102.06100000000001</c:v>
                </c:pt>
                <c:pt idx="173">
                  <c:v>101.765</c:v>
                </c:pt>
                <c:pt idx="174">
                  <c:v>101.59059999999999</c:v>
                </c:pt>
                <c:pt idx="175">
                  <c:v>101.6138</c:v>
                </c:pt>
                <c:pt idx="176">
                  <c:v>100.64190000000001</c:v>
                </c:pt>
                <c:pt idx="177">
                  <c:v>100.73909999999999</c:v>
                </c:pt>
                <c:pt idx="178">
                  <c:v>101.16540000000001</c:v>
                </c:pt>
                <c:pt idx="179">
                  <c:v>101.819</c:v>
                </c:pt>
                <c:pt idx="180">
                  <c:v>102.31</c:v>
                </c:pt>
                <c:pt idx="181">
                  <c:v>101.44329999999999</c:v>
                </c:pt>
                <c:pt idx="182">
                  <c:v>99.669799999999995</c:v>
                </c:pt>
                <c:pt idx="183">
                  <c:v>99.060500000000005</c:v>
                </c:pt>
                <c:pt idx="184">
                  <c:v>99.471400000000003</c:v>
                </c:pt>
                <c:pt idx="185">
                  <c:v>98.796999999999997</c:v>
                </c:pt>
                <c:pt idx="186">
                  <c:v>99.224699999999999</c:v>
                </c:pt>
                <c:pt idx="187">
                  <c:v>101.3824</c:v>
                </c:pt>
                <c:pt idx="188">
                  <c:v>100.95180000000001</c:v>
                </c:pt>
                <c:pt idx="189">
                  <c:v>99.6875</c:v>
                </c:pt>
                <c:pt idx="190">
                  <c:v>99.896299999999997</c:v>
                </c:pt>
                <c:pt idx="191">
                  <c:v>98.123000000000005</c:v>
                </c:pt>
                <c:pt idx="192">
                  <c:v>99.287499999999994</c:v>
                </c:pt>
                <c:pt idx="193">
                  <c:v>99.365200000000002</c:v>
                </c:pt>
                <c:pt idx="194">
                  <c:v>101.0461</c:v>
                </c:pt>
                <c:pt idx="195">
                  <c:v>100.3086</c:v>
                </c:pt>
                <c:pt idx="196">
                  <c:v>100.0038</c:v>
                </c:pt>
                <c:pt idx="197">
                  <c:v>100.12869999999999</c:v>
                </c:pt>
                <c:pt idx="198">
                  <c:v>99.545500000000004</c:v>
                </c:pt>
                <c:pt idx="199">
                  <c:v>97.988200000000006</c:v>
                </c:pt>
                <c:pt idx="200">
                  <c:v>98.186800000000005</c:v>
                </c:pt>
                <c:pt idx="201">
                  <c:v>96.962599999999995</c:v>
                </c:pt>
                <c:pt idx="202">
                  <c:v>97.329899999999995</c:v>
                </c:pt>
                <c:pt idx="203">
                  <c:v>97.577699999999993</c:v>
                </c:pt>
                <c:pt idx="204">
                  <c:v>98.9953</c:v>
                </c:pt>
                <c:pt idx="205">
                  <c:v>99.378100000000003</c:v>
                </c:pt>
                <c:pt idx="206">
                  <c:v>99.135800000000003</c:v>
                </c:pt>
                <c:pt idx="207">
                  <c:v>100.3442</c:v>
                </c:pt>
                <c:pt idx="208">
                  <c:v>100.7694</c:v>
                </c:pt>
                <c:pt idx="209">
                  <c:v>101.6979</c:v>
                </c:pt>
                <c:pt idx="210">
                  <c:v>102.05419999999999</c:v>
                </c:pt>
                <c:pt idx="211">
                  <c:v>102.09820000000001</c:v>
                </c:pt>
                <c:pt idx="212">
                  <c:v>101.8861</c:v>
                </c:pt>
                <c:pt idx="213">
                  <c:v>103.4379</c:v>
                </c:pt>
                <c:pt idx="214">
                  <c:v>102.1028</c:v>
                </c:pt>
                <c:pt idx="215">
                  <c:v>102.7864</c:v>
                </c:pt>
                <c:pt idx="216">
                  <c:v>101.96639999999999</c:v>
                </c:pt>
                <c:pt idx="217">
                  <c:v>101.7313</c:v>
                </c:pt>
                <c:pt idx="218">
                  <c:v>102.7283</c:v>
                </c:pt>
                <c:pt idx="219">
                  <c:v>103.22020000000001</c:v>
                </c:pt>
                <c:pt idx="220">
                  <c:v>103.21</c:v>
                </c:pt>
                <c:pt idx="221">
                  <c:v>103.9821</c:v>
                </c:pt>
                <c:pt idx="222">
                  <c:v>104.47199999999999</c:v>
                </c:pt>
                <c:pt idx="223">
                  <c:v>103.0098</c:v>
                </c:pt>
                <c:pt idx="224">
                  <c:v>101.6249</c:v>
                </c:pt>
                <c:pt idx="225">
                  <c:v>102.1225</c:v>
                </c:pt>
                <c:pt idx="226">
                  <c:v>103.56659999999999</c:v>
                </c:pt>
                <c:pt idx="227">
                  <c:v>102.64879999999999</c:v>
                </c:pt>
                <c:pt idx="228">
                  <c:v>102.4819</c:v>
                </c:pt>
                <c:pt idx="229">
                  <c:v>101.6108</c:v>
                </c:pt>
                <c:pt idx="230">
                  <c:v>104.0163</c:v>
                </c:pt>
                <c:pt idx="231">
                  <c:v>101.3224</c:v>
                </c:pt>
                <c:pt idx="232">
                  <c:v>100.8413</c:v>
                </c:pt>
                <c:pt idx="233">
                  <c:v>98.762900000000002</c:v>
                </c:pt>
                <c:pt idx="234">
                  <c:v>100.2513</c:v>
                </c:pt>
                <c:pt idx="235">
                  <c:v>101.3211</c:v>
                </c:pt>
                <c:pt idx="236">
                  <c:v>100.745</c:v>
                </c:pt>
                <c:pt idx="237">
                  <c:v>101.131</c:v>
                </c:pt>
                <c:pt idx="238">
                  <c:v>101.5883</c:v>
                </c:pt>
                <c:pt idx="239">
                  <c:v>102.5472</c:v>
                </c:pt>
                <c:pt idx="240">
                  <c:v>101.49930000000001</c:v>
                </c:pt>
                <c:pt idx="241">
                  <c:v>103.3062</c:v>
                </c:pt>
                <c:pt idx="242">
                  <c:v>101.71769999999999</c:v>
                </c:pt>
                <c:pt idx="243">
                  <c:v>102.3496</c:v>
                </c:pt>
                <c:pt idx="244">
                  <c:v>101.29089999999999</c:v>
                </c:pt>
                <c:pt idx="245">
                  <c:v>101.895</c:v>
                </c:pt>
                <c:pt idx="246">
                  <c:v>103.6223</c:v>
                </c:pt>
                <c:pt idx="247">
                  <c:v>103.6365</c:v>
                </c:pt>
                <c:pt idx="248">
                  <c:v>103.5252</c:v>
                </c:pt>
                <c:pt idx="249">
                  <c:v>104.0825</c:v>
                </c:pt>
                <c:pt idx="250">
                  <c:v>103.873</c:v>
                </c:pt>
                <c:pt idx="251">
                  <c:v>103.8614</c:v>
                </c:pt>
                <c:pt idx="252">
                  <c:v>104.32850000000001</c:v>
                </c:pt>
                <c:pt idx="253">
                  <c:v>106.1031</c:v>
                </c:pt>
                <c:pt idx="254">
                  <c:v>106.113</c:v>
                </c:pt>
                <c:pt idx="255">
                  <c:v>106.4859</c:v>
                </c:pt>
                <c:pt idx="256">
                  <c:v>106.1649</c:v>
                </c:pt>
                <c:pt idx="257">
                  <c:v>107.5993</c:v>
                </c:pt>
                <c:pt idx="258">
                  <c:v>107.0226</c:v>
                </c:pt>
                <c:pt idx="259">
                  <c:v>108.66</c:v>
                </c:pt>
                <c:pt idx="260">
                  <c:v>108.52419999999999</c:v>
                </c:pt>
                <c:pt idx="261">
                  <c:v>108.8532</c:v>
                </c:pt>
                <c:pt idx="262">
                  <c:v>108.2629</c:v>
                </c:pt>
                <c:pt idx="263">
                  <c:v>109.7779</c:v>
                </c:pt>
                <c:pt idx="264">
                  <c:v>110.7697</c:v>
                </c:pt>
                <c:pt idx="265">
                  <c:v>110.68210000000001</c:v>
                </c:pt>
                <c:pt idx="266">
                  <c:v>110.879</c:v>
                </c:pt>
                <c:pt idx="267">
                  <c:v>111.9937</c:v>
                </c:pt>
                <c:pt idx="268">
                  <c:v>110.6721</c:v>
                </c:pt>
                <c:pt idx="269">
                  <c:v>112.20059999999999</c:v>
                </c:pt>
                <c:pt idx="270">
                  <c:v>112.19970000000001</c:v>
                </c:pt>
                <c:pt idx="271">
                  <c:v>112.16379999999999</c:v>
                </c:pt>
                <c:pt idx="272">
                  <c:v>112.5138</c:v>
                </c:pt>
                <c:pt idx="273">
                  <c:v>114.797</c:v>
                </c:pt>
                <c:pt idx="274">
                  <c:v>112.9451</c:v>
                </c:pt>
                <c:pt idx="275">
                  <c:v>117.4897</c:v>
                </c:pt>
                <c:pt idx="276">
                  <c:v>117.69029999999999</c:v>
                </c:pt>
                <c:pt idx="277">
                  <c:v>117.22450000000001</c:v>
                </c:pt>
                <c:pt idx="278">
                  <c:v>118.1138</c:v>
                </c:pt>
                <c:pt idx="279">
                  <c:v>117.916</c:v>
                </c:pt>
                <c:pt idx="280">
                  <c:v>117.10250000000001</c:v>
                </c:pt>
                <c:pt idx="281">
                  <c:v>116.7847</c:v>
                </c:pt>
                <c:pt idx="282">
                  <c:v>117.47799999999999</c:v>
                </c:pt>
                <c:pt idx="283">
                  <c:v>116.87820000000001</c:v>
                </c:pt>
                <c:pt idx="284">
                  <c:v>115.9414</c:v>
                </c:pt>
                <c:pt idx="285">
                  <c:v>117.32250000000001</c:v>
                </c:pt>
                <c:pt idx="286">
                  <c:v>117.5562</c:v>
                </c:pt>
                <c:pt idx="287">
                  <c:v>116.5363</c:v>
                </c:pt>
                <c:pt idx="288">
                  <c:v>117.67610000000001</c:v>
                </c:pt>
                <c:pt idx="289">
                  <c:v>116.99379999999999</c:v>
                </c:pt>
                <c:pt idx="290">
                  <c:v>116.3039</c:v>
                </c:pt>
                <c:pt idx="291">
                  <c:v>116.48090000000001</c:v>
                </c:pt>
                <c:pt idx="292">
                  <c:v>117.7226</c:v>
                </c:pt>
                <c:pt idx="293">
                  <c:v>117.73650000000001</c:v>
                </c:pt>
                <c:pt idx="294">
                  <c:v>117.9486</c:v>
                </c:pt>
                <c:pt idx="295">
                  <c:v>119.0795</c:v>
                </c:pt>
                <c:pt idx="296">
                  <c:v>117.7636</c:v>
                </c:pt>
                <c:pt idx="297">
                  <c:v>116.8334</c:v>
                </c:pt>
                <c:pt idx="298">
                  <c:v>116.5802</c:v>
                </c:pt>
                <c:pt idx="299">
                  <c:v>117.24039999999999</c:v>
                </c:pt>
                <c:pt idx="300">
                  <c:v>116.65349999999999</c:v>
                </c:pt>
                <c:pt idx="301">
                  <c:v>117.46810000000001</c:v>
                </c:pt>
                <c:pt idx="302">
                  <c:v>116.60590000000001</c:v>
                </c:pt>
                <c:pt idx="303">
                  <c:v>117.4452</c:v>
                </c:pt>
                <c:pt idx="304">
                  <c:v>117.54649999999999</c:v>
                </c:pt>
                <c:pt idx="305">
                  <c:v>116.9992</c:v>
                </c:pt>
                <c:pt idx="306">
                  <c:v>118.40479999999999</c:v>
                </c:pt>
                <c:pt idx="307">
                  <c:v>119.0406</c:v>
                </c:pt>
                <c:pt idx="308">
                  <c:v>118.2045</c:v>
                </c:pt>
                <c:pt idx="309">
                  <c:v>118.8325</c:v>
                </c:pt>
                <c:pt idx="310">
                  <c:v>118.8028</c:v>
                </c:pt>
                <c:pt idx="311">
                  <c:v>119.8569</c:v>
                </c:pt>
                <c:pt idx="312">
                  <c:v>119.5825</c:v>
                </c:pt>
                <c:pt idx="313">
                  <c:v>118.01819999999999</c:v>
                </c:pt>
                <c:pt idx="314">
                  <c:v>118.21729999999999</c:v>
                </c:pt>
                <c:pt idx="315">
                  <c:v>118.5566</c:v>
                </c:pt>
                <c:pt idx="316">
                  <c:v>118.6922</c:v>
                </c:pt>
                <c:pt idx="317">
                  <c:v>120.42449999999999</c:v>
                </c:pt>
                <c:pt idx="318">
                  <c:v>119.18470000000001</c:v>
                </c:pt>
                <c:pt idx="319">
                  <c:v>119.08280000000001</c:v>
                </c:pt>
                <c:pt idx="320">
                  <c:v>119.53060000000001</c:v>
                </c:pt>
                <c:pt idx="321">
                  <c:v>118.6006</c:v>
                </c:pt>
                <c:pt idx="322">
                  <c:v>118.62520000000001</c:v>
                </c:pt>
                <c:pt idx="323">
                  <c:v>119.485</c:v>
                </c:pt>
                <c:pt idx="324">
                  <c:v>120.4843</c:v>
                </c:pt>
                <c:pt idx="325">
                  <c:v>122.0424</c:v>
                </c:pt>
                <c:pt idx="326">
                  <c:v>122.2611</c:v>
                </c:pt>
                <c:pt idx="327">
                  <c:v>121.3571</c:v>
                </c:pt>
                <c:pt idx="328">
                  <c:v>121.2991</c:v>
                </c:pt>
                <c:pt idx="329">
                  <c:v>121.6292</c:v>
                </c:pt>
                <c:pt idx="330">
                  <c:v>122.6383</c:v>
                </c:pt>
                <c:pt idx="331">
                  <c:v>123.4755</c:v>
                </c:pt>
                <c:pt idx="332">
                  <c:v>124.2431</c:v>
                </c:pt>
                <c:pt idx="333">
                  <c:v>124.8522</c:v>
                </c:pt>
                <c:pt idx="334">
                  <c:v>124.6729</c:v>
                </c:pt>
                <c:pt idx="335">
                  <c:v>125.1742</c:v>
                </c:pt>
                <c:pt idx="336">
                  <c:v>125.3004</c:v>
                </c:pt>
                <c:pt idx="337">
                  <c:v>126.5745</c:v>
                </c:pt>
                <c:pt idx="338">
                  <c:v>126.3261</c:v>
                </c:pt>
                <c:pt idx="339">
                  <c:v>126.0103</c:v>
                </c:pt>
                <c:pt idx="340">
                  <c:v>125.8897</c:v>
                </c:pt>
                <c:pt idx="341">
                  <c:v>125.4041</c:v>
                </c:pt>
                <c:pt idx="342">
                  <c:v>125.4217</c:v>
                </c:pt>
                <c:pt idx="343">
                  <c:v>125.4898</c:v>
                </c:pt>
                <c:pt idx="344">
                  <c:v>125.2677</c:v>
                </c:pt>
                <c:pt idx="345">
                  <c:v>124.9821</c:v>
                </c:pt>
                <c:pt idx="346">
                  <c:v>125.134</c:v>
                </c:pt>
                <c:pt idx="347">
                  <c:v>125.7131</c:v>
                </c:pt>
                <c:pt idx="348">
                  <c:v>125.6506</c:v>
                </c:pt>
                <c:pt idx="349">
                  <c:v>126.2692</c:v>
                </c:pt>
                <c:pt idx="350">
                  <c:v>126.8747</c:v>
                </c:pt>
                <c:pt idx="351">
                  <c:v>127.6818</c:v>
                </c:pt>
                <c:pt idx="352">
                  <c:v>127.3322</c:v>
                </c:pt>
                <c:pt idx="353">
                  <c:v>127.7319</c:v>
                </c:pt>
                <c:pt idx="354">
                  <c:v>128.21549999999999</c:v>
                </c:pt>
                <c:pt idx="355">
                  <c:v>127.2269</c:v>
                </c:pt>
                <c:pt idx="356">
                  <c:v>127.9139</c:v>
                </c:pt>
                <c:pt idx="357">
                  <c:v>127.089</c:v>
                </c:pt>
                <c:pt idx="358">
                  <c:v>127.9143</c:v>
                </c:pt>
                <c:pt idx="359">
                  <c:v>128.45240000000001</c:v>
                </c:pt>
                <c:pt idx="360">
                  <c:v>128.62989999999999</c:v>
                </c:pt>
                <c:pt idx="361">
                  <c:v>129.33860000000001</c:v>
                </c:pt>
                <c:pt idx="362">
                  <c:v>129.30449999999999</c:v>
                </c:pt>
                <c:pt idx="363">
                  <c:v>129.04939999999999</c:v>
                </c:pt>
                <c:pt idx="364">
                  <c:v>129.1567</c:v>
                </c:pt>
                <c:pt idx="365">
                  <c:v>128.80950000000001</c:v>
                </c:pt>
                <c:pt idx="366">
                  <c:v>129.37209999999999</c:v>
                </c:pt>
                <c:pt idx="367">
                  <c:v>129.29159999999999</c:v>
                </c:pt>
                <c:pt idx="368">
                  <c:v>129.982</c:v>
                </c:pt>
                <c:pt idx="369">
                  <c:v>129.77099999999999</c:v>
                </c:pt>
                <c:pt idx="370">
                  <c:v>129.48089999999999</c:v>
                </c:pt>
                <c:pt idx="371">
                  <c:v>130.167</c:v>
                </c:pt>
                <c:pt idx="372">
                  <c:v>130.18819999999999</c:v>
                </c:pt>
                <c:pt idx="373">
                  <c:v>131.1412</c:v>
                </c:pt>
                <c:pt idx="374">
                  <c:v>131.5479</c:v>
                </c:pt>
                <c:pt idx="375">
                  <c:v>132.3622</c:v>
                </c:pt>
                <c:pt idx="376">
                  <c:v>132.66</c:v>
                </c:pt>
                <c:pt idx="377">
                  <c:v>134.2159</c:v>
                </c:pt>
                <c:pt idx="378">
                  <c:v>134.28749999999999</c:v>
                </c:pt>
                <c:pt idx="379">
                  <c:v>134.23220000000001</c:v>
                </c:pt>
                <c:pt idx="380">
                  <c:v>134.6268</c:v>
                </c:pt>
                <c:pt idx="381">
                  <c:v>135.88669999999999</c:v>
                </c:pt>
                <c:pt idx="382">
                  <c:v>136.3613</c:v>
                </c:pt>
                <c:pt idx="383">
                  <c:v>136.6259</c:v>
                </c:pt>
                <c:pt idx="384">
                  <c:v>136.33930000000001</c:v>
                </c:pt>
                <c:pt idx="385">
                  <c:v>136.15129999999999</c:v>
                </c:pt>
                <c:pt idx="386">
                  <c:v>136.55459999999999</c:v>
                </c:pt>
                <c:pt idx="387">
                  <c:v>136.268</c:v>
                </c:pt>
                <c:pt idx="388">
                  <c:v>134.8681</c:v>
                </c:pt>
                <c:pt idx="389">
                  <c:v>134.6609</c:v>
                </c:pt>
                <c:pt idx="390">
                  <c:v>134.71019999999999</c:v>
                </c:pt>
                <c:pt idx="391">
                  <c:v>134.77279999999999</c:v>
                </c:pt>
                <c:pt idx="392">
                  <c:v>134.27680000000001</c:v>
                </c:pt>
                <c:pt idx="393">
                  <c:v>132.83750000000001</c:v>
                </c:pt>
                <c:pt idx="394">
                  <c:v>133.2885</c:v>
                </c:pt>
                <c:pt idx="395">
                  <c:v>133.797</c:v>
                </c:pt>
                <c:pt idx="396">
                  <c:v>133.7139</c:v>
                </c:pt>
                <c:pt idx="397">
                  <c:v>133.28649999999999</c:v>
                </c:pt>
                <c:pt idx="398">
                  <c:v>133.2861</c:v>
                </c:pt>
                <c:pt idx="399">
                  <c:v>133.58789999999999</c:v>
                </c:pt>
                <c:pt idx="400">
                  <c:v>133.9812</c:v>
                </c:pt>
                <c:pt idx="401">
                  <c:v>133.83240000000001</c:v>
                </c:pt>
                <c:pt idx="402">
                  <c:v>134.74090000000001</c:v>
                </c:pt>
                <c:pt idx="403">
                  <c:v>134.79490000000001</c:v>
                </c:pt>
                <c:pt idx="404">
                  <c:v>134.7938</c:v>
                </c:pt>
                <c:pt idx="405">
                  <c:v>135.71299999999999</c:v>
                </c:pt>
                <c:pt idx="406">
                  <c:v>135.60120000000001</c:v>
                </c:pt>
                <c:pt idx="407">
                  <c:v>135.6405</c:v>
                </c:pt>
                <c:pt idx="408">
                  <c:v>135.60079999999999</c:v>
                </c:pt>
                <c:pt idx="409">
                  <c:v>135.7201</c:v>
                </c:pt>
                <c:pt idx="410">
                  <c:v>135.23480000000001</c:v>
                </c:pt>
                <c:pt idx="411">
                  <c:v>135.79079999999999</c:v>
                </c:pt>
                <c:pt idx="412">
                  <c:v>136.60919999999999</c:v>
                </c:pt>
                <c:pt idx="413">
                  <c:v>136.3039</c:v>
                </c:pt>
                <c:pt idx="414">
                  <c:v>136.0531</c:v>
                </c:pt>
                <c:pt idx="415">
                  <c:v>135.76179999999999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130064"/>
        <c:axId val="742129672"/>
      </c:lineChart>
      <c:dateAx>
        <c:axId val="7421288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42129280"/>
        <c:crosses val="autoZero"/>
        <c:auto val="1"/>
        <c:lblOffset val="100"/>
        <c:baseTimeUnit val="days"/>
      </c:dateAx>
      <c:valAx>
        <c:axId val="742129280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42128888"/>
        <c:crosses val="autoZero"/>
        <c:crossBetween val="between"/>
      </c:valAx>
      <c:valAx>
        <c:axId val="742129672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42130064"/>
        <c:crosses val="max"/>
        <c:crossBetween val="between"/>
        <c:majorUnit val="5"/>
      </c:valAx>
      <c:catAx>
        <c:axId val="742130064"/>
        <c:scaling>
          <c:orientation val="minMax"/>
        </c:scaling>
        <c:delete val="1"/>
        <c:axPos val="b"/>
        <c:majorTickMark val="out"/>
        <c:minorTickMark val="none"/>
        <c:tickLblPos val="nextTo"/>
        <c:crossAx val="742129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18398548102713"/>
          <c:y val="0.15060240963855423"/>
          <c:w val="0.53331265758082214"/>
          <c:h val="0.1713177117920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25 + Tab 9 Output gap MF'!$J$6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25 + Tab 9 Output gap MF'!$K$5:$Z$5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2016F</c:v>
                </c:pt>
                <c:pt idx="13">
                  <c:v>2017F</c:v>
                </c:pt>
                <c:pt idx="14">
                  <c:v>2018F</c:v>
                </c:pt>
                <c:pt idx="15">
                  <c:v>2019F</c:v>
                </c:pt>
              </c:strCache>
            </c:strRef>
          </c:cat>
          <c:val>
            <c:numRef>
              <c:f>'Graf 25 + Tab 9 Output gap MF'!$K$6:$Z$6</c:f>
              <c:numCache>
                <c:formatCode>0.00</c:formatCode>
                <c:ptCount val="16"/>
                <c:pt idx="0">
                  <c:v>-1.1156784382381493</c:v>
                </c:pt>
                <c:pt idx="1">
                  <c:v>-1.7798477108016464</c:v>
                </c:pt>
                <c:pt idx="2">
                  <c:v>-1.0315277147974156</c:v>
                </c:pt>
                <c:pt idx="3">
                  <c:v>1.4789139102107436</c:v>
                </c:pt>
                <c:pt idx="4">
                  <c:v>2.7460165030342396</c:v>
                </c:pt>
                <c:pt idx="5">
                  <c:v>-4.298603059236549</c:v>
                </c:pt>
                <c:pt idx="6">
                  <c:v>-0.92502734772055417</c:v>
                </c:pt>
                <c:pt idx="7">
                  <c:v>-0.78875026501464707</c:v>
                </c:pt>
                <c:pt idx="8">
                  <c:v>-1.1845413087486207</c:v>
                </c:pt>
                <c:pt idx="9">
                  <c:v>-1.8041882409972387</c:v>
                </c:pt>
                <c:pt idx="10">
                  <c:v>-1.4489712843806541</c:v>
                </c:pt>
                <c:pt idx="11">
                  <c:v>-0.71348699873167853</c:v>
                </c:pt>
                <c:pt idx="12">
                  <c:v>-0.46047371750074217</c:v>
                </c:pt>
                <c:pt idx="13">
                  <c:v>0.23647930699410721</c:v>
                </c:pt>
                <c:pt idx="14">
                  <c:v>0.62315818006933033</c:v>
                </c:pt>
                <c:pt idx="15">
                  <c:v>1.3309393375486813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299072"/>
        <c:axId val="770299464"/>
      </c:lineChart>
      <c:catAx>
        <c:axId val="77029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70299464"/>
        <c:crosses val="autoZero"/>
        <c:auto val="1"/>
        <c:lblAlgn val="ctr"/>
        <c:lblOffset val="100"/>
        <c:noMultiLvlLbl val="0"/>
      </c:catAx>
      <c:valAx>
        <c:axId val="770299464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crossAx val="77029907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Nominálne saldo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18 Kons. usilie'!$B$4:$G$4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Dlh'!$B$21:$G$21</c:f>
              <c:numCache>
                <c:formatCode>0.00</c:formatCode>
                <c:ptCount val="6"/>
                <c:pt idx="0">
                  <c:v>-2.69</c:v>
                </c:pt>
                <c:pt idx="1">
                  <c:v>-2.97</c:v>
                </c:pt>
                <c:pt idx="2">
                  <c:v>-2.13</c:v>
                </c:pt>
                <c:pt idx="3">
                  <c:v>-1.29</c:v>
                </c:pt>
                <c:pt idx="4">
                  <c:v>-0.44</c:v>
                </c:pt>
                <c:pt idx="5">
                  <c:v>0.15512676216840304</c:v>
                </c:pt>
              </c:numCache>
            </c:numRef>
          </c:val>
        </c:ser>
        <c:ser>
          <c:idx val="3"/>
          <c:order val="3"/>
          <c:tx>
            <c:v>Štrukturálne saldo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18 Kons. usilie'!$B$4:$G$4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Dlh'!$B$22:$G$22</c:f>
              <c:numCache>
                <c:formatCode>0.00</c:formatCode>
                <c:ptCount val="6"/>
                <c:pt idx="0">
                  <c:v>-1.920500409245979</c:v>
                </c:pt>
                <c:pt idx="1">
                  <c:v>-2.1748337657025578</c:v>
                </c:pt>
                <c:pt idx="2">
                  <c:v>-1.720620862213164</c:v>
                </c:pt>
                <c:pt idx="3">
                  <c:v>-1.0239813142331733</c:v>
                </c:pt>
                <c:pt idx="4">
                  <c:v>-0.52218849497938202</c:v>
                </c:pt>
                <c:pt idx="5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66677024"/>
        <c:axId val="766677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'[1]Tab 18 Kons. usilie'!$A$6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18 Kons. usilie'!$B$6:$G$6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-0.76824761672633235</c:v>
                      </c:pt>
                      <c:pt idx="1">
                        <c:v>-0.48303497501143366</c:v>
                      </c:pt>
                      <c:pt idx="2">
                        <c:v>-0.40937913778683582</c:v>
                      </c:pt>
                      <c:pt idx="3">
                        <c:v>-0.26601868576682675</c:v>
                      </c:pt>
                      <c:pt idx="4">
                        <c:v>8.2188494979382049E-2</c:v>
                      </c:pt>
                      <c:pt idx="5">
                        <c:v>0.65512676216840304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usilie'!$A$7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usilie'!$B$7:$G$7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-1.2519740276885707E-3</c:v>
                      </c:pt>
                      <c:pt idx="1">
                        <c:v>-0.31213125928600882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usilie'!$A$10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v>Konsolidačné úsilie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0532215629464728E-2"/>
                  <c:y val="-5.552460317460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18 Kons. usilie'!$B$4:$G$4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Dlh'!$B$23:$G$23</c:f>
              <c:numCache>
                <c:formatCode>0.00</c:formatCode>
                <c:ptCount val="6"/>
                <c:pt idx="0">
                  <c:v>-0.36519077765016172</c:v>
                </c:pt>
                <c:pt idx="1">
                  <c:v>-0.25433335645657884</c:v>
                </c:pt>
                <c:pt idx="2">
                  <c:v>0.4542129034893938</c:v>
                </c:pt>
                <c:pt idx="3">
                  <c:v>0.69663954797999073</c:v>
                </c:pt>
                <c:pt idx="4">
                  <c:v>0.50179281925379127</c:v>
                </c:pt>
                <c:pt idx="5">
                  <c:v>2.2188494979382023E-2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677024"/>
        <c:axId val="76667741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'[1]Tab 18 Kons. usilie'!$A$9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18 Kons. usilie'!$B$9:$G$9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-0.36519077765016172</c:v>
                      </c:pt>
                      <c:pt idx="1">
                        <c:v>-0.25433335645657884</c:v>
                      </c:pt>
                      <c:pt idx="2">
                        <c:v>0.4542129034893938</c:v>
                      </c:pt>
                      <c:pt idx="3">
                        <c:v>0.69663954797999073</c:v>
                      </c:pt>
                      <c:pt idx="4">
                        <c:v>0.50179281925379127</c:v>
                      </c:pt>
                      <c:pt idx="5">
                        <c:v>2.2188494979382023E-2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666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77416"/>
        <c:crosses val="autoZero"/>
        <c:auto val="1"/>
        <c:lblAlgn val="ctr"/>
        <c:lblOffset val="100"/>
        <c:noMultiLvlLbl val="0"/>
      </c:catAx>
      <c:valAx>
        <c:axId val="76667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7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8.107896825396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barChart>
        <c:barDir val="col"/>
        <c:grouping val="stacked"/>
        <c:varyColors val="0"/>
        <c:ser>
          <c:idx val="7"/>
          <c:order val="0"/>
          <c:tx>
            <c:v>Hrubý dlh (očistený o EFSF a ESM)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Dlh'!$K$22:$P$22</c:f>
              <c:numCache>
                <c:formatCode>0.0</c:formatCode>
                <c:ptCount val="6"/>
                <c:pt idx="0">
                  <c:v>50.38192245727295</c:v>
                </c:pt>
                <c:pt idx="1">
                  <c:v>49.654782134090283</c:v>
                </c:pt>
                <c:pt idx="2">
                  <c:v>49.703399631756838</c:v>
                </c:pt>
                <c:pt idx="3">
                  <c:v>49.165038554796247</c:v>
                </c:pt>
                <c:pt idx="4">
                  <c:v>46.99065606972718</c:v>
                </c:pt>
                <c:pt idx="5">
                  <c:v>44.635883499252117</c:v>
                </c:pt>
              </c:numCache>
            </c:numRef>
          </c:val>
        </c:ser>
        <c:ser>
          <c:idx val="3"/>
          <c:order val="4"/>
          <c:tx>
            <c:strRef>
              <c:f>'[1]Tab 19 Hruby dlh'!$A$16</c:f>
              <c:strCache>
                <c:ptCount val="1"/>
                <c:pt idx="0">
                  <c:v>#ODKAZ!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Dlh'!$K$23:$P$23</c:f>
              <c:numCache>
                <c:formatCode>0.0</c:formatCode>
                <c:ptCount val="6"/>
                <c:pt idx="0">
                  <c:v>3.5153402339783604</c:v>
                </c:pt>
                <c:pt idx="1">
                  <c:v>3.2532514994265216</c:v>
                </c:pt>
                <c:pt idx="2">
                  <c:v>3.1521049430780108</c:v>
                </c:pt>
                <c:pt idx="3">
                  <c:v>2.9935570682510191</c:v>
                </c:pt>
                <c:pt idx="4">
                  <c:v>2.8160075106892903</c:v>
                </c:pt>
                <c:pt idx="5">
                  <c:v>2.6349108269544503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678200"/>
        <c:axId val="766678592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'[1]Tab 19 Hruby dlh'!$A$7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19 Hruby dlh'!$B$7:$G$7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48.429664545439529</c:v>
                      </c:pt>
                      <c:pt idx="1">
                        <c:v>47.786688287494883</c:v>
                      </c:pt>
                      <c:pt idx="2">
                        <c:v>48.018210304633044</c:v>
                      </c:pt>
                      <c:pt idx="3">
                        <c:v>47.699076618538051</c:v>
                      </c:pt>
                      <c:pt idx="4">
                        <c:v>45.741595905286722</c:v>
                      </c:pt>
                      <c:pt idx="5">
                        <c:v>43.570038399392708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dlh'!$A$8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dlh'!$B$8:$G$8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2.6429262410349352</c:v>
                      </c:pt>
                      <c:pt idx="1">
                        <c:v>2.4088898555942739</c:v>
                      </c:pt>
                      <c:pt idx="2">
                        <c:v>2.3339952728793585</c:v>
                      </c:pt>
                      <c:pt idx="3">
                        <c:v>2.2165975348427831</c:v>
                      </c:pt>
                      <c:pt idx="4">
                        <c:v>2.0851298852770812</c:v>
                      </c:pt>
                      <c:pt idx="5">
                        <c:v>1.9510357445666193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dlh'!$A$10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1.9522579118334271</c:v>
                      </c:pt>
                      <c:pt idx="1">
                        <c:v>1.8680938465954051</c:v>
                      </c:pt>
                      <c:pt idx="2">
                        <c:v>1.6851893271237994</c:v>
                      </c:pt>
                      <c:pt idx="3">
                        <c:v>1.4659619362582053</c:v>
                      </c:pt>
                      <c:pt idx="4">
                        <c:v>1.2490601644404729</c:v>
                      </c:pt>
                      <c:pt idx="5">
                        <c:v>1.0658450998594231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dlh'!$A$12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dlh'!$B$12:$G$12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-1.0901560276103766</c:v>
                      </c:pt>
                      <c:pt idx="1">
                        <c:v>-0.9892290577345122</c:v>
                      </c:pt>
                      <c:pt idx="2">
                        <c:v>-5.2529058681955121E-2</c:v>
                      </c:pt>
                      <c:pt idx="3">
                        <c:v>-0.69690895178757728</c:v>
                      </c:pt>
                      <c:pt idx="4">
                        <c:v>-2.3519320426307999</c:v>
                      </c:pt>
                      <c:pt idx="5">
                        <c:v>-2.5358692542098993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"/>
          <c:tx>
            <c:strRef>
              <c:f>'Graf 26 + 27 Kons.usilie + Dlh'!$J$21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Dlh'!$K$21:$P$21</c:f>
              <c:numCache>
                <c:formatCode>0.0</c:formatCode>
                <c:ptCount val="6"/>
                <c:pt idx="0">
                  <c:v>53.897262691251314</c:v>
                </c:pt>
                <c:pt idx="1">
                  <c:v>52.908033633516801</c:v>
                </c:pt>
                <c:pt idx="2">
                  <c:v>52.855504574834846</c:v>
                </c:pt>
                <c:pt idx="3">
                  <c:v>52.158595623047269</c:v>
                </c:pt>
                <c:pt idx="4">
                  <c:v>49.806663580416469</c:v>
                </c:pt>
                <c:pt idx="5">
                  <c:v>47.27079432620657</c:v>
                </c:pt>
              </c:numCache>
            </c:numRef>
          </c:val>
          <c:smooth val="0"/>
        </c:ser>
        <c:ser>
          <c:idx val="6"/>
          <c:order val="7"/>
          <c:tx>
            <c:v>Čistý dlh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Dlh'!$K$24:$P$24</c:f>
              <c:numCache>
                <c:formatCode>0.0</c:formatCode>
                <c:ptCount val="6"/>
                <c:pt idx="0">
                  <c:v>49.382525677961411</c:v>
                </c:pt>
                <c:pt idx="1">
                  <c:v>47.879508499546439</c:v>
                </c:pt>
                <c:pt idx="2">
                  <c:v>47.794819312053363</c:v>
                </c:pt>
                <c:pt idx="3">
                  <c:v>47.746111002564042</c:v>
                </c:pt>
                <c:pt idx="4">
                  <c:v>45.735092437073448</c:v>
                </c:pt>
                <c:pt idx="5">
                  <c:v>42.962993775021808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678200"/>
        <c:axId val="766678592"/>
      </c:lineChart>
      <c:catAx>
        <c:axId val="766678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78592"/>
        <c:crosses val="autoZero"/>
        <c:auto val="1"/>
        <c:lblAlgn val="ctr"/>
        <c:lblOffset val="100"/>
        <c:noMultiLvlLbl val="0"/>
      </c:catAx>
      <c:valAx>
        <c:axId val="766678592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7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252702118460866E-2"/>
          <c:y val="9.7452424800491093E-3"/>
          <c:w val="0.95579658452226546"/>
          <c:h val="0.21879450583179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26 + 27 Kons.usilie + Dlh'!$A$45</c:f>
              <c:strCache>
                <c:ptCount val="1"/>
                <c:pt idx="0">
                  <c:v>Gemeral government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18 Kons. usilie'!$B$4:$G$4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Dlh'!$B$45:$G$45</c:f>
              <c:numCache>
                <c:formatCode>0.00</c:formatCode>
                <c:ptCount val="6"/>
                <c:pt idx="0">
                  <c:v>-2.69</c:v>
                </c:pt>
                <c:pt idx="1">
                  <c:v>-2.97</c:v>
                </c:pt>
                <c:pt idx="2">
                  <c:v>-2.13</c:v>
                </c:pt>
                <c:pt idx="3">
                  <c:v>-1.29</c:v>
                </c:pt>
                <c:pt idx="4">
                  <c:v>-0.44</c:v>
                </c:pt>
                <c:pt idx="5">
                  <c:v>0.15512676216840304</c:v>
                </c:pt>
              </c:numCache>
            </c:numRef>
          </c:val>
        </c:ser>
        <c:ser>
          <c:idx val="3"/>
          <c:order val="3"/>
          <c:tx>
            <c:strRef>
              <c:f>'Graf 26 + 27 Kons.usilie + Dlh'!$A$46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18 Kons. usilie'!$B$4:$G$4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Dlh'!$B$46:$G$46</c:f>
              <c:numCache>
                <c:formatCode>0.00</c:formatCode>
                <c:ptCount val="6"/>
                <c:pt idx="0">
                  <c:v>-1.920500409245979</c:v>
                </c:pt>
                <c:pt idx="1">
                  <c:v>-2.1748337657025578</c:v>
                </c:pt>
                <c:pt idx="2">
                  <c:v>-1.720620862213164</c:v>
                </c:pt>
                <c:pt idx="3">
                  <c:v>-1.0239813142331733</c:v>
                </c:pt>
                <c:pt idx="4">
                  <c:v>-0.52218849497938202</c:v>
                </c:pt>
                <c:pt idx="5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66679376"/>
        <c:axId val="7666797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'[1]Tab 18 Kons. usilie'!$A$6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18 Kons. usilie'!$B$6:$G$6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-0.76824761672633235</c:v>
                      </c:pt>
                      <c:pt idx="1">
                        <c:v>-0.48303497501143366</c:v>
                      </c:pt>
                      <c:pt idx="2">
                        <c:v>-0.40937913778683582</c:v>
                      </c:pt>
                      <c:pt idx="3">
                        <c:v>-0.26601868576682675</c:v>
                      </c:pt>
                      <c:pt idx="4">
                        <c:v>8.2188494979382049E-2</c:v>
                      </c:pt>
                      <c:pt idx="5">
                        <c:v>0.65512676216840304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usilie'!$A$7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usilie'!$B$7:$G$7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-1.2519740276885707E-3</c:v>
                      </c:pt>
                      <c:pt idx="1">
                        <c:v>-0.31213125928600882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usilie'!$A$10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18 Kons. usilie'!$B$10:$G$10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0.4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'Graf 26 + 27 Kons.usilie + Dlh'!$A$47</c:f>
              <c:strCache>
                <c:ptCount val="1"/>
                <c:pt idx="0">
                  <c:v>Consolidation effort EC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1.0532215629464728E-2"/>
                  <c:y val="-5.552460317460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18 Kons. usilie'!$B$4:$G$4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Dlh'!$B$47:$G$47</c:f>
              <c:numCache>
                <c:formatCode>0.00</c:formatCode>
                <c:ptCount val="6"/>
                <c:pt idx="0">
                  <c:v>-0.36519077765016172</c:v>
                </c:pt>
                <c:pt idx="1">
                  <c:v>-0.25433335645657884</c:v>
                </c:pt>
                <c:pt idx="2">
                  <c:v>0.4542129034893938</c:v>
                </c:pt>
                <c:pt idx="3">
                  <c:v>0.69663954797999073</c:v>
                </c:pt>
                <c:pt idx="4">
                  <c:v>0.50179281925379127</c:v>
                </c:pt>
                <c:pt idx="5">
                  <c:v>2.2188494979382023E-2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679376"/>
        <c:axId val="766679768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'[1]Tab 18 Kons. usilie'!$A$9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'[1]Tab 18 Kons. usilie'!$B$4:$G$4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18 Kons. usilie'!$B$9:$G$9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-0.36519077765016172</c:v>
                      </c:pt>
                      <c:pt idx="1">
                        <c:v>-0.25433335645657884</c:v>
                      </c:pt>
                      <c:pt idx="2">
                        <c:v>0.4542129034893938</c:v>
                      </c:pt>
                      <c:pt idx="3">
                        <c:v>0.69663954797999073</c:v>
                      </c:pt>
                      <c:pt idx="4">
                        <c:v>0.50179281925379127</c:v>
                      </c:pt>
                      <c:pt idx="5">
                        <c:v>2.2188494979382023E-2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6667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79768"/>
        <c:crosses val="autoZero"/>
        <c:auto val="1"/>
        <c:lblAlgn val="ctr"/>
        <c:lblOffset val="100"/>
        <c:noMultiLvlLbl val="0"/>
      </c:catAx>
      <c:valAx>
        <c:axId val="766679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0.14667589005718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barChart>
        <c:barDir val="col"/>
        <c:grouping val="stacked"/>
        <c:varyColors val="0"/>
        <c:ser>
          <c:idx val="7"/>
          <c:order val="0"/>
          <c:tx>
            <c:v>Hrubý dlh (očistený o EFSF a ESM)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Dlh'!$K$22:$P$22</c:f>
              <c:numCache>
                <c:formatCode>0.0</c:formatCode>
                <c:ptCount val="6"/>
                <c:pt idx="0">
                  <c:v>50.38192245727295</c:v>
                </c:pt>
                <c:pt idx="1">
                  <c:v>49.654782134090283</c:v>
                </c:pt>
                <c:pt idx="2">
                  <c:v>49.703399631756838</c:v>
                </c:pt>
                <c:pt idx="3">
                  <c:v>49.165038554796247</c:v>
                </c:pt>
                <c:pt idx="4">
                  <c:v>46.99065606972718</c:v>
                </c:pt>
                <c:pt idx="5">
                  <c:v>44.635883499252117</c:v>
                </c:pt>
              </c:numCache>
            </c:numRef>
          </c:val>
        </c:ser>
        <c:ser>
          <c:idx val="3"/>
          <c:order val="4"/>
          <c:tx>
            <c:strRef>
              <c:f>'[1]Tab 19 Hruby dlh'!$A$16</c:f>
              <c:strCache>
                <c:ptCount val="1"/>
                <c:pt idx="0">
                  <c:v>#ODKAZ!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Dlh'!$K$23:$P$23</c:f>
              <c:numCache>
                <c:formatCode>0.0</c:formatCode>
                <c:ptCount val="6"/>
                <c:pt idx="0">
                  <c:v>3.5153402339783604</c:v>
                </c:pt>
                <c:pt idx="1">
                  <c:v>3.2532514994265216</c:v>
                </c:pt>
                <c:pt idx="2">
                  <c:v>3.1521049430780108</c:v>
                </c:pt>
                <c:pt idx="3">
                  <c:v>2.9935570682510191</c:v>
                </c:pt>
                <c:pt idx="4">
                  <c:v>2.8160075106892903</c:v>
                </c:pt>
                <c:pt idx="5">
                  <c:v>2.6349108269544503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680552"/>
        <c:axId val="766680944"/>
        <c:extLst>
          <c:ext xmlns:c15="http://schemas.microsoft.com/office/drawing/2012/chart" uri="{02D57815-91ED-43cb-92C2-25804820EDAC}">
            <c15:filteredBar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'[1]Tab 19 Hruby dlh'!$A$7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'[1]Tab 19 Hruby dlh'!$B$7:$G$7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48.429664545439529</c:v>
                      </c:pt>
                      <c:pt idx="1">
                        <c:v>47.786688287494883</c:v>
                      </c:pt>
                      <c:pt idx="2">
                        <c:v>48.018210304633044</c:v>
                      </c:pt>
                      <c:pt idx="3">
                        <c:v>47.699076618538051</c:v>
                      </c:pt>
                      <c:pt idx="4">
                        <c:v>45.741595905286722</c:v>
                      </c:pt>
                      <c:pt idx="5">
                        <c:v>43.570038399392708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dlh'!$A$8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dlh'!$B$8:$G$8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2.6429262410349352</c:v>
                      </c:pt>
                      <c:pt idx="1">
                        <c:v>2.4088898555942739</c:v>
                      </c:pt>
                      <c:pt idx="2">
                        <c:v>2.3339952728793585</c:v>
                      </c:pt>
                      <c:pt idx="3">
                        <c:v>2.2165975348427831</c:v>
                      </c:pt>
                      <c:pt idx="4">
                        <c:v>2.0851298852770812</c:v>
                      </c:pt>
                      <c:pt idx="5">
                        <c:v>1.9510357445666193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dlh'!$A$10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dlh'!$B$10:$G$10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1.9522579118334271</c:v>
                      </c:pt>
                      <c:pt idx="1">
                        <c:v>1.8680938465954051</c:v>
                      </c:pt>
                      <c:pt idx="2">
                        <c:v>1.6851893271237994</c:v>
                      </c:pt>
                      <c:pt idx="3">
                        <c:v>1.4659619362582053</c:v>
                      </c:pt>
                      <c:pt idx="4">
                        <c:v>1.2490601644404729</c:v>
                      </c:pt>
                      <c:pt idx="5">
                        <c:v>1.0658450998594231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dlh'!$A$12</c15:sqref>
                        </c15:formulaRef>
                      </c:ext>
                    </c:extLst>
                    <c:strCache>
                      <c:ptCount val="1"/>
                      <c:pt idx="0">
                        <c:v>#ODKAZ!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dlh'!$B$5:$G$5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'[1]Tab 19 Hruby dlh'!$B$12:$G$12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-1.0901560276103766</c:v>
                      </c:pt>
                      <c:pt idx="1">
                        <c:v>-0.9892290577345122</c:v>
                      </c:pt>
                      <c:pt idx="2">
                        <c:v>-5.2529058681955121E-2</c:v>
                      </c:pt>
                      <c:pt idx="3">
                        <c:v>-0.69690895178757728</c:v>
                      </c:pt>
                      <c:pt idx="4">
                        <c:v>-2.3519320426307999</c:v>
                      </c:pt>
                      <c:pt idx="5">
                        <c:v>-2.5358692542098993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0"/>
          <c:order val="1"/>
          <c:tx>
            <c:strRef>
              <c:f>'Graf 26 + 27 Kons.usilie + Dlh'!$J$21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Dlh'!$K$21:$P$21</c:f>
              <c:numCache>
                <c:formatCode>0.0</c:formatCode>
                <c:ptCount val="6"/>
                <c:pt idx="0">
                  <c:v>53.897262691251314</c:v>
                </c:pt>
                <c:pt idx="1">
                  <c:v>52.908033633516801</c:v>
                </c:pt>
                <c:pt idx="2">
                  <c:v>52.855504574834846</c:v>
                </c:pt>
                <c:pt idx="3">
                  <c:v>52.158595623047269</c:v>
                </c:pt>
                <c:pt idx="4">
                  <c:v>49.806663580416469</c:v>
                </c:pt>
                <c:pt idx="5">
                  <c:v>47.27079432620657</c:v>
                </c:pt>
              </c:numCache>
            </c:numRef>
          </c:val>
          <c:smooth val="0"/>
        </c:ser>
        <c:ser>
          <c:idx val="6"/>
          <c:order val="7"/>
          <c:tx>
            <c:v>Čistý dlh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'[1]Tab 19 Hruby dlh'!$B$5:$G$5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26 + 27 Kons.usilie + Dlh'!$K$24:$P$24</c:f>
              <c:numCache>
                <c:formatCode>0.0</c:formatCode>
                <c:ptCount val="6"/>
                <c:pt idx="0">
                  <c:v>49.382525677961411</c:v>
                </c:pt>
                <c:pt idx="1">
                  <c:v>47.879508499546439</c:v>
                </c:pt>
                <c:pt idx="2">
                  <c:v>47.794819312053363</c:v>
                </c:pt>
                <c:pt idx="3">
                  <c:v>47.746111002564042</c:v>
                </c:pt>
                <c:pt idx="4">
                  <c:v>45.735092437073448</c:v>
                </c:pt>
                <c:pt idx="5">
                  <c:v>42.962993775021808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680552"/>
        <c:axId val="766680944"/>
      </c:lineChart>
      <c:catAx>
        <c:axId val="766680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80944"/>
        <c:crosses val="autoZero"/>
        <c:auto val="1"/>
        <c:lblAlgn val="ctr"/>
        <c:lblOffset val="100"/>
        <c:noMultiLvlLbl val="0"/>
      </c:catAx>
      <c:valAx>
        <c:axId val="76668094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6668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252702118460866E-2"/>
          <c:y val="9.7452424800491093E-3"/>
          <c:w val="0.95579658452226546"/>
          <c:h val="0.218794505831798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241325006788"/>
          <c:y val="8.868862425347783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3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cat>
            <c:strRef>
              <c:f>'Graf 28 - Saldo 2015'!$A$25:$A$38</c:f>
              <c:strCache>
                <c:ptCount val="14"/>
                <c:pt idx="0">
                  <c:v>Saldo VS - rozpočet</c:v>
                </c:pt>
                <c:pt idx="1">
                  <c:v>Vyššie daňové príjmy (vrátane rezervy)</c:v>
                </c:pt>
                <c:pt idx="2">
                  <c:v>Vyššie príjmy z EÚ fondov</c:v>
                </c:pt>
                <c:pt idx="3">
                  <c:v>Vyššie odvodové príjmy (vrátane ŠPP)</c:v>
                </c:pt>
                <c:pt idx="4">
                  <c:v>Vyššie granty a transfery (mimo EÚ)</c:v>
                </c:pt>
                <c:pt idx="5">
                  <c:v>Úspora na medzispotrebe</c:v>
                </c:pt>
                <c:pt idx="6">
                  <c:v>Nižší odvod do EÚ</c:v>
                </c:pt>
                <c:pt idx="7">
                  <c:v>Vyššie nedňové príjmy</c:v>
                </c:pt>
                <c:pt idx="8">
                  <c:v>Vyššie kapitálové investície</c:v>
                </c:pt>
                <c:pt idx="9">
                  <c:v>Kompenzácie zamestnancov</c:v>
                </c:pt>
                <c:pt idx="10">
                  <c:v>Vyššie výdavky na zdravotnú starostlivosť</c:v>
                </c:pt>
                <c:pt idx="11">
                  <c:v>Korekcie EÚ</c:v>
                </c:pt>
                <c:pt idx="12">
                  <c:v>Ostatné</c:v>
                </c:pt>
                <c:pt idx="13">
                  <c:v>Saldo VS - skutočnosť</c:v>
                </c:pt>
              </c:strCache>
            </c:strRef>
          </c:cat>
          <c:val>
            <c:numRef>
              <c:f>'Graf 28 - Saldo 2015'!$D$25:$D$38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-131.58000000000004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936.53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28 - Saldo 2015'!$A$25:$A$38</c:f>
              <c:strCache>
                <c:ptCount val="14"/>
                <c:pt idx="0">
                  <c:v>Saldo VS - rozpočet</c:v>
                </c:pt>
                <c:pt idx="1">
                  <c:v>Vyššie daňové príjmy (vrátane rezervy)</c:v>
                </c:pt>
                <c:pt idx="2">
                  <c:v>Vyššie príjmy z EÚ fondov</c:v>
                </c:pt>
                <c:pt idx="3">
                  <c:v>Vyššie odvodové príjmy (vrátane ŠPP)</c:v>
                </c:pt>
                <c:pt idx="4">
                  <c:v>Vyššie granty a transfery (mimo EÚ)</c:v>
                </c:pt>
                <c:pt idx="5">
                  <c:v>Úspora na medzispotrebe</c:v>
                </c:pt>
                <c:pt idx="6">
                  <c:v>Nižší odvod do EÚ</c:v>
                </c:pt>
                <c:pt idx="7">
                  <c:v>Vyššie nedňové príjmy</c:v>
                </c:pt>
                <c:pt idx="8">
                  <c:v>Vyššie kapitálové investície</c:v>
                </c:pt>
                <c:pt idx="9">
                  <c:v>Kompenzácie zamestnancov</c:v>
                </c:pt>
                <c:pt idx="10">
                  <c:v>Vyššie výdavky na zdravotnú starostlivosť</c:v>
                </c:pt>
                <c:pt idx="11">
                  <c:v>Korekcie EÚ</c:v>
                </c:pt>
                <c:pt idx="12">
                  <c:v>Ostatné</c:v>
                </c:pt>
                <c:pt idx="13">
                  <c:v>Saldo VS - skutočnosť</c:v>
                </c:pt>
              </c:strCache>
            </c:strRef>
          </c:cat>
          <c:val>
            <c:numRef>
              <c:f>'Graf 28 - Saldo 2015'!$E$25:$E$38</c:f>
              <c:numCache>
                <c:formatCode>#,##0</c:formatCode>
                <c:ptCount val="14"/>
                <c:pt idx="1">
                  <c:v>-1049.45</c:v>
                </c:pt>
                <c:pt idx="2">
                  <c:v>-131.58000000000004</c:v>
                </c:pt>
                <c:pt idx="3">
                  <c:v>0</c:v>
                </c:pt>
                <c:pt idx="4">
                  <c:v>320.89</c:v>
                </c:pt>
                <c:pt idx="5">
                  <c:v>645.24</c:v>
                </c:pt>
                <c:pt idx="6">
                  <c:v>776.25</c:v>
                </c:pt>
                <c:pt idx="7">
                  <c:v>876.74</c:v>
                </c:pt>
                <c:pt idx="8">
                  <c:v>0</c:v>
                </c:pt>
                <c:pt idx="9">
                  <c:v>-1300.05</c:v>
                </c:pt>
                <c:pt idx="10">
                  <c:v>-1812.6</c:v>
                </c:pt>
                <c:pt idx="11">
                  <c:v>-2073.4899999999998</c:v>
                </c:pt>
                <c:pt idx="12">
                  <c:v>-2316.4899999999998</c:v>
                </c:pt>
              </c:numCache>
            </c:numRef>
          </c:val>
        </c:ser>
        <c:ser>
          <c:idx val="2"/>
          <c:order val="2"/>
          <c:spPr>
            <a:solidFill>
              <a:srgbClr val="B0D6AF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B0D6AF"/>
              </a:solidFill>
              <a:ln>
                <a:noFill/>
              </a:ln>
            </c:spPr>
          </c:dPt>
          <c:dPt>
            <c:idx val="1"/>
            <c:invertIfNegative val="1"/>
            <c:bubble3D val="0"/>
            <c:spPr>
              <a:solidFill>
                <a:srgbClr val="B0D6AF"/>
              </a:solidFill>
              <a:ln>
                <a:solidFill>
                  <a:schemeClr val="accent3"/>
                </a:solidFill>
              </a:ln>
            </c:spPr>
          </c:dPt>
          <c:dPt>
            <c:idx val="2"/>
            <c:invertIfNegative val="1"/>
            <c:bubble3D val="0"/>
            <c:spPr>
              <a:solidFill>
                <a:srgbClr val="B0D6AF"/>
              </a:solidFill>
              <a:ln>
                <a:solidFill>
                  <a:schemeClr val="accent3"/>
                </a:solidFill>
              </a:ln>
            </c:spPr>
          </c:dPt>
          <c:dPt>
            <c:idx val="3"/>
            <c:invertIfNegative val="1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dPt>
          <c:dPt>
            <c:idx val="5"/>
            <c:invertIfNegative val="1"/>
            <c:bubble3D val="0"/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2"/>
            <c:invertIfNegative val="1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1"/>
            <c:bubble3D val="0"/>
          </c:dPt>
          <c:dPt>
            <c:idx val="14"/>
            <c:invertIfNegative val="1"/>
            <c:bubble3D val="0"/>
            <c:spPr>
              <a:solidFill>
                <a:schemeClr val="accent3"/>
              </a:solidFill>
              <a:ln>
                <a:solidFill>
                  <a:schemeClr val="accent5"/>
                </a:solidFill>
              </a:ln>
            </c:spPr>
          </c:dPt>
          <c:dPt>
            <c:idx val="15"/>
            <c:invertIfNegative val="1"/>
            <c:bubble3D val="0"/>
            <c:spPr>
              <a:solidFill>
                <a:schemeClr val="accent3"/>
              </a:solidFill>
            </c:spPr>
          </c:dPt>
          <c:dPt>
            <c:idx val="16"/>
            <c:invertIfNegative val="1"/>
            <c:bubble3D val="0"/>
            <c:spPr>
              <a:solidFill>
                <a:schemeClr val="accent3"/>
              </a:solidFill>
              <a:ln>
                <a:solidFill>
                  <a:schemeClr val="accent1"/>
                </a:solidFill>
              </a:ln>
            </c:spPr>
          </c:dPt>
          <c:dPt>
            <c:idx val="17"/>
            <c:invertIfNegative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891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918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452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-2 237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016064257028112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2305295950155761E-3"/>
                  <c:y val="-3.414823938937695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076843198338487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1CF7CBC2-0AD3-4C7E-A4A2-10955B786195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[HODNOTA]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D787899-7DC3-4237-A65A-3D419A5CBA3B}" type="VALUE">
                      <a:rPr lang="en-US">
                        <a:solidFill>
                          <a:schemeClr val="tx1"/>
                        </a:solidFill>
                      </a:rPr>
                      <a:pPr/>
                      <a:t>[HODNOTA]</a:t>
                    </a:fld>
                    <a:endParaRPr lang="sk-SK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28 - Saldo 2015'!$A$25:$A$38</c:f>
              <c:strCache>
                <c:ptCount val="14"/>
                <c:pt idx="0">
                  <c:v>Saldo VS - rozpočet</c:v>
                </c:pt>
                <c:pt idx="1">
                  <c:v>Vyššie daňové príjmy (vrátane rezervy)</c:v>
                </c:pt>
                <c:pt idx="2">
                  <c:v>Vyššie príjmy z EÚ fondov</c:v>
                </c:pt>
                <c:pt idx="3">
                  <c:v>Vyššie odvodové príjmy (vrátane ŠPP)</c:v>
                </c:pt>
                <c:pt idx="4">
                  <c:v>Vyššie granty a transfery (mimo EÚ)</c:v>
                </c:pt>
                <c:pt idx="5">
                  <c:v>Úspora na medzispotrebe</c:v>
                </c:pt>
                <c:pt idx="6">
                  <c:v>Nižší odvod do EÚ</c:v>
                </c:pt>
                <c:pt idx="7">
                  <c:v>Vyššie nedňové príjmy</c:v>
                </c:pt>
                <c:pt idx="8">
                  <c:v>Vyššie kapitálové investície</c:v>
                </c:pt>
                <c:pt idx="9">
                  <c:v>Kompenzácie zamestnancov</c:v>
                </c:pt>
                <c:pt idx="10">
                  <c:v>Vyššie výdavky na zdravotnú starostlivosť</c:v>
                </c:pt>
                <c:pt idx="11">
                  <c:v>Korekcie EÚ</c:v>
                </c:pt>
                <c:pt idx="12">
                  <c:v>Ostatné</c:v>
                </c:pt>
                <c:pt idx="13">
                  <c:v>Saldo VS - skutočnosť</c:v>
                </c:pt>
              </c:strCache>
            </c:strRef>
          </c:cat>
          <c:val>
            <c:numRef>
              <c:f>'Graf 28 - Saldo 2015'!$F$25:$F$38</c:f>
              <c:numCache>
                <c:formatCode>#,##0</c:formatCode>
                <c:ptCount val="14"/>
                <c:pt idx="0">
                  <c:v>-1940</c:v>
                </c:pt>
                <c:pt idx="1">
                  <c:v>-890.55</c:v>
                </c:pt>
                <c:pt idx="2">
                  <c:v>-917.87</c:v>
                </c:pt>
                <c:pt idx="3">
                  <c:v>320.89</c:v>
                </c:pt>
                <c:pt idx="4">
                  <c:v>324.35000000000002</c:v>
                </c:pt>
                <c:pt idx="5">
                  <c:v>131.01</c:v>
                </c:pt>
                <c:pt idx="6">
                  <c:v>100.49</c:v>
                </c:pt>
                <c:pt idx="7">
                  <c:v>59.79</c:v>
                </c:pt>
                <c:pt idx="8">
                  <c:v>-1300.05</c:v>
                </c:pt>
                <c:pt idx="9">
                  <c:v>-512.54999999999995</c:v>
                </c:pt>
                <c:pt idx="10">
                  <c:v>-260.89</c:v>
                </c:pt>
                <c:pt idx="11">
                  <c:v>-243</c:v>
                </c:pt>
                <c:pt idx="12">
                  <c:v>-1.65</c:v>
                </c:pt>
                <c:pt idx="13" formatCode="#\ ##0_ ;[Red]\-#\ ##0\ ">
                  <c:v>-2318.14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9C9BA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66681728"/>
        <c:axId val="766682120"/>
      </c:barChart>
      <c:catAx>
        <c:axId val="7666817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  <a:prstDash val="dash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766682120"/>
        <c:crosses val="autoZero"/>
        <c:auto val="1"/>
        <c:lblAlgn val="ctr"/>
        <c:lblOffset val="100"/>
        <c:noMultiLvlLbl val="0"/>
      </c:catAx>
      <c:valAx>
        <c:axId val="766682120"/>
        <c:scaling>
          <c:orientation val="minMax"/>
          <c:max val="1100"/>
          <c:min val="-2400"/>
        </c:scaling>
        <c:delete val="0"/>
        <c:axPos val="t"/>
        <c:numFmt formatCode="#,##0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766681728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241325006788"/>
          <c:y val="8.868862425347783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3"/>
              </a:solidFill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cat>
            <c:strRef>
              <c:f>'Graf 28 - Saldo 2015'!$J$25:$J$38</c:f>
              <c:strCache>
                <c:ptCount val="14"/>
                <c:pt idx="0">
                  <c:v>Headline balance - budget</c:v>
                </c:pt>
                <c:pt idx="1">
                  <c:v>Higher tax revenues(incl. reserves)</c:v>
                </c:pt>
                <c:pt idx="2">
                  <c:v>Higher EU funds revenues</c:v>
                </c:pt>
                <c:pt idx="3">
                  <c:v>Higher social contributions (incl. ŠPP)</c:v>
                </c:pt>
                <c:pt idx="4">
                  <c:v>Higher grants and transfers ( excl. EU)</c:v>
                </c:pt>
                <c:pt idx="5">
                  <c:v>Savings on intermediate consumption</c:v>
                </c:pt>
                <c:pt idx="6">
                  <c:v>Lower contribution to EU budget</c:v>
                </c:pt>
                <c:pt idx="7">
                  <c:v>Higher nontax revenues</c:v>
                </c:pt>
                <c:pt idx="8">
                  <c:v>Higher capital investments</c:v>
                </c:pt>
                <c:pt idx="9">
                  <c:v>Compensation of employees</c:v>
                </c:pt>
                <c:pt idx="10">
                  <c:v>Higher expenditures on healthcare</c:v>
                </c:pt>
                <c:pt idx="11">
                  <c:v>EU corrections</c:v>
                </c:pt>
                <c:pt idx="12">
                  <c:v>Others</c:v>
                </c:pt>
                <c:pt idx="13">
                  <c:v>Headline balance - final</c:v>
                </c:pt>
              </c:strCache>
            </c:strRef>
          </c:cat>
          <c:val>
            <c:numRef>
              <c:f>'Graf 28 - Saldo 2015'!$D$25:$D$38</c:f>
              <c:numCache>
                <c:formatCode>#,##0</c:formatCode>
                <c:ptCount val="14"/>
                <c:pt idx="1">
                  <c:v>0</c:v>
                </c:pt>
                <c:pt idx="2">
                  <c:v>0</c:v>
                </c:pt>
                <c:pt idx="3">
                  <c:v>-131.58000000000004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936.53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28 - Saldo 2015'!$J$25:$J$38</c:f>
              <c:strCache>
                <c:ptCount val="14"/>
                <c:pt idx="0">
                  <c:v>Headline balance - budget</c:v>
                </c:pt>
                <c:pt idx="1">
                  <c:v>Higher tax revenues(incl. reserves)</c:v>
                </c:pt>
                <c:pt idx="2">
                  <c:v>Higher EU funds revenues</c:v>
                </c:pt>
                <c:pt idx="3">
                  <c:v>Higher social contributions (incl. ŠPP)</c:v>
                </c:pt>
                <c:pt idx="4">
                  <c:v>Higher grants and transfers ( excl. EU)</c:v>
                </c:pt>
                <c:pt idx="5">
                  <c:v>Savings on intermediate consumption</c:v>
                </c:pt>
                <c:pt idx="6">
                  <c:v>Lower contribution to EU budget</c:v>
                </c:pt>
                <c:pt idx="7">
                  <c:v>Higher nontax revenues</c:v>
                </c:pt>
                <c:pt idx="8">
                  <c:v>Higher capital investments</c:v>
                </c:pt>
                <c:pt idx="9">
                  <c:v>Compensation of employees</c:v>
                </c:pt>
                <c:pt idx="10">
                  <c:v>Higher expenditures on healthcare</c:v>
                </c:pt>
                <c:pt idx="11">
                  <c:v>EU corrections</c:v>
                </c:pt>
                <c:pt idx="12">
                  <c:v>Others</c:v>
                </c:pt>
                <c:pt idx="13">
                  <c:v>Headline balance - final</c:v>
                </c:pt>
              </c:strCache>
            </c:strRef>
          </c:cat>
          <c:val>
            <c:numRef>
              <c:f>'Graf 28 - Saldo 2015'!$E$25:$E$38</c:f>
              <c:numCache>
                <c:formatCode>#,##0</c:formatCode>
                <c:ptCount val="14"/>
                <c:pt idx="1">
                  <c:v>-1049.45</c:v>
                </c:pt>
                <c:pt idx="2">
                  <c:v>-131.58000000000004</c:v>
                </c:pt>
                <c:pt idx="3">
                  <c:v>0</c:v>
                </c:pt>
                <c:pt idx="4">
                  <c:v>320.89</c:v>
                </c:pt>
                <c:pt idx="5">
                  <c:v>645.24</c:v>
                </c:pt>
                <c:pt idx="6">
                  <c:v>776.25</c:v>
                </c:pt>
                <c:pt idx="7">
                  <c:v>876.74</c:v>
                </c:pt>
                <c:pt idx="8">
                  <c:v>0</c:v>
                </c:pt>
                <c:pt idx="9">
                  <c:v>-1300.05</c:v>
                </c:pt>
                <c:pt idx="10">
                  <c:v>-1812.6</c:v>
                </c:pt>
                <c:pt idx="11">
                  <c:v>-2073.4899999999998</c:v>
                </c:pt>
                <c:pt idx="12">
                  <c:v>-2316.4899999999998</c:v>
                </c:pt>
              </c:numCache>
            </c:numRef>
          </c:val>
        </c:ser>
        <c:ser>
          <c:idx val="2"/>
          <c:order val="2"/>
          <c:spPr>
            <a:solidFill>
              <a:srgbClr val="B0D6AF"/>
            </a:solidFill>
          </c:spPr>
          <c:invertIfNegative val="1"/>
          <c:dPt>
            <c:idx val="0"/>
            <c:invertIfNegative val="1"/>
            <c:bubble3D val="0"/>
            <c:spPr>
              <a:solidFill>
                <a:srgbClr val="B0D6AF"/>
              </a:solidFill>
              <a:ln>
                <a:noFill/>
              </a:ln>
            </c:spPr>
          </c:dPt>
          <c:dPt>
            <c:idx val="1"/>
            <c:invertIfNegative val="1"/>
            <c:bubble3D val="0"/>
            <c:spPr>
              <a:solidFill>
                <a:srgbClr val="B0D6AF"/>
              </a:solidFill>
              <a:ln>
                <a:solidFill>
                  <a:schemeClr val="accent3"/>
                </a:solidFill>
              </a:ln>
            </c:spPr>
          </c:dPt>
          <c:dPt>
            <c:idx val="2"/>
            <c:invertIfNegative val="1"/>
            <c:bubble3D val="0"/>
            <c:spPr>
              <a:solidFill>
                <a:srgbClr val="B0D6AF"/>
              </a:solidFill>
              <a:ln>
                <a:solidFill>
                  <a:schemeClr val="accent3"/>
                </a:solidFill>
              </a:ln>
            </c:spPr>
          </c:dPt>
          <c:dPt>
            <c:idx val="3"/>
            <c:invertIfNegative val="1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dPt>
          <c:dPt>
            <c:idx val="5"/>
            <c:invertIfNegative val="1"/>
            <c:bubble3D val="0"/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2"/>
            <c:invertIfNegative val="1"/>
            <c:bubble3D val="0"/>
            <c:spPr>
              <a:solidFill>
                <a:schemeClr val="accent3"/>
              </a:solidFill>
            </c:spPr>
          </c:dPt>
          <c:dPt>
            <c:idx val="13"/>
            <c:invertIfNegative val="1"/>
            <c:bubble3D val="0"/>
          </c:dPt>
          <c:dPt>
            <c:idx val="14"/>
            <c:invertIfNegative val="1"/>
            <c:bubble3D val="0"/>
            <c:spPr>
              <a:solidFill>
                <a:schemeClr val="accent3"/>
              </a:solidFill>
              <a:ln>
                <a:solidFill>
                  <a:schemeClr val="accent5"/>
                </a:solidFill>
              </a:ln>
            </c:spPr>
          </c:dPt>
          <c:dPt>
            <c:idx val="15"/>
            <c:invertIfNegative val="1"/>
            <c:bubble3D val="0"/>
            <c:spPr>
              <a:solidFill>
                <a:schemeClr val="accent3"/>
              </a:solidFill>
            </c:spPr>
          </c:dPt>
          <c:dPt>
            <c:idx val="16"/>
            <c:invertIfNegative val="1"/>
            <c:bubble3D val="0"/>
            <c:spPr>
              <a:solidFill>
                <a:schemeClr val="accent3"/>
              </a:solidFill>
              <a:ln>
                <a:solidFill>
                  <a:schemeClr val="accent1"/>
                </a:solidFill>
              </a:ln>
            </c:spPr>
          </c:dPt>
          <c:dPt>
            <c:idx val="17"/>
            <c:invertIfNegative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891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918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452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-2 237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016064257028112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2305295950155761E-3"/>
                  <c:y val="-3.414823938937695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076843198338487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1CF7CBC2-0AD3-4C7E-A4A2-10955B786195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[HODNOTA]</a:t>
                    </a:fld>
                    <a:endParaRPr lang="sk-SK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D787899-7DC3-4237-A65A-3D419A5CBA3B}" type="VALUE">
                      <a:rPr lang="en-US">
                        <a:solidFill>
                          <a:schemeClr val="tx1"/>
                        </a:solidFill>
                      </a:rPr>
                      <a:pPr/>
                      <a:t>[HODNOTA]</a:t>
                    </a:fld>
                    <a:endParaRPr lang="sk-SK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28 - Saldo 2015'!$J$25:$J$38</c:f>
              <c:strCache>
                <c:ptCount val="14"/>
                <c:pt idx="0">
                  <c:v>Headline balance - budget</c:v>
                </c:pt>
                <c:pt idx="1">
                  <c:v>Higher tax revenues(incl. reserves)</c:v>
                </c:pt>
                <c:pt idx="2">
                  <c:v>Higher EU funds revenues</c:v>
                </c:pt>
                <c:pt idx="3">
                  <c:v>Higher social contributions (incl. ŠPP)</c:v>
                </c:pt>
                <c:pt idx="4">
                  <c:v>Higher grants and transfers ( excl. EU)</c:v>
                </c:pt>
                <c:pt idx="5">
                  <c:v>Savings on intermediate consumption</c:v>
                </c:pt>
                <c:pt idx="6">
                  <c:v>Lower contribution to EU budget</c:v>
                </c:pt>
                <c:pt idx="7">
                  <c:v>Higher nontax revenues</c:v>
                </c:pt>
                <c:pt idx="8">
                  <c:v>Higher capital investments</c:v>
                </c:pt>
                <c:pt idx="9">
                  <c:v>Compensation of employees</c:v>
                </c:pt>
                <c:pt idx="10">
                  <c:v>Higher expenditures on healthcare</c:v>
                </c:pt>
                <c:pt idx="11">
                  <c:v>EU corrections</c:v>
                </c:pt>
                <c:pt idx="12">
                  <c:v>Others</c:v>
                </c:pt>
                <c:pt idx="13">
                  <c:v>Headline balance - final</c:v>
                </c:pt>
              </c:strCache>
            </c:strRef>
          </c:cat>
          <c:val>
            <c:numRef>
              <c:f>'Graf 28 - Saldo 2015'!$F$25:$F$38</c:f>
              <c:numCache>
                <c:formatCode>#,##0</c:formatCode>
                <c:ptCount val="14"/>
                <c:pt idx="0">
                  <c:v>-1940</c:v>
                </c:pt>
                <c:pt idx="1">
                  <c:v>-890.55</c:v>
                </c:pt>
                <c:pt idx="2">
                  <c:v>-917.87</c:v>
                </c:pt>
                <c:pt idx="3">
                  <c:v>320.89</c:v>
                </c:pt>
                <c:pt idx="4">
                  <c:v>324.35000000000002</c:v>
                </c:pt>
                <c:pt idx="5">
                  <c:v>131.01</c:v>
                </c:pt>
                <c:pt idx="6">
                  <c:v>100.49</c:v>
                </c:pt>
                <c:pt idx="7">
                  <c:v>59.79</c:v>
                </c:pt>
                <c:pt idx="8">
                  <c:v>-1300.05</c:v>
                </c:pt>
                <c:pt idx="9">
                  <c:v>-512.54999999999995</c:v>
                </c:pt>
                <c:pt idx="10">
                  <c:v>-260.89</c:v>
                </c:pt>
                <c:pt idx="11">
                  <c:v>-243</c:v>
                </c:pt>
                <c:pt idx="12">
                  <c:v>-1.65</c:v>
                </c:pt>
                <c:pt idx="13" formatCode="#\ ##0_ ;[Red]\-#\ ##0\ ">
                  <c:v>-2318.14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9C9BA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66682904"/>
        <c:axId val="766683296"/>
      </c:barChart>
      <c:catAx>
        <c:axId val="766682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85000"/>
              </a:schemeClr>
            </a:solidFill>
            <a:prstDash val="dash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766683296"/>
        <c:crosses val="autoZero"/>
        <c:auto val="1"/>
        <c:lblAlgn val="ctr"/>
        <c:lblOffset val="100"/>
        <c:noMultiLvlLbl val="0"/>
      </c:catAx>
      <c:valAx>
        <c:axId val="766683296"/>
        <c:scaling>
          <c:orientation val="minMax"/>
          <c:max val="1100"/>
          <c:min val="-2400"/>
        </c:scaling>
        <c:delete val="0"/>
        <c:axPos val="t"/>
        <c:numFmt formatCode="#,##0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766682904"/>
        <c:crosses val="autoZero"/>
        <c:crossBetween val="between"/>
        <c:majorUnit val="3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6"/>
            </a:solidFill>
          </c:spPr>
          <c:invertIfNegative val="0"/>
          <c:cat>
            <c:strRef>
              <c:f>[2]Waterfall_JR!$B$5:$B$20</c:f>
              <c:strCache>
                <c:ptCount val="16"/>
                <c:pt idx="0">
                  <c:v>Saldo VS - rozpočet</c:v>
                </c:pt>
                <c:pt idx="1">
                  <c:v>Vyššie daňovo-odvodové príjmy</c:v>
                </c:pt>
                <c:pt idx="2">
                  <c:v>Vyššie príjmy z EÚ fondov</c:v>
                </c:pt>
                <c:pt idx="3">
                  <c:v>Vyššie nedaňové príjmy</c:v>
                </c:pt>
                <c:pt idx="4">
                  <c:v>Vklady na doručiteľa</c:v>
                </c:pt>
                <c:pt idx="5">
                  <c:v>Úspora na sociálnych dávkach</c:v>
                </c:pt>
                <c:pt idx="6">
                  <c:v>Úspora na úrokových nákladoch</c:v>
                </c:pt>
                <c:pt idx="7">
                  <c:v>Nižší odvod do EÚ</c:v>
                </c:pt>
                <c:pt idx="8">
                  <c:v>Kapitálové investície (+ rezerva)</c:v>
                </c:pt>
                <c:pt idx="9">
                  <c:v>Medzispotreba (+ rezerva)</c:v>
                </c:pt>
                <c:pt idx="10">
                  <c:v>Mzdy</c:v>
                </c:pt>
                <c:pt idx="11">
                  <c:v>Nezahrnutý vplyv zníženej DPH</c:v>
                </c:pt>
                <c:pt idx="12">
                  <c:v>Vyššie výdavky zdravotného poistenia</c:v>
                </c:pt>
                <c:pt idx="13">
                  <c:v>Cargo</c:v>
                </c:pt>
                <c:pt idx="14">
                  <c:v>Ostatné</c:v>
                </c:pt>
                <c:pt idx="15">
                  <c:v>Saldo VS - skutočnosť</c:v>
                </c:pt>
              </c:strCache>
            </c:strRef>
          </c:cat>
          <c:val>
            <c:numRef>
              <c:f>'Graf 29 - Saldo 2016'!$D$26:$D$41</c:f>
              <c:numCache>
                <c:formatCode>#,##0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[2]Waterfall_JR!$B$5:$B$20</c:f>
              <c:strCache>
                <c:ptCount val="16"/>
                <c:pt idx="0">
                  <c:v>Saldo VS - rozpočet</c:v>
                </c:pt>
                <c:pt idx="1">
                  <c:v>Vyššie daňovo-odvodové príjmy</c:v>
                </c:pt>
                <c:pt idx="2">
                  <c:v>Vyššie príjmy z EÚ fondov</c:v>
                </c:pt>
                <c:pt idx="3">
                  <c:v>Vyššie nedaňové príjmy</c:v>
                </c:pt>
                <c:pt idx="4">
                  <c:v>Vklady na doručiteľa</c:v>
                </c:pt>
                <c:pt idx="5">
                  <c:v>Úspora na sociálnych dávkach</c:v>
                </c:pt>
                <c:pt idx="6">
                  <c:v>Úspora na úrokových nákladoch</c:v>
                </c:pt>
                <c:pt idx="7">
                  <c:v>Nižší odvod do EÚ</c:v>
                </c:pt>
                <c:pt idx="8">
                  <c:v>Kapitálové investície (+ rezerva)</c:v>
                </c:pt>
                <c:pt idx="9">
                  <c:v>Medzispotreba (+ rezerva)</c:v>
                </c:pt>
                <c:pt idx="10">
                  <c:v>Mzdy</c:v>
                </c:pt>
                <c:pt idx="11">
                  <c:v>Nezahrnutý vplyv zníženej DPH</c:v>
                </c:pt>
                <c:pt idx="12">
                  <c:v>Vyššie výdavky zdravotného poistenia</c:v>
                </c:pt>
                <c:pt idx="13">
                  <c:v>Cargo</c:v>
                </c:pt>
                <c:pt idx="14">
                  <c:v>Ostatné</c:v>
                </c:pt>
                <c:pt idx="15">
                  <c:v>Saldo VS - skutočnosť</c:v>
                </c:pt>
              </c:strCache>
            </c:strRef>
          </c:cat>
          <c:val>
            <c:numRef>
              <c:f>'Graf 29 - Saldo 2016'!$E$26:$E$41</c:f>
              <c:numCache>
                <c:formatCode>#,##0</c:formatCode>
                <c:ptCount val="16"/>
                <c:pt idx="1">
                  <c:v>-1146.8600000000008</c:v>
                </c:pt>
                <c:pt idx="2">
                  <c:v>-960.20900000000074</c:v>
                </c:pt>
                <c:pt idx="3">
                  <c:v>-927.00300000000152</c:v>
                </c:pt>
                <c:pt idx="4">
                  <c:v>-901.50300000000152</c:v>
                </c:pt>
                <c:pt idx="5">
                  <c:v>-869.50000000000273</c:v>
                </c:pt>
                <c:pt idx="6">
                  <c:v>-838.39900000000284</c:v>
                </c:pt>
                <c:pt idx="7">
                  <c:v>-818.39900000000284</c:v>
                </c:pt>
                <c:pt idx="8">
                  <c:v>-818.39900000000284</c:v>
                </c:pt>
                <c:pt idx="9">
                  <c:v>-1363.9230000000027</c:v>
                </c:pt>
                <c:pt idx="10">
                  <c:v>-1487.911000000003</c:v>
                </c:pt>
                <c:pt idx="11">
                  <c:v>-1554.719000000003</c:v>
                </c:pt>
                <c:pt idx="12">
                  <c:v>-1620.5410000000029</c:v>
                </c:pt>
                <c:pt idx="13">
                  <c:v>-1651.709000000003</c:v>
                </c:pt>
                <c:pt idx="14">
                  <c:v>-1671.209000000003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dPt>
          <c:dPt>
            <c:idx val="2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/>
                </a:solidFill>
              </a:ln>
            </c:spPr>
          </c:dPt>
          <c:dPt>
            <c:idx val="17"/>
            <c:invertIfNegative val="0"/>
            <c:bubble3D val="0"/>
          </c:dPt>
          <c:dLbls>
            <c:dLbl>
              <c:idx val="10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009964358742237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8.039857434968949E-3"/>
                  <c:y val="-1.251678394610479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8.039857434968949E-3"/>
                  <c:y val="-3.4137077839257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0199287174844372E-3"/>
                  <c:y val="-1.251678394610479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tx>
                <c:rich>
                  <a:bodyPr/>
                  <a:lstStyle/>
                  <a:p>
                    <a:fld id="{2AEC9D55-D2D4-4E35-93B7-4A2FCDAC5B9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endParaRPr lang="sk-SK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[2]Waterfall_JR!$B$5:$B$20</c:f>
              <c:strCache>
                <c:ptCount val="16"/>
                <c:pt idx="0">
                  <c:v>Saldo VS - rozpočet</c:v>
                </c:pt>
                <c:pt idx="1">
                  <c:v>Vyššie daňovo-odvodové príjmy</c:v>
                </c:pt>
                <c:pt idx="2">
                  <c:v>Vyššie príjmy z EÚ fondov</c:v>
                </c:pt>
                <c:pt idx="3">
                  <c:v>Vyššie nedaňové príjmy</c:v>
                </c:pt>
                <c:pt idx="4">
                  <c:v>Vklady na doručiteľa</c:v>
                </c:pt>
                <c:pt idx="5">
                  <c:v>Úspora na sociálnych dávkach</c:v>
                </c:pt>
                <c:pt idx="6">
                  <c:v>Úspora na úrokových nákladoch</c:v>
                </c:pt>
                <c:pt idx="7">
                  <c:v>Nižší odvod do EÚ</c:v>
                </c:pt>
                <c:pt idx="8">
                  <c:v>Kapitálové investície (+ rezerva)</c:v>
                </c:pt>
                <c:pt idx="9">
                  <c:v>Medzispotreba (+ rezerva)</c:v>
                </c:pt>
                <c:pt idx="10">
                  <c:v>Mzdy</c:v>
                </c:pt>
                <c:pt idx="11">
                  <c:v>Nezahrnutý vplyv zníženej DPH</c:v>
                </c:pt>
                <c:pt idx="12">
                  <c:v>Vyššie výdavky zdravotného poistenia</c:v>
                </c:pt>
                <c:pt idx="13">
                  <c:v>Cargo</c:v>
                </c:pt>
                <c:pt idx="14">
                  <c:v>Ostatné</c:v>
                </c:pt>
                <c:pt idx="15">
                  <c:v>Saldo VS - skutočnosť</c:v>
                </c:pt>
              </c:strCache>
            </c:strRef>
          </c:cat>
          <c:val>
            <c:numRef>
              <c:f>'Graf 29 - Saldo 2016'!$F$26:$F$41</c:f>
              <c:numCache>
                <c:formatCode>#,##0</c:formatCode>
                <c:ptCount val="16"/>
                <c:pt idx="0">
                  <c:v>-1556.5030000000006</c:v>
                </c:pt>
                <c:pt idx="1">
                  <c:v>-409.6429999999998</c:v>
                </c:pt>
                <c:pt idx="2">
                  <c:v>-186.65100000000007</c:v>
                </c:pt>
                <c:pt idx="3">
                  <c:v>-33.205999999999221</c:v>
                </c:pt>
                <c:pt idx="4">
                  <c:v>-25.5</c:v>
                </c:pt>
                <c:pt idx="5">
                  <c:v>-32.002999999998792</c:v>
                </c:pt>
                <c:pt idx="6">
                  <c:v>-31.100999999999885</c:v>
                </c:pt>
                <c:pt idx="7">
                  <c:v>-20</c:v>
                </c:pt>
                <c:pt idx="8">
                  <c:v>-545.52399999999989</c:v>
                </c:pt>
                <c:pt idx="9">
                  <c:v>-123.98800000000028</c:v>
                </c:pt>
                <c:pt idx="10">
                  <c:v>-66.807999999999993</c:v>
                </c:pt>
                <c:pt idx="11">
                  <c:v>-65.822000000000003</c:v>
                </c:pt>
                <c:pt idx="12">
                  <c:v>-31.16800000000012</c:v>
                </c:pt>
                <c:pt idx="13">
                  <c:v>-19.5</c:v>
                </c:pt>
                <c:pt idx="14">
                  <c:v>-43.424999999998704</c:v>
                </c:pt>
                <c:pt idx="15" formatCode="#\ ##0_ ;[Red]\-#\ ##0\ ">
                  <c:v>-1714.6340000000018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100"/>
        <c:axId val="766684080"/>
        <c:axId val="766684472"/>
      </c:barChart>
      <c:catAx>
        <c:axId val="766684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sk-SK"/>
          </a:p>
        </c:txPr>
        <c:crossAx val="766684472"/>
        <c:crosses val="autoZero"/>
        <c:auto val="1"/>
        <c:lblAlgn val="ctr"/>
        <c:lblOffset val="100"/>
        <c:noMultiLvlLbl val="0"/>
      </c:catAx>
      <c:valAx>
        <c:axId val="766684472"/>
        <c:scaling>
          <c:orientation val="minMax"/>
          <c:min val="-1800"/>
        </c:scaling>
        <c:delete val="0"/>
        <c:axPos val="t"/>
        <c:numFmt formatCode="#,##0" sourceLinked="1"/>
        <c:majorTickMark val="out"/>
        <c:minorTickMark val="none"/>
        <c:tickLblPos val="low"/>
        <c:crossAx val="766684080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6"/>
            </a:solidFill>
          </c:spPr>
          <c:invertIfNegative val="0"/>
          <c:cat>
            <c:strRef>
              <c:f>'Graf 29 - Saldo 2016'!$J$26:$J$41</c:f>
              <c:strCache>
                <c:ptCount val="16"/>
                <c:pt idx="0">
                  <c:v>Headline balance - budget</c:v>
                </c:pt>
                <c:pt idx="1">
                  <c:v>Higher tax and social security revenues</c:v>
                </c:pt>
                <c:pt idx="2">
                  <c:v>Higher EU funds revenues</c:v>
                </c:pt>
                <c:pt idx="3">
                  <c:v>Higher nontax revenues</c:v>
                </c:pt>
                <c:pt idx="4">
                  <c:v>Bearer deposits</c:v>
                </c:pt>
                <c:pt idx="5">
                  <c:v>Savings on social transfers</c:v>
                </c:pt>
                <c:pt idx="6">
                  <c:v>Savings on interest</c:v>
                </c:pt>
                <c:pt idx="7">
                  <c:v>Lower contribution to EU budget</c:v>
                </c:pt>
                <c:pt idx="8">
                  <c:v>Capital investments (+ reserve)</c:v>
                </c:pt>
                <c:pt idx="9">
                  <c:v>Intermediate consumption (+ reserve)</c:v>
                </c:pt>
                <c:pt idx="10">
                  <c:v>Compensation of employees</c:v>
                </c:pt>
                <c:pt idx="11">
                  <c:v>Not reflected impact of VAT decrease</c:v>
                </c:pt>
                <c:pt idx="12">
                  <c:v>Higher expenditures on healthcare</c:v>
                </c:pt>
                <c:pt idx="13">
                  <c:v>Cargo (Transport company)</c:v>
                </c:pt>
                <c:pt idx="14">
                  <c:v>Others</c:v>
                </c:pt>
                <c:pt idx="15">
                  <c:v>Headline balance - final</c:v>
                </c:pt>
              </c:strCache>
            </c:strRef>
          </c:cat>
          <c:val>
            <c:numRef>
              <c:f>'Graf 29 - Saldo 2016'!$D$26:$D$41</c:f>
              <c:numCache>
                <c:formatCode>#,##0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spPr>
            <a:noFill/>
          </c:spPr>
          <c:invertIfNegative val="0"/>
          <c:cat>
            <c:strRef>
              <c:f>'Graf 29 - Saldo 2016'!$J$26:$J$41</c:f>
              <c:strCache>
                <c:ptCount val="16"/>
                <c:pt idx="0">
                  <c:v>Headline balance - budget</c:v>
                </c:pt>
                <c:pt idx="1">
                  <c:v>Higher tax and social security revenues</c:v>
                </c:pt>
                <c:pt idx="2">
                  <c:v>Higher EU funds revenues</c:v>
                </c:pt>
                <c:pt idx="3">
                  <c:v>Higher nontax revenues</c:v>
                </c:pt>
                <c:pt idx="4">
                  <c:v>Bearer deposits</c:v>
                </c:pt>
                <c:pt idx="5">
                  <c:v>Savings on social transfers</c:v>
                </c:pt>
                <c:pt idx="6">
                  <c:v>Savings on interest</c:v>
                </c:pt>
                <c:pt idx="7">
                  <c:v>Lower contribution to EU budget</c:v>
                </c:pt>
                <c:pt idx="8">
                  <c:v>Capital investments (+ reserve)</c:v>
                </c:pt>
                <c:pt idx="9">
                  <c:v>Intermediate consumption (+ reserve)</c:v>
                </c:pt>
                <c:pt idx="10">
                  <c:v>Compensation of employees</c:v>
                </c:pt>
                <c:pt idx="11">
                  <c:v>Not reflected impact of VAT decrease</c:v>
                </c:pt>
                <c:pt idx="12">
                  <c:v>Higher expenditures on healthcare</c:v>
                </c:pt>
                <c:pt idx="13">
                  <c:v>Cargo (Transport company)</c:v>
                </c:pt>
                <c:pt idx="14">
                  <c:v>Others</c:v>
                </c:pt>
                <c:pt idx="15">
                  <c:v>Headline balance - final</c:v>
                </c:pt>
              </c:strCache>
            </c:strRef>
          </c:cat>
          <c:val>
            <c:numRef>
              <c:f>'Graf 29 - Saldo 2016'!$E$26:$E$41</c:f>
              <c:numCache>
                <c:formatCode>#,##0</c:formatCode>
                <c:ptCount val="16"/>
                <c:pt idx="1">
                  <c:v>-1146.8600000000008</c:v>
                </c:pt>
                <c:pt idx="2">
                  <c:v>-960.20900000000074</c:v>
                </c:pt>
                <c:pt idx="3">
                  <c:v>-927.00300000000152</c:v>
                </c:pt>
                <c:pt idx="4">
                  <c:v>-901.50300000000152</c:v>
                </c:pt>
                <c:pt idx="5">
                  <c:v>-869.50000000000273</c:v>
                </c:pt>
                <c:pt idx="6">
                  <c:v>-838.39900000000284</c:v>
                </c:pt>
                <c:pt idx="7">
                  <c:v>-818.39900000000284</c:v>
                </c:pt>
                <c:pt idx="8">
                  <c:v>-818.39900000000284</c:v>
                </c:pt>
                <c:pt idx="9">
                  <c:v>-1363.9230000000027</c:v>
                </c:pt>
                <c:pt idx="10">
                  <c:v>-1487.911000000003</c:v>
                </c:pt>
                <c:pt idx="11">
                  <c:v>-1554.719000000003</c:v>
                </c:pt>
                <c:pt idx="12">
                  <c:v>-1620.5410000000029</c:v>
                </c:pt>
                <c:pt idx="13">
                  <c:v>-1651.709000000003</c:v>
                </c:pt>
                <c:pt idx="14">
                  <c:v>-1671.209000000003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</c:spPr>
          </c:dPt>
          <c:dPt>
            <c:idx val="2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1"/>
                </a:solidFill>
              </a:ln>
            </c:spPr>
          </c:dPt>
          <c:dPt>
            <c:idx val="17"/>
            <c:invertIfNegative val="0"/>
            <c:bubble3D val="0"/>
          </c:dPt>
          <c:dLbls>
            <c:dLbl>
              <c:idx val="10"/>
              <c:layout>
                <c:manualLayout>
                  <c:x val="0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0099643587422372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8.039857434968949E-3"/>
                  <c:y val="-1.251678394610479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8.039857434968949E-3"/>
                  <c:y val="-3.41370778392573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4.0199287174844372E-3"/>
                  <c:y val="-1.2516783946104793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tx>
                <c:rich>
                  <a:bodyPr/>
                  <a:lstStyle/>
                  <a:p>
                    <a:fld id="{2AEC9D55-D2D4-4E35-93B7-4A2FCDAC5B9C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[HODNOTA]</a:t>
                    </a:fld>
                    <a:endParaRPr lang="sk-SK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29 - Saldo 2016'!$J$26:$J$41</c:f>
              <c:strCache>
                <c:ptCount val="16"/>
                <c:pt idx="0">
                  <c:v>Headline balance - budget</c:v>
                </c:pt>
                <c:pt idx="1">
                  <c:v>Higher tax and social security revenues</c:v>
                </c:pt>
                <c:pt idx="2">
                  <c:v>Higher EU funds revenues</c:v>
                </c:pt>
                <c:pt idx="3">
                  <c:v>Higher nontax revenues</c:v>
                </c:pt>
                <c:pt idx="4">
                  <c:v>Bearer deposits</c:v>
                </c:pt>
                <c:pt idx="5">
                  <c:v>Savings on social transfers</c:v>
                </c:pt>
                <c:pt idx="6">
                  <c:v>Savings on interest</c:v>
                </c:pt>
                <c:pt idx="7">
                  <c:v>Lower contribution to EU budget</c:v>
                </c:pt>
                <c:pt idx="8">
                  <c:v>Capital investments (+ reserve)</c:v>
                </c:pt>
                <c:pt idx="9">
                  <c:v>Intermediate consumption (+ reserve)</c:v>
                </c:pt>
                <c:pt idx="10">
                  <c:v>Compensation of employees</c:v>
                </c:pt>
                <c:pt idx="11">
                  <c:v>Not reflected impact of VAT decrease</c:v>
                </c:pt>
                <c:pt idx="12">
                  <c:v>Higher expenditures on healthcare</c:v>
                </c:pt>
                <c:pt idx="13">
                  <c:v>Cargo (Transport company)</c:v>
                </c:pt>
                <c:pt idx="14">
                  <c:v>Others</c:v>
                </c:pt>
                <c:pt idx="15">
                  <c:v>Headline balance - final</c:v>
                </c:pt>
              </c:strCache>
            </c:strRef>
          </c:cat>
          <c:val>
            <c:numRef>
              <c:f>'Graf 29 - Saldo 2016'!$F$26:$F$41</c:f>
              <c:numCache>
                <c:formatCode>#,##0</c:formatCode>
                <c:ptCount val="16"/>
                <c:pt idx="0">
                  <c:v>-1556.5030000000006</c:v>
                </c:pt>
                <c:pt idx="1">
                  <c:v>-409.6429999999998</c:v>
                </c:pt>
                <c:pt idx="2">
                  <c:v>-186.65100000000007</c:v>
                </c:pt>
                <c:pt idx="3">
                  <c:v>-33.205999999999221</c:v>
                </c:pt>
                <c:pt idx="4">
                  <c:v>-25.5</c:v>
                </c:pt>
                <c:pt idx="5">
                  <c:v>-32.002999999998792</c:v>
                </c:pt>
                <c:pt idx="6">
                  <c:v>-31.100999999999885</c:v>
                </c:pt>
                <c:pt idx="7">
                  <c:v>-20</c:v>
                </c:pt>
                <c:pt idx="8">
                  <c:v>-545.52399999999989</c:v>
                </c:pt>
                <c:pt idx="9">
                  <c:v>-123.98800000000028</c:v>
                </c:pt>
                <c:pt idx="10">
                  <c:v>-66.807999999999993</c:v>
                </c:pt>
                <c:pt idx="11">
                  <c:v>-65.822000000000003</c:v>
                </c:pt>
                <c:pt idx="12">
                  <c:v>-31.16800000000012</c:v>
                </c:pt>
                <c:pt idx="13">
                  <c:v>-19.5</c:v>
                </c:pt>
                <c:pt idx="14">
                  <c:v>-43.424999999998704</c:v>
                </c:pt>
                <c:pt idx="15" formatCode="#\ ##0_ ;[Red]\-#\ ##0\ ">
                  <c:v>-1714.6340000000018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overlap val="100"/>
        <c:axId val="735893112"/>
        <c:axId val="735893504"/>
      </c:barChart>
      <c:catAx>
        <c:axId val="735893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sk-SK"/>
          </a:p>
        </c:txPr>
        <c:crossAx val="735893504"/>
        <c:crosses val="autoZero"/>
        <c:auto val="1"/>
        <c:lblAlgn val="ctr"/>
        <c:lblOffset val="100"/>
        <c:noMultiLvlLbl val="0"/>
      </c:catAx>
      <c:valAx>
        <c:axId val="735893504"/>
        <c:scaling>
          <c:orientation val="minMax"/>
          <c:min val="-1800"/>
        </c:scaling>
        <c:delete val="0"/>
        <c:axPos val="t"/>
        <c:numFmt formatCode="#,##0" sourceLinked="1"/>
        <c:majorTickMark val="out"/>
        <c:minorTickMark val="none"/>
        <c:tickLblPos val="low"/>
        <c:crossAx val="735893112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47589187344711E-2"/>
          <c:y val="0.1675466918497438"/>
          <c:w val="0.88778827803987326"/>
          <c:h val="0.77771866631784703"/>
        </c:manualLayout>
      </c:layout>
      <c:areaChart>
        <c:grouping val="stacked"/>
        <c:varyColors val="0"/>
        <c:ser>
          <c:idx val="0"/>
          <c:order val="2"/>
          <c:tx>
            <c:strRef>
              <c:f>'Graf 30 Fisk. kompakt'!$B$23</c:f>
              <c:strCache>
                <c:ptCount val="1"/>
                <c:pt idx="0">
                  <c:v>zelena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'Graf 30 Fisk. kompakt'!$D$20:$H$20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kompakt'!$D$23:$H$23</c:f>
              <c:numCache>
                <c:formatCode>0.0</c:formatCode>
                <c:ptCount val="5"/>
                <c:pt idx="0">
                  <c:v>-2.4121843484796619</c:v>
                </c:pt>
                <c:pt idx="1">
                  <c:v>-1.9341382613597464</c:v>
                </c:pt>
                <c:pt idx="2">
                  <c:v>-1.4560921742398309</c:v>
                </c:pt>
                <c:pt idx="3">
                  <c:v>-0.97804608711991547</c:v>
                </c:pt>
                <c:pt idx="4">
                  <c:v>-0.5</c:v>
                </c:pt>
              </c:numCache>
            </c:numRef>
          </c:val>
        </c:ser>
        <c:ser>
          <c:idx val="3"/>
          <c:order val="3"/>
          <c:tx>
            <c:strRef>
              <c:f>'Graf 30 Fisk. kompakt'!$B$25</c:f>
              <c:strCache>
                <c:ptCount val="1"/>
                <c:pt idx="0">
                  <c:v>biela</c:v>
                </c:pt>
              </c:strCache>
            </c:strRef>
          </c:tx>
          <c:spPr>
            <a:noFill/>
          </c:spPr>
          <c:cat>
            <c:numRef>
              <c:f>'Graf 30 Fisk. kompakt'!$D$20:$H$20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kompakt'!$D$25:$H$25</c:f>
              <c:numCache>
                <c:formatCode>0.0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</c:ser>
        <c:ser>
          <c:idx val="4"/>
          <c:order val="4"/>
          <c:tx>
            <c:strRef>
              <c:f>'Graf 30 Fisk. kompakt'!$B$24</c:f>
              <c:strCache>
                <c:ptCount val="1"/>
                <c:pt idx="0">
                  <c:v>cervena</c:v>
                </c:pt>
              </c:strCache>
            </c:strRef>
          </c:tx>
          <c:spPr>
            <a:solidFill>
              <a:srgbClr val="F9C9BA"/>
            </a:solidFill>
          </c:spPr>
          <c:cat>
            <c:numRef>
              <c:f>'Graf 30 Fisk. kompakt'!$D$20:$H$20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kompakt'!$D$24:$H$24</c:f>
              <c:numCache>
                <c:formatCode>0.0</c:formatCode>
                <c:ptCount val="5"/>
                <c:pt idx="0">
                  <c:v>0</c:v>
                </c:pt>
                <c:pt idx="1">
                  <c:v>-0.4780460871199157</c:v>
                </c:pt>
                <c:pt idx="2">
                  <c:v>-0.95609217423983095</c:v>
                </c:pt>
                <c:pt idx="3">
                  <c:v>-1.4341382613597464</c:v>
                </c:pt>
                <c:pt idx="4">
                  <c:v>-1.9121843484796619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894288"/>
        <c:axId val="735894680"/>
      </c:areaChart>
      <c:lineChart>
        <c:grouping val="standard"/>
        <c:varyColors val="0"/>
        <c:ser>
          <c:idx val="2"/>
          <c:order val="0"/>
          <c:tx>
            <c:strRef>
              <c:f>'Graf 30 Fisk. kompakt'!$B$22</c:f>
              <c:strCache>
                <c:ptCount val="1"/>
                <c:pt idx="0">
                  <c:v>Rovnomerná cesta k MTO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2C9ADC"/>
              </a:solidFill>
              <a:ln>
                <a:solidFill>
                  <a:schemeClr val="accent6"/>
                </a:solidFill>
                <a:prstDash val="dash"/>
              </a:ln>
            </c:spPr>
          </c:marker>
          <c:dLbls>
            <c:dLbl>
              <c:idx val="3"/>
              <c:layout>
                <c:manualLayout>
                  <c:x val="-8.443379104210837E-3"/>
                  <c:y val="6.0878882181612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238643627539596E-2"/>
                  <c:y val="8.113807758314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451238100157073E-2"/>
                  <c:y val="6.425541474853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30 Fisk. kompakt'!$D$20:$H$20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kompakt'!$D$22:$H$22</c:f>
              <c:numCache>
                <c:formatCode>0.0</c:formatCode>
                <c:ptCount val="5"/>
                <c:pt idx="0">
                  <c:v>-2.4121843484796619</c:v>
                </c:pt>
                <c:pt idx="1">
                  <c:v>-1.9341382613597464</c:v>
                </c:pt>
                <c:pt idx="2">
                  <c:v>-1.4560921742398309</c:v>
                </c:pt>
                <c:pt idx="3">
                  <c:v>-0.97804608711991547</c:v>
                </c:pt>
                <c:pt idx="4">
                  <c:v>-0.5</c:v>
                </c:pt>
              </c:numCache>
            </c:numRef>
          </c:val>
          <c:smooth val="0"/>
          <c:extLst/>
        </c:ser>
        <c:ser>
          <c:idx val="1"/>
          <c:order val="1"/>
          <c:tx>
            <c:strRef>
              <c:f>'Graf 30 Fisk. kompakt'!$B$21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tx1"/>
              </a:solidFill>
              <a:ln w="19050">
                <a:solidFill>
                  <a:schemeClr val="tx1"/>
                </a:solidFill>
                <a:prstDash val="sysDash"/>
              </a:ln>
            </c:spPr>
          </c:marker>
          <c:dPt>
            <c:idx val="1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2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3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4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8582871226124465E-3"/>
                  <c:y val="-0.102908277404921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968576709796676E-2"/>
                  <c:y val="-0.10290827740492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6826863832409207E-2"/>
                  <c:y val="-8.5011185682326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1756007393715435E-2"/>
                  <c:y val="-8.053691275167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30 Fisk. kompakt'!$D$20:$H$20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kompakt'!$D$21:$H$21</c:f>
              <c:numCache>
                <c:formatCode>0.0</c:formatCode>
                <c:ptCount val="5"/>
                <c:pt idx="0">
                  <c:v>-2.4121843484796619</c:v>
                </c:pt>
                <c:pt idx="1">
                  <c:v>-1.9863103296698903</c:v>
                </c:pt>
                <c:pt idx="2">
                  <c:v>-1.3840130296833302</c:v>
                </c:pt>
                <c:pt idx="3">
                  <c:v>-0.61207821141504803</c:v>
                </c:pt>
                <c:pt idx="4">
                  <c:v>-0.24000000000000002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894288"/>
        <c:axId val="735894680"/>
      </c:lineChart>
      <c:catAx>
        <c:axId val="735894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txPr>
          <a:bodyPr/>
          <a:lstStyle/>
          <a:p>
            <a:pPr>
              <a:defRPr sz="1000"/>
            </a:pPr>
            <a:endParaRPr lang="sk-SK"/>
          </a:p>
        </c:txPr>
        <c:crossAx val="735894680"/>
        <c:crosses val="autoZero"/>
        <c:auto val="1"/>
        <c:lblAlgn val="ctr"/>
        <c:lblOffset val="100"/>
        <c:noMultiLvlLbl val="0"/>
      </c:catAx>
      <c:valAx>
        <c:axId val="735894680"/>
        <c:scaling>
          <c:orientation val="minMax"/>
          <c:min val="-3"/>
        </c:scaling>
        <c:delete val="0"/>
        <c:axPos val="l"/>
        <c:numFmt formatCode="0.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sz="1000"/>
            </a:pPr>
            <a:endParaRPr lang="sk-SK"/>
          </a:p>
        </c:txPr>
        <c:crossAx val="735894288"/>
        <c:crosses val="autoZero"/>
        <c:crossBetween val="between"/>
      </c:valAx>
      <c:spPr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5551700415567715"/>
          <c:y val="1.081115578883504E-2"/>
          <c:w val="0.68448186909797548"/>
          <c:h val="8.0417416539623407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03286166719919E-2"/>
          <c:y val="3.884610226641378E-2"/>
          <c:w val="0.87178579421758329"/>
          <c:h val="0.82002413931835161"/>
        </c:manualLayout>
      </c:layout>
      <c:lineChart>
        <c:grouping val="standard"/>
        <c:varyColors val="0"/>
        <c:ser>
          <c:idx val="0"/>
          <c:order val="0"/>
          <c:tx>
            <c:strRef>
              <c:f>'Graf 3+4 - Ropa + Akcie'!$M$2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Akcie'!$M$3:$M$258</c:f>
              <c:numCache>
                <c:formatCode>General</c:formatCode>
                <c:ptCount val="256"/>
                <c:pt idx="0">
                  <c:v>0.97417484277073507</c:v>
                </c:pt>
                <c:pt idx="1">
                  <c:v>0.98947861881112764</c:v>
                </c:pt>
                <c:pt idx="2">
                  <c:v>0.99889045193767856</c:v>
                </c:pt>
                <c:pt idx="3">
                  <c:v>1.0061076809066734</c:v>
                </c:pt>
                <c:pt idx="4">
                  <c:v>0.99547797023319884</c:v>
                </c:pt>
                <c:pt idx="5">
                  <c:v>0.99765653490357564</c:v>
                </c:pt>
                <c:pt idx="6">
                  <c:v>0.99925514750161182</c:v>
                </c:pt>
                <c:pt idx="7">
                  <c:v>0.98683711290571297</c:v>
                </c:pt>
                <c:pt idx="8">
                  <c:v>0.97802035017162603</c:v>
                </c:pt>
                <c:pt idx="9">
                  <c:v>0.97024193527296965</c:v>
                </c:pt>
                <c:pt idx="10">
                  <c:v>0.98803917214665049</c:v>
                </c:pt>
                <c:pt idx="11">
                  <c:v>1.0030796676436671</c:v>
                </c:pt>
                <c:pt idx="12">
                  <c:v>0.98856471469736629</c:v>
                </c:pt>
                <c:pt idx="13">
                  <c:v>0.97794619980572761</c:v>
                </c:pt>
                <c:pt idx="14">
                  <c:v>0.97319061310944399</c:v>
                </c:pt>
                <c:pt idx="15">
                  <c:v>0.99261338735989357</c:v>
                </c:pt>
                <c:pt idx="16">
                  <c:v>0.99036199305821648</c:v>
                </c:pt>
                <c:pt idx="17">
                  <c:v>0.99810093344850737</c:v>
                </c:pt>
                <c:pt idx="18">
                  <c:v>1.0045908447177472</c:v>
                </c:pt>
                <c:pt idx="19">
                  <c:v>1.0115804081807842</c:v>
                </c:pt>
                <c:pt idx="20">
                  <c:v>0.99105465218699007</c:v>
                </c:pt>
                <c:pt idx="21">
                  <c:v>1.0054282305780535</c:v>
                </c:pt>
                <c:pt idx="22">
                  <c:v>1.0164239835160407</c:v>
                </c:pt>
                <c:pt idx="23">
                  <c:v>1.0057433965163627</c:v>
                </c:pt>
                <c:pt idx="24">
                  <c:v>1.0103843005836128</c:v>
                </c:pt>
                <c:pt idx="25">
                  <c:v>1.0097906781944741</c:v>
                </c:pt>
                <c:pt idx="26">
                  <c:v>1.0099199179773513</c:v>
                </c:pt>
                <c:pt idx="27">
                  <c:v>1.0086978283478603</c:v>
                </c:pt>
                <c:pt idx="28">
                  <c:v>1.0099327685394197</c:v>
                </c:pt>
                <c:pt idx="29">
                  <c:v>1.006122540021805</c:v>
                </c:pt>
                <c:pt idx="30">
                  <c:v>1.007245607050669</c:v>
                </c:pt>
                <c:pt idx="31">
                  <c:v>0.99108322239176649</c:v>
                </c:pt>
                <c:pt idx="32">
                  <c:v>0.99242260160167883</c:v>
                </c:pt>
                <c:pt idx="33">
                  <c:v>0.97751928777693986</c:v>
                </c:pt>
                <c:pt idx="34">
                  <c:v>0.98872668573487676</c:v>
                </c:pt>
                <c:pt idx="35">
                  <c:v>1.0027170471806599</c:v>
                </c:pt>
                <c:pt idx="36">
                  <c:v>1.0059451470211762</c:v>
                </c:pt>
                <c:pt idx="37">
                  <c:v>1.0044345003296851</c:v>
                </c:pt>
                <c:pt idx="38">
                  <c:v>1.0142572899638314</c:v>
                </c:pt>
                <c:pt idx="39">
                  <c:v>1.0146049205991381</c:v>
                </c:pt>
                <c:pt idx="40">
                  <c:v>1.0157370086356314</c:v>
                </c:pt>
                <c:pt idx="41">
                  <c:v>1.0192823851896962</c:v>
                </c:pt>
                <c:pt idx="42">
                  <c:v>1.0165543131381767</c:v>
                </c:pt>
                <c:pt idx="43">
                  <c:v>1.0046804673394694</c:v>
                </c:pt>
                <c:pt idx="44">
                  <c:v>1.0094904376181604</c:v>
                </c:pt>
                <c:pt idx="45">
                  <c:v>1.0099401230775333</c:v>
                </c:pt>
                <c:pt idx="46">
                  <c:v>0.99810018968320924</c:v>
                </c:pt>
                <c:pt idx="47">
                  <c:v>1.000654289278609</c:v>
                </c:pt>
                <c:pt idx="48">
                  <c:v>1.0025674039932082</c:v>
                </c:pt>
                <c:pt idx="49">
                  <c:v>0.99153700706456982</c:v>
                </c:pt>
                <c:pt idx="50">
                  <c:v>0.97490946984206694</c:v>
                </c:pt>
                <c:pt idx="51">
                  <c:v>0.98073484642336362</c:v>
                </c:pt>
                <c:pt idx="52">
                  <c:v>0.98215592959360842</c:v>
                </c:pt>
                <c:pt idx="53">
                  <c:v>0.98188540807731073</c:v>
                </c:pt>
                <c:pt idx="54">
                  <c:v>0.97731493383502133</c:v>
                </c:pt>
                <c:pt idx="55">
                  <c:v>0.96246215784015621</c:v>
                </c:pt>
                <c:pt idx="56">
                  <c:v>0.96717845626955401</c:v>
                </c:pt>
                <c:pt idx="57">
                  <c:v>0.97400387040415892</c:v>
                </c:pt>
                <c:pt idx="58">
                  <c:v>0.97272836653049843</c:v>
                </c:pt>
                <c:pt idx="59">
                  <c:v>0.9720032357834647</c:v>
                </c:pt>
                <c:pt idx="60">
                  <c:v>0.96318484944795513</c:v>
                </c:pt>
                <c:pt idx="61">
                  <c:v>0.95514917123873455</c:v>
                </c:pt>
                <c:pt idx="62">
                  <c:v>0.95873740505267979</c:v>
                </c:pt>
                <c:pt idx="63">
                  <c:v>0.94044759691886548</c:v>
                </c:pt>
                <c:pt idx="64">
                  <c:v>0.92613232833864489</c:v>
                </c:pt>
                <c:pt idx="65">
                  <c:v>0.92415840084792866</c:v>
                </c:pt>
                <c:pt idx="66">
                  <c:v>0.90508287897795436</c:v>
                </c:pt>
                <c:pt idx="67">
                  <c:v>0.90384999716986947</c:v>
                </c:pt>
                <c:pt idx="68">
                  <c:v>0.92951611499479925</c:v>
                </c:pt>
                <c:pt idx="69">
                  <c:v>0.92998189564316591</c:v>
                </c:pt>
                <c:pt idx="70">
                  <c:v>0.93334486991538113</c:v>
                </c:pt>
                <c:pt idx="71">
                  <c:v>0.93539352284886679</c:v>
                </c:pt>
                <c:pt idx="72">
                  <c:v>0.94771196186928908</c:v>
                </c:pt>
                <c:pt idx="73">
                  <c:v>0.94314614827092735</c:v>
                </c:pt>
                <c:pt idx="74">
                  <c:v>0.95931035287347988</c:v>
                </c:pt>
                <c:pt idx="75">
                  <c:v>0.96187135843151339</c:v>
                </c:pt>
                <c:pt idx="76">
                  <c:v>0.95316599113275557</c:v>
                </c:pt>
                <c:pt idx="77">
                  <c:v>0.94033464701617786</c:v>
                </c:pt>
                <c:pt idx="78">
                  <c:v>0.94442429286916474</c:v>
                </c:pt>
                <c:pt idx="79">
                  <c:v>0.93993725457055122</c:v>
                </c:pt>
                <c:pt idx="80">
                  <c:v>0.93465929943059523</c:v>
                </c:pt>
                <c:pt idx="81">
                  <c:v>0.94855686266019201</c:v>
                </c:pt>
                <c:pt idx="82">
                  <c:v>0.92347384249592135</c:v>
                </c:pt>
                <c:pt idx="83">
                  <c:v>0.9388034207403233</c:v>
                </c:pt>
                <c:pt idx="84">
                  <c:v>0.93763863722585827</c:v>
                </c:pt>
                <c:pt idx="85">
                  <c:v>0.919345667557389</c:v>
                </c:pt>
                <c:pt idx="86">
                  <c:v>0.94892207539034545</c:v>
                </c:pt>
                <c:pt idx="87">
                  <c:v>0.95731377519978489</c:v>
                </c:pt>
                <c:pt idx="88">
                  <c:v>0.95670501917511275</c:v>
                </c:pt>
                <c:pt idx="89">
                  <c:v>0.93240728301296971</c:v>
                </c:pt>
                <c:pt idx="90">
                  <c:v>0.89337343761698218</c:v>
                </c:pt>
                <c:pt idx="91">
                  <c:v>0.9068954452125475</c:v>
                </c:pt>
                <c:pt idx="92">
                  <c:v>0.94630911111982796</c:v>
                </c:pt>
                <c:pt idx="93">
                  <c:v>0.97816009332277232</c:v>
                </c:pt>
                <c:pt idx="94">
                  <c:v>0.99926020343957311</c:v>
                </c:pt>
                <c:pt idx="95">
                  <c:v>1.0075151678635854</c:v>
                </c:pt>
                <c:pt idx="96">
                  <c:v>1.0101406886870095</c:v>
                </c:pt>
                <c:pt idx="97">
                  <c:v>1.0049292177134683</c:v>
                </c:pt>
                <c:pt idx="98">
                  <c:v>1.0010173241169742</c:v>
                </c:pt>
                <c:pt idx="99">
                  <c:v>1.002292461338038</c:v>
                </c:pt>
                <c:pt idx="100">
                  <c:v>1.0013423972806885</c:v>
                </c:pt>
                <c:pt idx="101">
                  <c:v>1.0108995644431935</c:v>
                </c:pt>
                <c:pt idx="102">
                  <c:v>0.99809133174826647</c:v>
                </c:pt>
                <c:pt idx="103">
                  <c:v>1.0009662189605377</c:v>
                </c:pt>
                <c:pt idx="104">
                  <c:v>1.0087191906155211</c:v>
                </c:pt>
                <c:pt idx="105">
                  <c:v>1.005604521095333</c:v>
                </c:pt>
                <c:pt idx="106">
                  <c:v>1.0078542398804848</c:v>
                </c:pt>
                <c:pt idx="107">
                  <c:v>1.0106111035203056</c:v>
                </c:pt>
                <c:pt idx="108">
                  <c:v>1.0128827206366322</c:v>
                </c:pt>
                <c:pt idx="109">
                  <c:v>1.0128542653328008</c:v>
                </c:pt>
                <c:pt idx="110">
                  <c:v>1.0055355026432031</c:v>
                </c:pt>
                <c:pt idx="111">
                  <c:v>0.99314940061383616</c:v>
                </c:pt>
                <c:pt idx="112">
                  <c:v>0.99892441083190175</c:v>
                </c:pt>
                <c:pt idx="113">
                  <c:v>1.0096277383775099</c:v>
                </c:pt>
                <c:pt idx="114">
                  <c:v>1.0153037783935919</c:v>
                </c:pt>
                <c:pt idx="115">
                  <c:v>1.017691460595922</c:v>
                </c:pt>
                <c:pt idx="116">
                  <c:v>1.0219531178966532</c:v>
                </c:pt>
                <c:pt idx="117">
                  <c:v>1.0211819483522073</c:v>
                </c:pt>
                <c:pt idx="118">
                  <c:v>1.0200756963809605</c:v>
                </c:pt>
                <c:pt idx="119">
                  <c:v>1.0120610812153537</c:v>
                </c:pt>
                <c:pt idx="120">
                  <c:v>1.0127960441115815</c:v>
                </c:pt>
                <c:pt idx="121">
                  <c:v>1.0083428149250699</c:v>
                </c:pt>
                <c:pt idx="122">
                  <c:v>0.99727675565568019</c:v>
                </c:pt>
                <c:pt idx="123">
                  <c:v>0.98493829876715522</c:v>
                </c:pt>
                <c:pt idx="124">
                  <c:v>0.98267609852090276</c:v>
                </c:pt>
                <c:pt idx="125">
                  <c:v>0.99932883185615795</c:v>
                </c:pt>
                <c:pt idx="126">
                  <c:v>0.99324789448304562</c:v>
                </c:pt>
                <c:pt idx="127">
                  <c:v>0.99710964199602248</c:v>
                </c:pt>
                <c:pt idx="128">
                  <c:v>0.99741771643450861</c:v>
                </c:pt>
                <c:pt idx="129">
                  <c:v>0.99048158602944048</c:v>
                </c:pt>
                <c:pt idx="130">
                  <c:v>0.98782320069478513</c:v>
                </c:pt>
                <c:pt idx="131">
                  <c:v>1.0086893480473778</c:v>
                </c:pt>
                <c:pt idx="132">
                  <c:v>1.0090793951860015</c:v>
                </c:pt>
                <c:pt idx="133">
                  <c:v>1.0120529603341106</c:v>
                </c:pt>
                <c:pt idx="134">
                  <c:v>1.0194063168918737</c:v>
                </c:pt>
                <c:pt idx="135">
                  <c:v>1.0187703793550718</c:v>
                </c:pt>
                <c:pt idx="136">
                  <c:v>1.0126755637398319</c:v>
                </c:pt>
                <c:pt idx="137">
                  <c:v>1.0179790654652379</c:v>
                </c:pt>
                <c:pt idx="138">
                  <c:v>1.0080763784091926</c:v>
                </c:pt>
                <c:pt idx="139">
                  <c:v>1.0060966904843349</c:v>
                </c:pt>
                <c:pt idx="140">
                  <c:v>1.0004068855976271</c:v>
                </c:pt>
                <c:pt idx="141">
                  <c:v>1.0050293743876144</c:v>
                </c:pt>
                <c:pt idx="142">
                  <c:v>1.0120236746256577</c:v>
                </c:pt>
                <c:pt idx="143">
                  <c:v>1.0102851224690927</c:v>
                </c:pt>
                <c:pt idx="144">
                  <c:v>0.99824272168068817</c:v>
                </c:pt>
                <c:pt idx="145">
                  <c:v>0.99782430761428054</c:v>
                </c:pt>
                <c:pt idx="146">
                  <c:v>1.004298794314108</c:v>
                </c:pt>
                <c:pt idx="147">
                  <c:v>1.005734972648332</c:v>
                </c:pt>
                <c:pt idx="148">
                  <c:v>1.0143581497427516</c:v>
                </c:pt>
                <c:pt idx="149">
                  <c:v>1.0122392646460507</c:v>
                </c:pt>
                <c:pt idx="150">
                  <c:v>1.0132479163202706</c:v>
                </c:pt>
                <c:pt idx="151">
                  <c:v>1.0111884968487916</c:v>
                </c:pt>
                <c:pt idx="152">
                  <c:v>1.0175068970675782</c:v>
                </c:pt>
                <c:pt idx="153">
                  <c:v>1.018773685546867</c:v>
                </c:pt>
                <c:pt idx="154">
                  <c:v>1.0096110584201679</c:v>
                </c:pt>
                <c:pt idx="155">
                  <c:v>1.019892988375108</c:v>
                </c:pt>
                <c:pt idx="156">
                  <c:v>1.0221268701670942</c:v>
                </c:pt>
                <c:pt idx="157">
                  <c:v>1.0197889817930319</c:v>
                </c:pt>
                <c:pt idx="158">
                  <c:v>1.020719507257942</c:v>
                </c:pt>
                <c:pt idx="159">
                  <c:v>1.0213629414116148</c:v>
                </c:pt>
                <c:pt idx="160">
                  <c:v>1.0183149795888677</c:v>
                </c:pt>
                <c:pt idx="161">
                  <c:v>1.0175465103983534</c:v>
                </c:pt>
                <c:pt idx="162">
                  <c:v>1.0067672797170986</c:v>
                </c:pt>
                <c:pt idx="163">
                  <c:v>1.0070721693851499</c:v>
                </c:pt>
                <c:pt idx="164">
                  <c:v>1.0100218257335607</c:v>
                </c:pt>
                <c:pt idx="165">
                  <c:v>1.0151113772670421</c:v>
                </c:pt>
                <c:pt idx="166">
                  <c:v>1.001653522860912</c:v>
                </c:pt>
                <c:pt idx="167">
                  <c:v>0.99787975654598293</c:v>
                </c:pt>
                <c:pt idx="168">
                  <c:v>1.0023354532331652</c:v>
                </c:pt>
                <c:pt idx="169">
                  <c:v>1.014172823000816</c:v>
                </c:pt>
                <c:pt idx="170">
                  <c:v>1.0112320510956228</c:v>
                </c:pt>
                <c:pt idx="171">
                  <c:v>1.0003090634331326</c:v>
                </c:pt>
                <c:pt idx="172">
                  <c:v>1.0104379288008616</c:v>
                </c:pt>
                <c:pt idx="173">
                  <c:v>1.0141783059594991</c:v>
                </c:pt>
                <c:pt idx="174">
                  <c:v>1.011409116042385</c:v>
                </c:pt>
                <c:pt idx="175">
                  <c:v>1.0155504209548132</c:v>
                </c:pt>
                <c:pt idx="176">
                  <c:v>1.0132976250742112</c:v>
                </c:pt>
                <c:pt idx="177">
                  <c:v>1.0109398953260187</c:v>
                </c:pt>
                <c:pt idx="178">
                  <c:v>1.005852377624604</c:v>
                </c:pt>
                <c:pt idx="179">
                  <c:v>1.0073330479731091</c:v>
                </c:pt>
                <c:pt idx="180">
                  <c:v>0.99809790252677555</c:v>
                </c:pt>
                <c:pt idx="181">
                  <c:v>1.009409120157263</c:v>
                </c:pt>
                <c:pt idx="182">
                  <c:v>1.0101876147196687</c:v>
                </c:pt>
                <c:pt idx="183">
                  <c:v>1.0050393209567861</c:v>
                </c:pt>
                <c:pt idx="184">
                  <c:v>1.0034096368096459</c:v>
                </c:pt>
                <c:pt idx="185">
                  <c:v>1.0079908571363729</c:v>
                </c:pt>
                <c:pt idx="186">
                  <c:v>1.0027880529779551</c:v>
                </c:pt>
                <c:pt idx="187">
                  <c:v>0.99833058624084015</c:v>
                </c:pt>
                <c:pt idx="188">
                  <c:v>0.99564796835254687</c:v>
                </c:pt>
                <c:pt idx="189">
                  <c:v>0.9977098537520912</c:v>
                </c:pt>
                <c:pt idx="190">
                  <c:v>0.99110111434736159</c:v>
                </c:pt>
                <c:pt idx="191">
                  <c:v>0.98757145697173709</c:v>
                </c:pt>
                <c:pt idx="192">
                  <c:v>0.99153685164940364</c:v>
                </c:pt>
                <c:pt idx="193">
                  <c:v>1.0003325798494189</c:v>
                </c:pt>
                <c:pt idx="194">
                  <c:v>0.98809592033131644</c:v>
                </c:pt>
                <c:pt idx="195">
                  <c:v>0.985727416087949</c:v>
                </c:pt>
                <c:pt idx="196">
                  <c:v>0.98810484506832308</c:v>
                </c:pt>
                <c:pt idx="197">
                  <c:v>1.0026637740666495</c:v>
                </c:pt>
                <c:pt idx="198">
                  <c:v>1.0088032329199201</c:v>
                </c:pt>
                <c:pt idx="199">
                  <c:v>1.0105488806595908</c:v>
                </c:pt>
                <c:pt idx="200">
                  <c:v>1.0015361632989817</c:v>
                </c:pt>
                <c:pt idx="201">
                  <c:v>1.0064087520105798</c:v>
                </c:pt>
                <c:pt idx="202">
                  <c:v>0.9942503163124099</c:v>
                </c:pt>
                <c:pt idx="203">
                  <c:v>0.99757053215046398</c:v>
                </c:pt>
                <c:pt idx="204">
                  <c:v>0.98403688064564276</c:v>
                </c:pt>
                <c:pt idx="205">
                  <c:v>0.99011156783555532</c:v>
                </c:pt>
                <c:pt idx="206">
                  <c:v>0.97751010918363213</c:v>
                </c:pt>
                <c:pt idx="207">
                  <c:v>0.9794277672925864</c:v>
                </c:pt>
                <c:pt idx="208">
                  <c:v>0.99638914613197982</c:v>
                </c:pt>
                <c:pt idx="209">
                  <c:v>0.99244468720359835</c:v>
                </c:pt>
                <c:pt idx="210">
                  <c:v>1.0066186201130145</c:v>
                </c:pt>
                <c:pt idx="211">
                  <c:v>1.0054225447650329</c:v>
                </c:pt>
                <c:pt idx="212">
                  <c:v>1.0098110483090459</c:v>
                </c:pt>
                <c:pt idx="213">
                  <c:v>1.0143496548010005</c:v>
                </c:pt>
                <c:pt idx="214">
                  <c:v>1.0082246844992662</c:v>
                </c:pt>
                <c:pt idx="215">
                  <c:v>1.0111809936609819</c:v>
                </c:pt>
                <c:pt idx="216">
                  <c:v>1.0126569665257885</c:v>
                </c:pt>
                <c:pt idx="217">
                  <c:v>1.0134227501777258</c:v>
                </c:pt>
                <c:pt idx="218">
                  <c:v>1.0106640118028216</c:v>
                </c:pt>
                <c:pt idx="219">
                  <c:v>1.0109672862187815</c:v>
                </c:pt>
                <c:pt idx="220">
                  <c:v>1.0048407992941824</c:v>
                </c:pt>
                <c:pt idx="221">
                  <c:v>1.0059028658948073</c:v>
                </c:pt>
                <c:pt idx="222">
                  <c:v>1.0062171007329765</c:v>
                </c:pt>
                <c:pt idx="223">
                  <c:v>1.0046195728477694</c:v>
                </c:pt>
                <c:pt idx="224">
                  <c:v>1.0005448390700939</c:v>
                </c:pt>
                <c:pt idx="225">
                  <c:v>0.9909003088964925</c:v>
                </c:pt>
                <c:pt idx="226">
                  <c:v>0.99092931416094798</c:v>
                </c:pt>
                <c:pt idx="227">
                  <c:v>0.98025380090572256</c:v>
                </c:pt>
                <c:pt idx="228">
                  <c:v>0.98450100470825908</c:v>
                </c:pt>
                <c:pt idx="229">
                  <c:v>0.98791915338075686</c:v>
                </c:pt>
                <c:pt idx="230">
                  <c:v>0.97762775142828062</c:v>
                </c:pt>
                <c:pt idx="231">
                  <c:v>0.98178378816920642</c:v>
                </c:pt>
                <c:pt idx="232">
                  <c:v>0.96734431962874057</c:v>
                </c:pt>
                <c:pt idx="233">
                  <c:v>0.95438184863891107</c:v>
                </c:pt>
                <c:pt idx="234">
                  <c:v>0.96737380905944292</c:v>
                </c:pt>
                <c:pt idx="235">
                  <c:v>0.95783910653816584</c:v>
                </c:pt>
                <c:pt idx="236">
                  <c:v>0.97133470901162045</c:v>
                </c:pt>
                <c:pt idx="237">
                  <c:v>0.98472255300483424</c:v>
                </c:pt>
                <c:pt idx="238">
                  <c:v>0.98215410158122007</c:v>
                </c:pt>
                <c:pt idx="239">
                  <c:v>0.98764570422765874</c:v>
                </c:pt>
                <c:pt idx="240">
                  <c:v>0.97237593669424527</c:v>
                </c:pt>
                <c:pt idx="241">
                  <c:v>0.96764428605520059</c:v>
                </c:pt>
                <c:pt idx="242">
                  <c:v>0.9660943360695613</c:v>
                </c:pt>
                <c:pt idx="243">
                  <c:v>0.9526701363776906</c:v>
                </c:pt>
                <c:pt idx="244">
                  <c:v>0.96191802452796382</c:v>
                </c:pt>
                <c:pt idx="245">
                  <c:v>0.96773108711230515</c:v>
                </c:pt>
                <c:pt idx="246">
                  <c:v>0.97030965199057517</c:v>
                </c:pt>
                <c:pt idx="247">
                  <c:v>0.97840331350435883</c:v>
                </c:pt>
                <c:pt idx="248">
                  <c:v>0.9868072046077756</c:v>
                </c:pt>
                <c:pt idx="249">
                  <c:v>0.96891885868744398</c:v>
                </c:pt>
                <c:pt idx="250">
                  <c:v>0.95728903560656442</c:v>
                </c:pt>
                <c:pt idx="251">
                  <c:v>0.96618252163532847</c:v>
                </c:pt>
                <c:pt idx="252">
                  <c:v>0.98446062871918816</c:v>
                </c:pt>
                <c:pt idx="253">
                  <c:v>0.98480061609108593</c:v>
                </c:pt>
                <c:pt idx="254">
                  <c:v>0.99511138110658803</c:v>
                </c:pt>
                <c:pt idx="25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3+4 - Ropa + Akcie'!$N$2</c:f>
              <c:strCache>
                <c:ptCount val="1"/>
                <c:pt idx="0">
                  <c:v>Eurostoxx 50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Akcie'!$N$3:$N$258</c:f>
              <c:numCache>
                <c:formatCode>General</c:formatCode>
                <c:ptCount val="256"/>
                <c:pt idx="0">
                  <c:v>1.0356353835684775</c:v>
                </c:pt>
                <c:pt idx="1">
                  <c:v>1.0670843111955461</c:v>
                </c:pt>
                <c:pt idx="2">
                  <c:v>1.0733069767835364</c:v>
                </c:pt>
                <c:pt idx="3">
                  <c:v>1.0812423352927754</c:v>
                </c:pt>
                <c:pt idx="4">
                  <c:v>1.063496234429576</c:v>
                </c:pt>
                <c:pt idx="5">
                  <c:v>1.0720151126656385</c:v>
                </c:pt>
                <c:pt idx="6">
                  <c:v>1.0726875237309079</c:v>
                </c:pt>
                <c:pt idx="7">
                  <c:v>1.0501757638563467</c:v>
                </c:pt>
                <c:pt idx="8">
                  <c:v>1.0497680464822956</c:v>
                </c:pt>
                <c:pt idx="9">
                  <c:v>1.0643997842580015</c:v>
                </c:pt>
                <c:pt idx="10">
                  <c:v>1.0782362926793694</c:v>
                </c:pt>
                <c:pt idx="11">
                  <c:v>1.059851924166566</c:v>
                </c:pt>
                <c:pt idx="12">
                  <c:v>1.0582261386530245</c:v>
                </c:pt>
                <c:pt idx="13">
                  <c:v>1.0256481898501293</c:v>
                </c:pt>
                <c:pt idx="14">
                  <c:v>1.0456187818500293</c:v>
                </c:pt>
                <c:pt idx="15">
                  <c:v>1.0660348712942749</c:v>
                </c:pt>
                <c:pt idx="16">
                  <c:v>1.0682440675313181</c:v>
                </c:pt>
                <c:pt idx="17">
                  <c:v>1.0743851579463648</c:v>
                </c:pt>
                <c:pt idx="18">
                  <c:v>1.0930595860327046</c:v>
                </c:pt>
                <c:pt idx="19">
                  <c:v>1.0842147312702637</c:v>
                </c:pt>
                <c:pt idx="20">
                  <c:v>1.0879804266527255</c:v>
                </c:pt>
                <c:pt idx="21">
                  <c:v>1.1241096523479506</c:v>
                </c:pt>
                <c:pt idx="22">
                  <c:v>1.1272651511926588</c:v>
                </c:pt>
                <c:pt idx="23">
                  <c:v>1.1349110608733901</c:v>
                </c:pt>
                <c:pt idx="24">
                  <c:v>1.1299067473041338</c:v>
                </c:pt>
                <c:pt idx="25">
                  <c:v>1.1221281415029634</c:v>
                </c:pt>
                <c:pt idx="26">
                  <c:v>1.1067421724743383</c:v>
                </c:pt>
                <c:pt idx="27">
                  <c:v>1.1170926249800999</c:v>
                </c:pt>
                <c:pt idx="28">
                  <c:v>1.1191752040181742</c:v>
                </c:pt>
                <c:pt idx="29">
                  <c:v>1.1181545976272065</c:v>
                </c:pt>
                <c:pt idx="30">
                  <c:v>1.113198188386898</c:v>
                </c:pt>
                <c:pt idx="31">
                  <c:v>1.1189978256922972</c:v>
                </c:pt>
                <c:pt idx="32">
                  <c:v>1.0923161293181645</c:v>
                </c:pt>
                <c:pt idx="33">
                  <c:v>1.0918459821740107</c:v>
                </c:pt>
                <c:pt idx="34">
                  <c:v>1.099830750600967</c:v>
                </c:pt>
                <c:pt idx="35">
                  <c:v>1.1174388145838927</c:v>
                </c:pt>
                <c:pt idx="36">
                  <c:v>1.1107184315629317</c:v>
                </c:pt>
                <c:pt idx="37">
                  <c:v>1.1086589644500471</c:v>
                </c:pt>
                <c:pt idx="38">
                  <c:v>1.1230323732113388</c:v>
                </c:pt>
                <c:pt idx="39">
                  <c:v>1.1170222034936601</c:v>
                </c:pt>
                <c:pt idx="40">
                  <c:v>1.1146001004219799</c:v>
                </c:pt>
                <c:pt idx="41">
                  <c:v>1.1156225596688456</c:v>
                </c:pt>
                <c:pt idx="42">
                  <c:v>1.1132408447176154</c:v>
                </c:pt>
                <c:pt idx="43">
                  <c:v>1.1084810713846331</c:v>
                </c:pt>
                <c:pt idx="44">
                  <c:v>1.1070631261747392</c:v>
                </c:pt>
                <c:pt idx="45">
                  <c:v>1.1093138708204515</c:v>
                </c:pt>
                <c:pt idx="46">
                  <c:v>1.0974594249595993</c:v>
                </c:pt>
                <c:pt idx="47">
                  <c:v>1.1072965947598687</c:v>
                </c:pt>
                <c:pt idx="48">
                  <c:v>1.1105688135927871</c:v>
                </c:pt>
                <c:pt idx="49">
                  <c:v>1.0888874491281559</c:v>
                </c:pt>
                <c:pt idx="50">
                  <c:v>1.0641703601704726</c:v>
                </c:pt>
                <c:pt idx="51">
                  <c:v>1.0590992852623109</c:v>
                </c:pt>
                <c:pt idx="52">
                  <c:v>1.0640869993489359</c:v>
                </c:pt>
                <c:pt idx="53">
                  <c:v>1.0619093110064599</c:v>
                </c:pt>
                <c:pt idx="54">
                  <c:v>1.0538446205800378</c:v>
                </c:pt>
                <c:pt idx="55">
                  <c:v>1.039043127897753</c:v>
                </c:pt>
                <c:pt idx="56">
                  <c:v>1.0482661696699678</c:v>
                </c:pt>
                <c:pt idx="57">
                  <c:v>1.0562881446463328</c:v>
                </c:pt>
                <c:pt idx="58">
                  <c:v>1.0572049802712424</c:v>
                </c:pt>
                <c:pt idx="59">
                  <c:v>1.0493444176596132</c:v>
                </c:pt>
                <c:pt idx="60">
                  <c:v>1.0497907355371237</c:v>
                </c:pt>
                <c:pt idx="61">
                  <c:v>1.0478311629785928</c:v>
                </c:pt>
                <c:pt idx="62">
                  <c:v>1.0385219562671875</c:v>
                </c:pt>
                <c:pt idx="63">
                  <c:v>1.0054247922417745</c:v>
                </c:pt>
                <c:pt idx="64">
                  <c:v>0.9991915930433255</c:v>
                </c:pt>
                <c:pt idx="65">
                  <c:v>1.0093893890035535</c:v>
                </c:pt>
                <c:pt idx="66">
                  <c:v>0.98601867220475758</c:v>
                </c:pt>
                <c:pt idx="67">
                  <c:v>0.98917056860672636</c:v>
                </c:pt>
                <c:pt idx="68">
                  <c:v>1.0128506878424868</c:v>
                </c:pt>
                <c:pt idx="69">
                  <c:v>0.98177767188535736</c:v>
                </c:pt>
                <c:pt idx="70">
                  <c:v>1.0014692942607546</c:v>
                </c:pt>
                <c:pt idx="71">
                  <c:v>1.0001884308157523</c:v>
                </c:pt>
                <c:pt idx="72">
                  <c:v>1.0343107398413494</c:v>
                </c:pt>
                <c:pt idx="73">
                  <c:v>1.025626104234977</c:v>
                </c:pt>
                <c:pt idx="74">
                  <c:v>1.0558768267938643</c:v>
                </c:pt>
                <c:pt idx="75">
                  <c:v>1.0546467350597732</c:v>
                </c:pt>
                <c:pt idx="76">
                  <c:v>1.0408700796164512</c:v>
                </c:pt>
                <c:pt idx="77">
                  <c:v>1.0307996051894102</c:v>
                </c:pt>
                <c:pt idx="78">
                  <c:v>1.0346641697671626</c:v>
                </c:pt>
                <c:pt idx="79">
                  <c:v>1.0449710797431337</c:v>
                </c:pt>
                <c:pt idx="80">
                  <c:v>1.0599069509105417</c:v>
                </c:pt>
                <c:pt idx="81">
                  <c:v>1.0487313825459967</c:v>
                </c:pt>
                <c:pt idx="82">
                  <c:v>1.0318805060425771</c:v>
                </c:pt>
                <c:pt idx="83">
                  <c:v>1.0593537560142905</c:v>
                </c:pt>
                <c:pt idx="84">
                  <c:v>1.0370864482859123</c:v>
                </c:pt>
                <c:pt idx="85">
                  <c:v>1.0339096349464323</c:v>
                </c:pt>
                <c:pt idx="86">
                  <c:v>1.0586524957594294</c:v>
                </c:pt>
                <c:pt idx="87">
                  <c:v>1.0638128595407346</c:v>
                </c:pt>
                <c:pt idx="88">
                  <c:v>1.0620419392108131</c:v>
                </c:pt>
                <c:pt idx="89">
                  <c:v>1.0273338435987616</c:v>
                </c:pt>
                <c:pt idx="90">
                  <c:v>1.0420261534424227</c:v>
                </c:pt>
                <c:pt idx="91">
                  <c:v>0.99497062192836172</c:v>
                </c:pt>
                <c:pt idx="92">
                  <c:v>1.048514224842819</c:v>
                </c:pt>
                <c:pt idx="93">
                  <c:v>1.0801887838084308</c:v>
                </c:pt>
                <c:pt idx="94">
                  <c:v>1.1024522130062944</c:v>
                </c:pt>
                <c:pt idx="95">
                  <c:v>1.1212026779056758</c:v>
                </c:pt>
                <c:pt idx="96">
                  <c:v>1.1219231101650313</c:v>
                </c:pt>
                <c:pt idx="97">
                  <c:v>1.1199552095740883</c:v>
                </c:pt>
                <c:pt idx="98">
                  <c:v>1.1270993871546806</c:v>
                </c:pt>
                <c:pt idx="99">
                  <c:v>1.1179902409864626</c:v>
                </c:pt>
                <c:pt idx="100">
                  <c:v>1.1515160697709121</c:v>
                </c:pt>
                <c:pt idx="101">
                  <c:v>1.1704714812878347</c:v>
                </c:pt>
                <c:pt idx="102">
                  <c:v>1.1602620140274027</c:v>
                </c:pt>
                <c:pt idx="103">
                  <c:v>1.1686224476686755</c:v>
                </c:pt>
                <c:pt idx="104">
                  <c:v>1.1708744365175232</c:v>
                </c:pt>
                <c:pt idx="105">
                  <c:v>1.1550040081762096</c:v>
                </c:pt>
                <c:pt idx="106">
                  <c:v>1.1594299310457701</c:v>
                </c:pt>
                <c:pt idx="107">
                  <c:v>1.1497901120110849</c:v>
                </c:pt>
                <c:pt idx="108">
                  <c:v>1.1450744339161072</c:v>
                </c:pt>
                <c:pt idx="109">
                  <c:v>1.1427642868889532</c:v>
                </c:pt>
                <c:pt idx="110">
                  <c:v>1.1367374616077999</c:v>
                </c:pt>
                <c:pt idx="111">
                  <c:v>1.1250640108093597</c:v>
                </c:pt>
                <c:pt idx="112">
                  <c:v>1.1492028996982486</c:v>
                </c:pt>
                <c:pt idx="113">
                  <c:v>1.1587334171635271</c:v>
                </c:pt>
                <c:pt idx="114">
                  <c:v>1.1589919728822844</c:v>
                </c:pt>
                <c:pt idx="115">
                  <c:v>1.1623856504445382</c:v>
                </c:pt>
                <c:pt idx="116">
                  <c:v>1.1728614844153187</c:v>
                </c:pt>
                <c:pt idx="117">
                  <c:v>1.168436826209267</c:v>
                </c:pt>
                <c:pt idx="118">
                  <c:v>1.1700878934188546</c:v>
                </c:pt>
                <c:pt idx="119">
                  <c:v>1.1555895808414167</c:v>
                </c:pt>
                <c:pt idx="120">
                  <c:v>1.150965482859331</c:v>
                </c:pt>
                <c:pt idx="121">
                  <c:v>1.1462975182979831</c:v>
                </c:pt>
                <c:pt idx="122">
                  <c:v>1.128835541030859</c:v>
                </c:pt>
                <c:pt idx="123">
                  <c:v>1.0970288024934778</c:v>
                </c:pt>
                <c:pt idx="124">
                  <c:v>1.0692211390825086</c:v>
                </c:pt>
                <c:pt idx="125">
                  <c:v>1.0591093968939889</c:v>
                </c:pt>
                <c:pt idx="126">
                  <c:v>1.0802106687351869</c:v>
                </c:pt>
                <c:pt idx="127">
                  <c:v>1.1024551018159363</c:v>
                </c:pt>
                <c:pt idx="128">
                  <c:v>1.1086602559341778</c:v>
                </c:pt>
                <c:pt idx="129">
                  <c:v>1.1181074397981705</c:v>
                </c:pt>
                <c:pt idx="130">
                  <c:v>1.097087085273158</c:v>
                </c:pt>
                <c:pt idx="131">
                  <c:v>1.1099441869480406</c:v>
                </c:pt>
                <c:pt idx="132">
                  <c:v>1.1520470375266889</c:v>
                </c:pt>
                <c:pt idx="133">
                  <c:v>1.1491502608138935</c:v>
                </c:pt>
                <c:pt idx="134">
                  <c:v>1.1491613382311936</c:v>
                </c:pt>
                <c:pt idx="135">
                  <c:v>1.1533036780740495</c:v>
                </c:pt>
                <c:pt idx="136">
                  <c:v>1.1449890457114984</c:v>
                </c:pt>
                <c:pt idx="137">
                  <c:v>1.1043993125093454</c:v>
                </c:pt>
                <c:pt idx="138">
                  <c:v>1.1028487901137158</c:v>
                </c:pt>
                <c:pt idx="139">
                  <c:v>1.0965228880383302</c:v>
                </c:pt>
                <c:pt idx="140">
                  <c:v>1.1038562233017426</c:v>
                </c:pt>
                <c:pt idx="141">
                  <c:v>1.0991966323102851</c:v>
                </c:pt>
                <c:pt idx="142">
                  <c:v>1.1176677280430909</c:v>
                </c:pt>
                <c:pt idx="143">
                  <c:v>1.1315025380467227</c:v>
                </c:pt>
                <c:pt idx="144">
                  <c:v>1.1242913813125288</c:v>
                </c:pt>
                <c:pt idx="145">
                  <c:v>1.1041310591639459</c:v>
                </c:pt>
                <c:pt idx="146">
                  <c:v>1.1074525615671336</c:v>
                </c:pt>
                <c:pt idx="147">
                  <c:v>1.1193328696004441</c:v>
                </c:pt>
                <c:pt idx="148">
                  <c:v>1.1323714087891696</c:v>
                </c:pt>
                <c:pt idx="149">
                  <c:v>1.140028043329967</c:v>
                </c:pt>
                <c:pt idx="150">
                  <c:v>1.1338711996318178</c:v>
                </c:pt>
                <c:pt idx="151">
                  <c:v>1.1375494801545531</c:v>
                </c:pt>
                <c:pt idx="152">
                  <c:v>1.1363564635027292</c:v>
                </c:pt>
                <c:pt idx="153">
                  <c:v>1.1582508347346265</c:v>
                </c:pt>
                <c:pt idx="154">
                  <c:v>1.1669831549088383</c:v>
                </c:pt>
                <c:pt idx="155">
                  <c:v>1.1494189850417371</c:v>
                </c:pt>
                <c:pt idx="156">
                  <c:v>1.1592974938820586</c:v>
                </c:pt>
                <c:pt idx="157">
                  <c:v>1.1657473707554584</c:v>
                </c:pt>
                <c:pt idx="158">
                  <c:v>1.1683444776109531</c:v>
                </c:pt>
                <c:pt idx="159">
                  <c:v>1.1669219098217971</c:v>
                </c:pt>
                <c:pt idx="160">
                  <c:v>1.1633910749537131</c:v>
                </c:pt>
                <c:pt idx="161">
                  <c:v>1.1407399139772334</c:v>
                </c:pt>
                <c:pt idx="162">
                  <c:v>1.1362199913336806</c:v>
                </c:pt>
                <c:pt idx="163">
                  <c:v>1.1443122233461618</c:v>
                </c:pt>
                <c:pt idx="164">
                  <c:v>1.130578974813762</c:v>
                </c:pt>
                <c:pt idx="165">
                  <c:v>1.1360867971529074</c:v>
                </c:pt>
                <c:pt idx="166">
                  <c:v>1.1502435840506371</c:v>
                </c:pt>
                <c:pt idx="167">
                  <c:v>1.1571130558657998</c:v>
                </c:pt>
                <c:pt idx="168">
                  <c:v>1.1308856958392548</c:v>
                </c:pt>
                <c:pt idx="169">
                  <c:v>1.1313972148539904</c:v>
                </c:pt>
                <c:pt idx="170">
                  <c:v>1.1281630950308377</c:v>
                </c:pt>
                <c:pt idx="171">
                  <c:v>1.1519399809689483</c:v>
                </c:pt>
                <c:pt idx="172">
                  <c:v>1.1471413174036658</c:v>
                </c:pt>
                <c:pt idx="173">
                  <c:v>1.1471413174036658</c:v>
                </c:pt>
                <c:pt idx="174">
                  <c:v>1.1475615423899117</c:v>
                </c:pt>
                <c:pt idx="175">
                  <c:v>1.1740215388371507</c:v>
                </c:pt>
                <c:pt idx="176">
                  <c:v>1.1888778938199822</c:v>
                </c:pt>
                <c:pt idx="177">
                  <c:v>1.1733984594695854</c:v>
                </c:pt>
                <c:pt idx="178">
                  <c:v>1.169050021986487</c:v>
                </c:pt>
                <c:pt idx="179">
                  <c:v>1.1761946243347279</c:v>
                </c:pt>
                <c:pt idx="180">
                  <c:v>1.1748207394399337</c:v>
                </c:pt>
                <c:pt idx="181">
                  <c:v>1.174460334495393</c:v>
                </c:pt>
                <c:pt idx="182">
                  <c:v>1.162487171364788</c:v>
                </c:pt>
                <c:pt idx="183">
                  <c:v>1.1831896758160796</c:v>
                </c:pt>
                <c:pt idx="184">
                  <c:v>1.1968164192531319</c:v>
                </c:pt>
                <c:pt idx="185">
                  <c:v>1.1917906961118172</c:v>
                </c:pt>
                <c:pt idx="186">
                  <c:v>1.2033479023237177</c:v>
                </c:pt>
                <c:pt idx="187">
                  <c:v>1.2001986343582181</c:v>
                </c:pt>
                <c:pt idx="188">
                  <c:v>1.1909516904507034</c:v>
                </c:pt>
                <c:pt idx="189">
                  <c:v>1.180488460048553</c:v>
                </c:pt>
                <c:pt idx="190">
                  <c:v>1.1874112348898784</c:v>
                </c:pt>
                <c:pt idx="191">
                  <c:v>1.1730246627161198</c:v>
                </c:pt>
                <c:pt idx="192">
                  <c:v>1.1729223716657791</c:v>
                </c:pt>
                <c:pt idx="193">
                  <c:v>1.1681865857849663</c:v>
                </c:pt>
                <c:pt idx="194">
                  <c:v>1.1763468948144207</c:v>
                </c:pt>
                <c:pt idx="195">
                  <c:v>1.1630906832586574</c:v>
                </c:pt>
                <c:pt idx="196">
                  <c:v>1.1605728280135343</c:v>
                </c:pt>
                <c:pt idx="197">
                  <c:v>1.1644408641912087</c:v>
                </c:pt>
                <c:pt idx="198">
                  <c:v>1.1771199213689056</c:v>
                </c:pt>
                <c:pt idx="199">
                  <c:v>1.1683852226362614</c:v>
                </c:pt>
                <c:pt idx="200">
                  <c:v>1.1756395146919663</c:v>
                </c:pt>
                <c:pt idx="201">
                  <c:v>1.1605634943908272</c:v>
                </c:pt>
                <c:pt idx="202">
                  <c:v>1.1599610716154301</c:v>
                </c:pt>
                <c:pt idx="203">
                  <c:v>1.1609523138270985</c:v>
                </c:pt>
                <c:pt idx="204">
                  <c:v>1.1702839385657509</c:v>
                </c:pt>
                <c:pt idx="205">
                  <c:v>1.156460881356236</c:v>
                </c:pt>
                <c:pt idx="206">
                  <c:v>1.1523717049037407</c:v>
                </c:pt>
                <c:pt idx="207">
                  <c:v>1.1546240435546391</c:v>
                </c:pt>
                <c:pt idx="208">
                  <c:v>1.131555853772594</c:v>
                </c:pt>
                <c:pt idx="209">
                  <c:v>1.1434745969171702</c:v>
                </c:pt>
                <c:pt idx="210">
                  <c:v>1.145503555182549</c:v>
                </c:pt>
                <c:pt idx="211">
                  <c:v>1.1456666192390854</c:v>
                </c:pt>
                <c:pt idx="212">
                  <c:v>1.1359636522576375</c:v>
                </c:pt>
                <c:pt idx="213">
                  <c:v>1.1262908046986722</c:v>
                </c:pt>
                <c:pt idx="214">
                  <c:v>1.1379808486686089</c:v>
                </c:pt>
                <c:pt idx="215">
                  <c:v>1.1401786813999233</c:v>
                </c:pt>
                <c:pt idx="216">
                  <c:v>1.1334484985157351</c:v>
                </c:pt>
                <c:pt idx="217">
                  <c:v>1.124085974587089</c:v>
                </c:pt>
                <c:pt idx="218">
                  <c:v>1.1255857913388017</c:v>
                </c:pt>
                <c:pt idx="219">
                  <c:v>1.1177666765580607</c:v>
                </c:pt>
                <c:pt idx="220">
                  <c:v>1.1094441582012498</c:v>
                </c:pt>
                <c:pt idx="221">
                  <c:v>1.1087417660542807</c:v>
                </c:pt>
                <c:pt idx="222">
                  <c:v>1.1023132358448053</c:v>
                </c:pt>
                <c:pt idx="223">
                  <c:v>1.0943561390218275</c:v>
                </c:pt>
                <c:pt idx="224">
                  <c:v>1.0928590371082167</c:v>
                </c:pt>
                <c:pt idx="225">
                  <c:v>1.0970039615336851</c:v>
                </c:pt>
                <c:pt idx="226">
                  <c:v>1.0882317493737252</c:v>
                </c:pt>
                <c:pt idx="227">
                  <c:v>1.0753484665223911</c:v>
                </c:pt>
                <c:pt idx="228">
                  <c:v>1.0780057690794906</c:v>
                </c:pt>
                <c:pt idx="229">
                  <c:v>1.0674374769429811</c:v>
                </c:pt>
                <c:pt idx="230">
                  <c:v>1.0822719756128496</c:v>
                </c:pt>
                <c:pt idx="231">
                  <c:v>1.0854400972687213</c:v>
                </c:pt>
                <c:pt idx="232">
                  <c:v>1.0873636640358115</c:v>
                </c:pt>
                <c:pt idx="233">
                  <c:v>1.0869682543034598</c:v>
                </c:pt>
                <c:pt idx="234">
                  <c:v>1.073891529804853</c:v>
                </c:pt>
                <c:pt idx="235">
                  <c:v>1.06832079006313</c:v>
                </c:pt>
                <c:pt idx="236">
                  <c:v>1.0743679513968865</c:v>
                </c:pt>
                <c:pt idx="237">
                  <c:v>1.0705364083002138</c:v>
                </c:pt>
                <c:pt idx="238">
                  <c:v>1.0745748595749056</c:v>
                </c:pt>
                <c:pt idx="239">
                  <c:v>1.0867882691370974</c:v>
                </c:pt>
                <c:pt idx="240">
                  <c:v>1.0774077721747464</c:v>
                </c:pt>
                <c:pt idx="241">
                  <c:v>1.0593799931429495</c:v>
                </c:pt>
                <c:pt idx="242">
                  <c:v>1.0431951705429183</c:v>
                </c:pt>
                <c:pt idx="243">
                  <c:v>1.0355493734200309</c:v>
                </c:pt>
                <c:pt idx="244">
                  <c:v>1.0280918304972455</c:v>
                </c:pt>
                <c:pt idx="245">
                  <c:v>1.0222646595169316</c:v>
                </c:pt>
                <c:pt idx="246">
                  <c:v>1.0080502525440176</c:v>
                </c:pt>
                <c:pt idx="247">
                  <c:v>0.9861417639352017</c:v>
                </c:pt>
                <c:pt idx="248">
                  <c:v>1.0002425852865064</c:v>
                </c:pt>
                <c:pt idx="249">
                  <c:v>0.98413457602634657</c:v>
                </c:pt>
                <c:pt idx="250">
                  <c:v>0.97056856991375662</c:v>
                </c:pt>
                <c:pt idx="251">
                  <c:v>0.99997132837606051</c:v>
                </c:pt>
                <c:pt idx="252">
                  <c:v>0.9641941518953665</c:v>
                </c:pt>
                <c:pt idx="253">
                  <c:v>0.95791736834798646</c:v>
                </c:pt>
                <c:pt idx="254">
                  <c:v>0.96295517671941488</c:v>
                </c:pt>
                <c:pt idx="255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3+4 - Ropa + Akcie'!$O$2</c:f>
              <c:strCache>
                <c:ptCount val="1"/>
                <c:pt idx="0">
                  <c:v>DAX </c:v>
                </c:pt>
              </c:strCache>
            </c:strRef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Akcie'!$O$3:$O$258</c:f>
              <c:numCache>
                <c:formatCode>General</c:formatCode>
                <c:ptCount val="256"/>
                <c:pt idx="0">
                  <c:v>1.0808532130729871</c:v>
                </c:pt>
                <c:pt idx="1">
                  <c:v>1.1236317267297742</c:v>
                </c:pt>
                <c:pt idx="2">
                  <c:v>1.1236317267297742</c:v>
                </c:pt>
                <c:pt idx="3">
                  <c:v>1.1344170388896542</c:v>
                </c:pt>
                <c:pt idx="4">
                  <c:v>1.1150598263733105</c:v>
                </c:pt>
                <c:pt idx="5">
                  <c:v>1.0993134314263435</c:v>
                </c:pt>
                <c:pt idx="6">
                  <c:v>1.1215820757880111</c:v>
                </c:pt>
                <c:pt idx="7">
                  <c:v>1.0988062445402456</c:v>
                </c:pt>
                <c:pt idx="8">
                  <c:v>1.0996654746434007</c:v>
                </c:pt>
                <c:pt idx="9">
                  <c:v>1.1100744133973257</c:v>
                </c:pt>
                <c:pt idx="10">
                  <c:v>1.1221742968033595</c:v>
                </c:pt>
                <c:pt idx="11">
                  <c:v>1.0964933986309957</c:v>
                </c:pt>
                <c:pt idx="12">
                  <c:v>1.0946867657621431</c:v>
                </c:pt>
                <c:pt idx="13">
                  <c:v>1.0640102128504152</c:v>
                </c:pt>
                <c:pt idx="14">
                  <c:v>1.0834220924720035</c:v>
                </c:pt>
                <c:pt idx="15">
                  <c:v>1.1078462560432318</c:v>
                </c:pt>
                <c:pt idx="16">
                  <c:v>1.1072382781268024</c:v>
                </c:pt>
                <c:pt idx="17">
                  <c:v>1.114837401196807</c:v>
                </c:pt>
                <c:pt idx="18">
                  <c:v>1.1343568062357146</c:v>
                </c:pt>
                <c:pt idx="19">
                  <c:v>1.121895054577899</c:v>
                </c:pt>
                <c:pt idx="20">
                  <c:v>1.1253373730359182</c:v>
                </c:pt>
                <c:pt idx="21">
                  <c:v>1.1611532160817752</c:v>
                </c:pt>
                <c:pt idx="22">
                  <c:v>1.1674775640221442</c:v>
                </c:pt>
                <c:pt idx="23">
                  <c:v>1.1781072912372856</c:v>
                </c:pt>
                <c:pt idx="24">
                  <c:v>1.1702737619255241</c:v>
                </c:pt>
                <c:pt idx="25">
                  <c:v>1.1591524444854147</c:v>
                </c:pt>
                <c:pt idx="26">
                  <c:v>1.1376095310567393</c:v>
                </c:pt>
                <c:pt idx="27">
                  <c:v>1.1518824823175677</c:v>
                </c:pt>
                <c:pt idx="28">
                  <c:v>1.1543573402965117</c:v>
                </c:pt>
                <c:pt idx="29">
                  <c:v>1.1512550728177289</c:v>
                </c:pt>
                <c:pt idx="30">
                  <c:v>1.1398052030646735</c:v>
                </c:pt>
                <c:pt idx="31">
                  <c:v>1.1408160461570331</c:v>
                </c:pt>
                <c:pt idx="32">
                  <c:v>1.116751408321385</c:v>
                </c:pt>
                <c:pt idx="33">
                  <c:v>1.1163003605458068</c:v>
                </c:pt>
                <c:pt idx="34">
                  <c:v>1.1231845808148877</c:v>
                </c:pt>
                <c:pt idx="35">
                  <c:v>1.1346661991326712</c:v>
                </c:pt>
                <c:pt idx="36">
                  <c:v>1.1277102922892035</c:v>
                </c:pt>
                <c:pt idx="37">
                  <c:v>1.1261319945762096</c:v>
                </c:pt>
                <c:pt idx="38">
                  <c:v>1.1418381766670849</c:v>
                </c:pt>
                <c:pt idx="39">
                  <c:v>1.1326268986608135</c:v>
                </c:pt>
                <c:pt idx="40">
                  <c:v>1.1287081287672933</c:v>
                </c:pt>
                <c:pt idx="41">
                  <c:v>1.1383792591965176</c:v>
                </c:pt>
                <c:pt idx="42">
                  <c:v>1.1383354262620944</c:v>
                </c:pt>
                <c:pt idx="43">
                  <c:v>1.1290701080265693</c:v>
                </c:pt>
                <c:pt idx="44">
                  <c:v>1.1245056482252946</c:v>
                </c:pt>
                <c:pt idx="45">
                  <c:v>1.1273786278153226</c:v>
                </c:pt>
                <c:pt idx="46">
                  <c:v>1.1143064695390481</c:v>
                </c:pt>
                <c:pt idx="47">
                  <c:v>1.1244116972237612</c:v>
                </c:pt>
                <c:pt idx="48">
                  <c:v>1.1237817491203683</c:v>
                </c:pt>
                <c:pt idx="49">
                  <c:v>1.0949435042531031</c:v>
                </c:pt>
                <c:pt idx="50">
                  <c:v>1.0701469111352395</c:v>
                </c:pt>
                <c:pt idx="51">
                  <c:v>1.0612365000856203</c:v>
                </c:pt>
                <c:pt idx="52">
                  <c:v>1.0628726170478144</c:v>
                </c:pt>
                <c:pt idx="53">
                  <c:v>1.0569465034520946</c:v>
                </c:pt>
                <c:pt idx="54">
                  <c:v>1.0530090183555203</c:v>
                </c:pt>
                <c:pt idx="55">
                  <c:v>1.037987613231401</c:v>
                </c:pt>
                <c:pt idx="56">
                  <c:v>1.0496463492597559</c:v>
                </c:pt>
                <c:pt idx="57">
                  <c:v>1.0582443197790234</c:v>
                </c:pt>
                <c:pt idx="58">
                  <c:v>1.0559435452608688</c:v>
                </c:pt>
                <c:pt idx="59">
                  <c:v>1.0455833656564029</c:v>
                </c:pt>
                <c:pt idx="60">
                  <c:v>1.0433096354148881</c:v>
                </c:pt>
                <c:pt idx="61">
                  <c:v>1.0364863333891035</c:v>
                </c:pt>
                <c:pt idx="62">
                  <c:v>1.0275161975023448</c:v>
                </c:pt>
                <c:pt idx="63">
                  <c:v>1.0001197689197006</c:v>
                </c:pt>
                <c:pt idx="64">
                  <c:v>0.99551162421848871</c:v>
                </c:pt>
                <c:pt idx="65">
                  <c:v>1.0111620500790086</c:v>
                </c:pt>
                <c:pt idx="66">
                  <c:v>0.98893653581506202</c:v>
                </c:pt>
                <c:pt idx="67">
                  <c:v>0.99243206227930791</c:v>
                </c:pt>
                <c:pt idx="68">
                  <c:v>1.0135890386214363</c:v>
                </c:pt>
                <c:pt idx="69">
                  <c:v>0.98591615336064964</c:v>
                </c:pt>
                <c:pt idx="70">
                  <c:v>1.0051596062382211</c:v>
                </c:pt>
                <c:pt idx="71">
                  <c:v>1.0007753735938683</c:v>
                </c:pt>
                <c:pt idx="72">
                  <c:v>1.0387559355071598</c:v>
                </c:pt>
                <c:pt idx="73">
                  <c:v>1.035493583951719</c:v>
                </c:pt>
                <c:pt idx="74">
                  <c:v>1.066132182994886</c:v>
                </c:pt>
                <c:pt idx="75">
                  <c:v>1.0659004482402461</c:v>
                </c:pt>
                <c:pt idx="76">
                  <c:v>1.0620646118306203</c:v>
                </c:pt>
                <c:pt idx="77">
                  <c:v>1.0564989340694459</c:v>
                </c:pt>
                <c:pt idx="78">
                  <c:v>1.0556909179170253</c:v>
                </c:pt>
                <c:pt idx="79">
                  <c:v>1.0641998558276347</c:v>
                </c:pt>
                <c:pt idx="80">
                  <c:v>1.0731951892800258</c:v>
                </c:pt>
                <c:pt idx="81">
                  <c:v>1.070103096314732</c:v>
                </c:pt>
                <c:pt idx="82">
                  <c:v>1.0468595148984396</c:v>
                </c:pt>
                <c:pt idx="83">
                  <c:v>1.0739775938762102</c:v>
                </c:pt>
                <c:pt idx="84">
                  <c:v>1.0471276080580663</c:v>
                </c:pt>
                <c:pt idx="85">
                  <c:v>1.0438846573323461</c:v>
                </c:pt>
                <c:pt idx="86">
                  <c:v>1.0676568636667927</c:v>
                </c:pt>
                <c:pt idx="87">
                  <c:v>1.0714506089877269</c:v>
                </c:pt>
                <c:pt idx="88">
                  <c:v>1.0731073198785894</c:v>
                </c:pt>
                <c:pt idx="89">
                  <c:v>1.041280140293436</c:v>
                </c:pt>
                <c:pt idx="90">
                  <c:v>1.0541838183699201</c:v>
                </c:pt>
                <c:pt idx="91">
                  <c:v>1.0044669214239921</c:v>
                </c:pt>
                <c:pt idx="92">
                  <c:v>1.0514903852524009</c:v>
                </c:pt>
                <c:pt idx="93">
                  <c:v>1.0809827545439878</c:v>
                </c:pt>
                <c:pt idx="94">
                  <c:v>1.1043825382953862</c:v>
                </c:pt>
                <c:pt idx="95">
                  <c:v>1.1257980488524444</c:v>
                </c:pt>
                <c:pt idx="96">
                  <c:v>1.1280292429754737</c:v>
                </c:pt>
                <c:pt idx="97">
                  <c:v>1.1321083898957678</c:v>
                </c:pt>
                <c:pt idx="98">
                  <c:v>1.1347857381135471</c:v>
                </c:pt>
                <c:pt idx="99">
                  <c:v>1.1265456270249135</c:v>
                </c:pt>
                <c:pt idx="100">
                  <c:v>1.1592223967140751</c:v>
                </c:pt>
                <c:pt idx="101">
                  <c:v>1.1860329006615864</c:v>
                </c:pt>
                <c:pt idx="102">
                  <c:v>1.1761162975963595</c:v>
                </c:pt>
                <c:pt idx="103">
                  <c:v>1.184253473796824</c:v>
                </c:pt>
                <c:pt idx="104">
                  <c:v>1.1886534978594556</c:v>
                </c:pt>
                <c:pt idx="105">
                  <c:v>1.1729212266704703</c:v>
                </c:pt>
                <c:pt idx="106">
                  <c:v>1.1718420321428167</c:v>
                </c:pt>
                <c:pt idx="107">
                  <c:v>1.1599285014031131</c:v>
                </c:pt>
                <c:pt idx="108">
                  <c:v>1.1553234281829818</c:v>
                </c:pt>
                <c:pt idx="109">
                  <c:v>1.1512830601794857</c:v>
                </c:pt>
                <c:pt idx="110">
                  <c:v>1.1478876506943547</c:v>
                </c:pt>
                <c:pt idx="111">
                  <c:v>1.137259417272988</c:v>
                </c:pt>
                <c:pt idx="112">
                  <c:v>1.1629083516150649</c:v>
                </c:pt>
                <c:pt idx="113">
                  <c:v>1.1772115505942269</c:v>
                </c:pt>
                <c:pt idx="114">
                  <c:v>1.177954562936391</c:v>
                </c:pt>
                <c:pt idx="115">
                  <c:v>1.1852041493144414</c:v>
                </c:pt>
                <c:pt idx="116">
                  <c:v>1.196359834692075</c:v>
                </c:pt>
                <c:pt idx="117">
                  <c:v>1.1910229240009493</c:v>
                </c:pt>
                <c:pt idx="118">
                  <c:v>1.1947218988028572</c:v>
                </c:pt>
                <c:pt idx="119">
                  <c:v>1.1793748261854664</c:v>
                </c:pt>
                <c:pt idx="120">
                  <c:v>1.17739859994403</c:v>
                </c:pt>
                <c:pt idx="121">
                  <c:v>1.1745669277074791</c:v>
                </c:pt>
                <c:pt idx="122">
                  <c:v>1.1596539268405366</c:v>
                </c:pt>
                <c:pt idx="123">
                  <c:v>1.1306244526757865</c:v>
                </c:pt>
                <c:pt idx="124">
                  <c:v>1.1074456077565975</c:v>
                </c:pt>
                <c:pt idx="125">
                  <c:v>1.1008406201105096</c:v>
                </c:pt>
                <c:pt idx="126">
                  <c:v>1.120476766045134</c:v>
                </c:pt>
                <c:pt idx="127">
                  <c:v>1.1356471479904262</c:v>
                </c:pt>
                <c:pt idx="128">
                  <c:v>1.1393374541795276</c:v>
                </c:pt>
                <c:pt idx="129">
                  <c:v>1.1465956268909447</c:v>
                </c:pt>
                <c:pt idx="130">
                  <c:v>1.1250761526484387</c:v>
                </c:pt>
                <c:pt idx="131">
                  <c:v>1.1375481823871425</c:v>
                </c:pt>
                <c:pt idx="132">
                  <c:v>1.1731568395640841</c:v>
                </c:pt>
                <c:pt idx="133">
                  <c:v>1.1714746482178691</c:v>
                </c:pt>
                <c:pt idx="134">
                  <c:v>1.1713116321237347</c:v>
                </c:pt>
                <c:pt idx="135">
                  <c:v>1.1774870493196032</c:v>
                </c:pt>
                <c:pt idx="136">
                  <c:v>1.1703285483815986</c:v>
                </c:pt>
                <c:pt idx="137">
                  <c:v>1.1322491831584576</c:v>
                </c:pt>
                <c:pt idx="138">
                  <c:v>1.1376724600068311</c:v>
                </c:pt>
                <c:pt idx="139">
                  <c:v>1.126532918323047</c:v>
                </c:pt>
                <c:pt idx="140">
                  <c:v>1.1325090085294123</c:v>
                </c:pt>
                <c:pt idx="141">
                  <c:v>1.1271343921217205</c:v>
                </c:pt>
                <c:pt idx="142">
                  <c:v>1.1460260269108375</c:v>
                </c:pt>
                <c:pt idx="143">
                  <c:v>1.1580522023064599</c:v>
                </c:pt>
                <c:pt idx="144">
                  <c:v>1.1520701635133066</c:v>
                </c:pt>
                <c:pt idx="145">
                  <c:v>1.1280638878856304</c:v>
                </c:pt>
                <c:pt idx="146">
                  <c:v>1.1338144943066437</c:v>
                </c:pt>
                <c:pt idx="147">
                  <c:v>1.1456237493402908</c:v>
                </c:pt>
                <c:pt idx="148">
                  <c:v>1.1582729918847772</c:v>
                </c:pt>
                <c:pt idx="149">
                  <c:v>1.1651926617161725</c:v>
                </c:pt>
                <c:pt idx="150">
                  <c:v>1.1571759256099652</c:v>
                </c:pt>
                <c:pt idx="151">
                  <c:v>1.1665541637253984</c:v>
                </c:pt>
                <c:pt idx="152">
                  <c:v>1.1646065248104691</c:v>
                </c:pt>
                <c:pt idx="153">
                  <c:v>1.1871925594049952</c:v>
                </c:pt>
                <c:pt idx="154">
                  <c:v>1.1951408192577027</c:v>
                </c:pt>
                <c:pt idx="155">
                  <c:v>1.1825818199174802</c:v>
                </c:pt>
                <c:pt idx="156">
                  <c:v>1.1986529023795349</c:v>
                </c:pt>
                <c:pt idx="157">
                  <c:v>1.1986529023795349</c:v>
                </c:pt>
                <c:pt idx="158">
                  <c:v>1.2028317235608821</c:v>
                </c:pt>
                <c:pt idx="159">
                  <c:v>1.2014712103469396</c:v>
                </c:pt>
                <c:pt idx="160">
                  <c:v>1.2018812217108348</c:v>
                </c:pt>
                <c:pt idx="161">
                  <c:v>1.1795383077912125</c:v>
                </c:pt>
                <c:pt idx="162">
                  <c:v>1.1666747091110308</c:v>
                </c:pt>
                <c:pt idx="163">
                  <c:v>1.1764317814529874</c:v>
                </c:pt>
                <c:pt idx="164">
                  <c:v>1.158076433330367</c:v>
                </c:pt>
                <c:pt idx="165">
                  <c:v>1.1686191179101546</c:v>
                </c:pt>
                <c:pt idx="166">
                  <c:v>1.1858326855663974</c:v>
                </c:pt>
                <c:pt idx="167">
                  <c:v>1.1889395035715946</c:v>
                </c:pt>
                <c:pt idx="168">
                  <c:v>1.1624878211074927</c:v>
                </c:pt>
                <c:pt idx="169">
                  <c:v>1.1573936153040452</c:v>
                </c:pt>
                <c:pt idx="170">
                  <c:v>1.15540997876064</c:v>
                </c:pt>
                <c:pt idx="171">
                  <c:v>1.1805540210675545</c:v>
                </c:pt>
                <c:pt idx="172">
                  <c:v>1.1661080187522828</c:v>
                </c:pt>
                <c:pt idx="173">
                  <c:v>1.1661080187522828</c:v>
                </c:pt>
                <c:pt idx="174">
                  <c:v>1.1642134564783881</c:v>
                </c:pt>
                <c:pt idx="175">
                  <c:v>1.1962953145745407</c:v>
                </c:pt>
                <c:pt idx="176">
                  <c:v>1.215191981783881</c:v>
                </c:pt>
                <c:pt idx="177">
                  <c:v>1.1958614509584113</c:v>
                </c:pt>
                <c:pt idx="178">
                  <c:v>1.1884174790658666</c:v>
                </c:pt>
                <c:pt idx="179">
                  <c:v>1.200533895761394</c:v>
                </c:pt>
                <c:pt idx="180">
                  <c:v>1.2065818471968714</c:v>
                </c:pt>
                <c:pt idx="181">
                  <c:v>1.2025732396645239</c:v>
                </c:pt>
                <c:pt idx="182">
                  <c:v>1.1851880727939568</c:v>
                </c:pt>
                <c:pt idx="183">
                  <c:v>1.2110371951272452</c:v>
                </c:pt>
                <c:pt idx="184">
                  <c:v>1.2300441068801684</c:v>
                </c:pt>
                <c:pt idx="185">
                  <c:v>1.2297382414609528</c:v>
                </c:pt>
                <c:pt idx="186">
                  <c:v>1.2387448410056385</c:v>
                </c:pt>
                <c:pt idx="187">
                  <c:v>1.2416539953871886</c:v>
                </c:pt>
                <c:pt idx="188">
                  <c:v>1.2245339504110082</c:v>
                </c:pt>
                <c:pt idx="189">
                  <c:v>1.2136847049063246</c:v>
                </c:pt>
                <c:pt idx="190">
                  <c:v>1.2209152782051687</c:v>
                </c:pt>
                <c:pt idx="191">
                  <c:v>1.207868991587953</c:v>
                </c:pt>
                <c:pt idx="192">
                  <c:v>1.2107011658879085</c:v>
                </c:pt>
                <c:pt idx="193">
                  <c:v>1.2077587039305739</c:v>
                </c:pt>
                <c:pt idx="194">
                  <c:v>1.2176743005584105</c:v>
                </c:pt>
                <c:pt idx="195">
                  <c:v>1.1993330511998235</c:v>
                </c:pt>
                <c:pt idx="196">
                  <c:v>1.1972517724080967</c:v>
                </c:pt>
                <c:pt idx="197">
                  <c:v>1.1990755748845574</c:v>
                </c:pt>
                <c:pt idx="198">
                  <c:v>1.2107675309487238</c:v>
                </c:pt>
                <c:pt idx="199">
                  <c:v>1.2015332103795164</c:v>
                </c:pt>
                <c:pt idx="200">
                  <c:v>1.2134549305359699</c:v>
                </c:pt>
                <c:pt idx="201">
                  <c:v>1.2016921525807787</c:v>
                </c:pt>
                <c:pt idx="202">
                  <c:v>1.2036522675540611</c:v>
                </c:pt>
                <c:pt idx="203">
                  <c:v>1.2085000037330467</c:v>
                </c:pt>
                <c:pt idx="204">
                  <c:v>1.2238578522042474</c:v>
                </c:pt>
                <c:pt idx="205">
                  <c:v>1.2014986923930959</c:v>
                </c:pt>
                <c:pt idx="206">
                  <c:v>1.1928355326873823</c:v>
                </c:pt>
                <c:pt idx="207">
                  <c:v>1.1933945709383043</c:v>
                </c:pt>
                <c:pt idx="208">
                  <c:v>1.1668206664238447</c:v>
                </c:pt>
                <c:pt idx="209">
                  <c:v>1.1738772390172669</c:v>
                </c:pt>
                <c:pt idx="210">
                  <c:v>1.1711813615281901</c:v>
                </c:pt>
                <c:pt idx="211">
                  <c:v>1.1670993066621043</c:v>
                </c:pt>
                <c:pt idx="212">
                  <c:v>1.1571233444905173</c:v>
                </c:pt>
                <c:pt idx="213">
                  <c:v>1.1473701096646787</c:v>
                </c:pt>
                <c:pt idx="214">
                  <c:v>1.1587632646571593</c:v>
                </c:pt>
                <c:pt idx="215">
                  <c:v>1.1580002178727435</c:v>
                </c:pt>
                <c:pt idx="216">
                  <c:v>1.1514257717832899</c:v>
                </c:pt>
                <c:pt idx="217">
                  <c:v>1.1409960497516172</c:v>
                </c:pt>
                <c:pt idx="218">
                  <c:v>1.1405917926476685</c:v>
                </c:pt>
                <c:pt idx="219">
                  <c:v>1.1338699763018498</c:v>
                </c:pt>
                <c:pt idx="220">
                  <c:v>1.1266052386938923</c:v>
                </c:pt>
                <c:pt idx="221">
                  <c:v>1.1221787466388549</c:v>
                </c:pt>
                <c:pt idx="222">
                  <c:v>1.118443685969208</c:v>
                </c:pt>
                <c:pt idx="223">
                  <c:v>1.1124431095908101</c:v>
                </c:pt>
                <c:pt idx="224">
                  <c:v>1.1149707502245785</c:v>
                </c:pt>
                <c:pt idx="225">
                  <c:v>1.1186347595647468</c:v>
                </c:pt>
                <c:pt idx="226">
                  <c:v>1.1146282208936356</c:v>
                </c:pt>
                <c:pt idx="227">
                  <c:v>1.0990461630463852</c:v>
                </c:pt>
                <c:pt idx="228">
                  <c:v>1.0992061060620364</c:v>
                </c:pt>
                <c:pt idx="229">
                  <c:v>1.0907360994694604</c:v>
                </c:pt>
                <c:pt idx="230">
                  <c:v>1.1075970089517857</c:v>
                </c:pt>
                <c:pt idx="231">
                  <c:v>1.1130090017150105</c:v>
                </c:pt>
                <c:pt idx="232">
                  <c:v>1.1135506410400418</c:v>
                </c:pt>
                <c:pt idx="233">
                  <c:v>1.111680280786804</c:v>
                </c:pt>
                <c:pt idx="234">
                  <c:v>1.1058675783604117</c:v>
                </c:pt>
                <c:pt idx="235">
                  <c:v>1.0933665497770142</c:v>
                </c:pt>
                <c:pt idx="236">
                  <c:v>1.097422288950612</c:v>
                </c:pt>
                <c:pt idx="237">
                  <c:v>1.0949108450757807</c:v>
                </c:pt>
                <c:pt idx="238">
                  <c:v>1.087159104015357</c:v>
                </c:pt>
                <c:pt idx="239">
                  <c:v>1.1028791273893417</c:v>
                </c:pt>
                <c:pt idx="240">
                  <c:v>1.0889114404007467</c:v>
                </c:pt>
                <c:pt idx="241">
                  <c:v>1.0684085857548322</c:v>
                </c:pt>
                <c:pt idx="242">
                  <c:v>1.055165848190956</c:v>
                </c:pt>
                <c:pt idx="243">
                  <c:v>1.0510613862215747</c:v>
                </c:pt>
                <c:pt idx="244">
                  <c:v>1.0496183580102756</c:v>
                </c:pt>
                <c:pt idx="245">
                  <c:v>1.0422834163268977</c:v>
                </c:pt>
                <c:pt idx="246">
                  <c:v>1.0288113487393009</c:v>
                </c:pt>
                <c:pt idx="247">
                  <c:v>1.0068567553164094</c:v>
                </c:pt>
                <c:pt idx="248">
                  <c:v>1.019322302042091</c:v>
                </c:pt>
                <c:pt idx="249">
                  <c:v>1.0030575681969278</c:v>
                </c:pt>
                <c:pt idx="250">
                  <c:v>0.98923158488345952</c:v>
                </c:pt>
                <c:pt idx="251">
                  <c:v>1.0084547498595056</c:v>
                </c:pt>
                <c:pt idx="252">
                  <c:v>0.97489476255100727</c:v>
                </c:pt>
                <c:pt idx="253">
                  <c:v>0.96977103054795755</c:v>
                </c:pt>
                <c:pt idx="254">
                  <c:v>0.97014049543612579</c:v>
                </c:pt>
                <c:pt idx="255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3+4 - Ropa + Akcie'!$P$2</c:f>
              <c:strCache>
                <c:ptCount val="1"/>
                <c:pt idx="0">
                  <c:v>Shanghai Composite</c:v>
                </c:pt>
              </c:strCache>
            </c:strRef>
          </c:tx>
          <c:spPr>
            <a:ln w="19050" cap="rnd">
              <a:solidFill>
                <a:srgbClr val="555555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Akcie'!$P$3:$P$258</c:f>
              <c:numCache>
                <c:formatCode>General</c:formatCode>
                <c:ptCount val="256"/>
                <c:pt idx="0">
                  <c:v>1.0133211469063466</c:v>
                </c:pt>
                <c:pt idx="1">
                  <c:v>1.0882052902993924</c:v>
                </c:pt>
                <c:pt idx="2">
                  <c:v>1.096948861806589</c:v>
                </c:pt>
                <c:pt idx="3">
                  <c:v>1.0959746067590364</c:v>
                </c:pt>
                <c:pt idx="4">
                  <c:v>1.0865326893900558</c:v>
                </c:pt>
                <c:pt idx="5">
                  <c:v>1.1099332734001257</c:v>
                </c:pt>
                <c:pt idx="6">
                  <c:v>1.1166396757340777</c:v>
                </c:pt>
                <c:pt idx="7">
                  <c:v>1.1203639579794402</c:v>
                </c:pt>
                <c:pt idx="8">
                  <c:v>1.117007429802118</c:v>
                </c:pt>
                <c:pt idx="9">
                  <c:v>1.0997649083134378</c:v>
                </c:pt>
                <c:pt idx="10">
                  <c:v>1.0998381216424649</c:v>
                </c:pt>
                <c:pt idx="11">
                  <c:v>1.0832918252856598</c:v>
                </c:pt>
                <c:pt idx="12">
                  <c:v>1.0838276428194318</c:v>
                </c:pt>
                <c:pt idx="13">
                  <c:v>1.0866801994513133</c:v>
                </c:pt>
                <c:pt idx="14">
                  <c:v>1.0613616257945107</c:v>
                </c:pt>
                <c:pt idx="15">
                  <c:v>1.0713831495837418</c:v>
                </c:pt>
                <c:pt idx="16">
                  <c:v>1.0776082382964656</c:v>
                </c:pt>
                <c:pt idx="17">
                  <c:v>1.0789497320337651</c:v>
                </c:pt>
                <c:pt idx="18">
                  <c:v>1.0989692015748</c:v>
                </c:pt>
                <c:pt idx="19">
                  <c:v>1.0969930304623139</c:v>
                </c:pt>
                <c:pt idx="20">
                  <c:v>1.1154972248209383</c:v>
                </c:pt>
                <c:pt idx="21">
                  <c:v>1.0995679262908116</c:v>
                </c:pt>
                <c:pt idx="22">
                  <c:v>1.0762812706635549</c:v>
                </c:pt>
                <c:pt idx="23">
                  <c:v>1.0734927218933632</c:v>
                </c:pt>
                <c:pt idx="24">
                  <c:v>1.0709537202631676</c:v>
                </c:pt>
                <c:pt idx="25">
                  <c:v>1.1300710682655075</c:v>
                </c:pt>
                <c:pt idx="26">
                  <c:v>1.1211617646116288</c:v>
                </c:pt>
                <c:pt idx="27">
                  <c:v>1.1199633213565103</c:v>
                </c:pt>
                <c:pt idx="28">
                  <c:v>1.1261770735675416</c:v>
                </c:pt>
                <c:pt idx="29">
                  <c:v>1.1228236384994963</c:v>
                </c:pt>
                <c:pt idx="30">
                  <c:v>1.1087452737491046</c:v>
                </c:pt>
                <c:pt idx="31">
                  <c:v>1.1198463393496456</c:v>
                </c:pt>
                <c:pt idx="32">
                  <c:v>1.1212920981172092</c:v>
                </c:pt>
                <c:pt idx="33">
                  <c:v>1.113618624669469</c:v>
                </c:pt>
                <c:pt idx="34">
                  <c:v>1.1279187256959924</c:v>
                </c:pt>
                <c:pt idx="35">
                  <c:v>1.1333580918347468</c:v>
                </c:pt>
                <c:pt idx="36">
                  <c:v>1.1323603545871164</c:v>
                </c:pt>
                <c:pt idx="37">
                  <c:v>1.1337530051557609</c:v>
                </c:pt>
                <c:pt idx="38">
                  <c:v>1.1194827741687983</c:v>
                </c:pt>
                <c:pt idx="39">
                  <c:v>1.1012215326814585</c:v>
                </c:pt>
                <c:pt idx="40">
                  <c:v>1.0846604886137976</c:v>
                </c:pt>
                <c:pt idx="41">
                  <c:v>1.0416773070283729</c:v>
                </c:pt>
                <c:pt idx="42">
                  <c:v>1.0435075557232381</c:v>
                </c:pt>
                <c:pt idx="43">
                  <c:v>1.0639883784798965</c:v>
                </c:pt>
                <c:pt idx="44">
                  <c:v>1.0599224799000524</c:v>
                </c:pt>
                <c:pt idx="45">
                  <c:v>1.0554785749752602</c:v>
                </c:pt>
                <c:pt idx="46">
                  <c:v>1.0731006883003338</c:v>
                </c:pt>
                <c:pt idx="47">
                  <c:v>1.071808741842087</c:v>
                </c:pt>
                <c:pt idx="48">
                  <c:v>1.0680492520402556</c:v>
                </c:pt>
                <c:pt idx="49">
                  <c:v>1.0526362640190461</c:v>
                </c:pt>
                <c:pt idx="50">
                  <c:v>1.040012476060425</c:v>
                </c:pt>
                <c:pt idx="51">
                  <c:v>1.0706265339234211</c:v>
                </c:pt>
                <c:pt idx="52">
                  <c:v>1.0574200870433583</c:v>
                </c:pt>
                <c:pt idx="53">
                  <c:v>1.0599848332041866</c:v>
                </c:pt>
                <c:pt idx="54">
                  <c:v>1.0460389364131566</c:v>
                </c:pt>
                <c:pt idx="55">
                  <c:v>1.0213555678432997</c:v>
                </c:pt>
                <c:pt idx="56">
                  <c:v>1.031984011472515</c:v>
                </c:pt>
                <c:pt idx="57">
                  <c:v>1.0332127573130281</c:v>
                </c:pt>
                <c:pt idx="58">
                  <c:v>0.99737473680337152</c:v>
                </c:pt>
                <c:pt idx="59">
                  <c:v>0.98270285003215874</c:v>
                </c:pt>
                <c:pt idx="60">
                  <c:v>0.96913972982938612</c:v>
                </c:pt>
                <c:pt idx="61">
                  <c:v>0.95262487609331725</c:v>
                </c:pt>
                <c:pt idx="62">
                  <c:v>0.98203563901440916</c:v>
                </c:pt>
                <c:pt idx="63">
                  <c:v>0.96282030816894837</c:v>
                </c:pt>
                <c:pt idx="64">
                  <c:v>0.95194268917695601</c:v>
                </c:pt>
                <c:pt idx="65">
                  <c:v>0.95194268917695601</c:v>
                </c:pt>
                <c:pt idx="66">
                  <c:v>0.94669574478093743</c:v>
                </c:pt>
                <c:pt idx="67">
                  <c:v>0.9662280838308156</c:v>
                </c:pt>
                <c:pt idx="68">
                  <c:v>0.96254782253869176</c:v>
                </c:pt>
                <c:pt idx="69">
                  <c:v>0.97756207055817224</c:v>
                </c:pt>
                <c:pt idx="70">
                  <c:v>0.96794914078624084</c:v>
                </c:pt>
                <c:pt idx="71">
                  <c:v>0.99094149787871488</c:v>
                </c:pt>
                <c:pt idx="72">
                  <c:v>0.98305868490381576</c:v>
                </c:pt>
                <c:pt idx="73">
                  <c:v>0.96458346794912286</c:v>
                </c:pt>
                <c:pt idx="74">
                  <c:v>0.96067854208388337</c:v>
                </c:pt>
                <c:pt idx="75">
                  <c:v>0.98077257691301278</c:v>
                </c:pt>
                <c:pt idx="76">
                  <c:v>0.93218885636868543</c:v>
                </c:pt>
                <c:pt idx="77">
                  <c:v>0.96749010288307136</c:v>
                </c:pt>
                <c:pt idx="78">
                  <c:v>0.99337680688229502</c:v>
                </c:pt>
                <c:pt idx="79">
                  <c:v>0.9922052980535836</c:v>
                </c:pt>
                <c:pt idx="80">
                  <c:v>1.0060794893032441</c:v>
                </c:pt>
                <c:pt idx="81">
                  <c:v>0.98517389479383155</c:v>
                </c:pt>
                <c:pt idx="82">
                  <c:v>0.98517389479383155</c:v>
                </c:pt>
                <c:pt idx="83">
                  <c:v>0.98281773446022802</c:v>
                </c:pt>
                <c:pt idx="84">
                  <c:v>0.98281773446022802</c:v>
                </c:pt>
                <c:pt idx="85">
                  <c:v>0.98342873750653526</c:v>
                </c:pt>
                <c:pt idx="86">
                  <c:v>0.99345734376734152</c:v>
                </c:pt>
                <c:pt idx="87">
                  <c:v>1.0007588834856045</c:v>
                </c:pt>
                <c:pt idx="88">
                  <c:v>0.94997362863289903</c:v>
                </c:pt>
                <c:pt idx="89">
                  <c:v>0.89506510698013431</c:v>
                </c:pt>
                <c:pt idx="90">
                  <c:v>0.90788102464261267</c:v>
                </c:pt>
                <c:pt idx="91">
                  <c:v>0.98512418766562826</c:v>
                </c:pt>
                <c:pt idx="92">
                  <c:v>1.0725616453206597</c:v>
                </c:pt>
                <c:pt idx="93">
                  <c:v>1.115014142125222</c:v>
                </c:pt>
                <c:pt idx="94">
                  <c:v>1.1478093054598622</c:v>
                </c:pt>
                <c:pt idx="95">
                  <c:v>1.1361996923586968</c:v>
                </c:pt>
                <c:pt idx="96">
                  <c:v>1.1975262397532689</c:v>
                </c:pt>
                <c:pt idx="97">
                  <c:v>1.1907275328478695</c:v>
                </c:pt>
                <c:pt idx="98">
                  <c:v>1.1871236600840607</c:v>
                </c:pt>
                <c:pt idx="99">
                  <c:v>1.1717915606070255</c:v>
                </c:pt>
                <c:pt idx="100">
                  <c:v>1.1919395938804689</c:v>
                </c:pt>
                <c:pt idx="101">
                  <c:v>1.2101248358882144</c:v>
                </c:pt>
                <c:pt idx="102">
                  <c:v>1.1608245652656259</c:v>
                </c:pt>
                <c:pt idx="103">
                  <c:v>1.1383302537052531</c:v>
                </c:pt>
                <c:pt idx="104">
                  <c:v>1.1470002054214472</c:v>
                </c:pt>
                <c:pt idx="105">
                  <c:v>1.1641146341240023</c:v>
                </c:pt>
                <c:pt idx="106">
                  <c:v>1.1281291182415027</c:v>
                </c:pt>
                <c:pt idx="107">
                  <c:v>1.1382345350944387</c:v>
                </c:pt>
                <c:pt idx="108">
                  <c:v>1.1493721681966274</c:v>
                </c:pt>
                <c:pt idx="109">
                  <c:v>1.1720442799588338</c:v>
                </c:pt>
                <c:pt idx="110">
                  <c:v>1.1371009270464634</c:v>
                </c:pt>
                <c:pt idx="111">
                  <c:v>1.1536860777329274</c:v>
                </c:pt>
                <c:pt idx="112">
                  <c:v>1.2386671157571025</c:v>
                </c:pt>
                <c:pt idx="113">
                  <c:v>1.2506482103632177</c:v>
                </c:pt>
                <c:pt idx="114">
                  <c:v>1.2275237156627994</c:v>
                </c:pt>
                <c:pt idx="115">
                  <c:v>1.2255049024195239</c:v>
                </c:pt>
                <c:pt idx="116">
                  <c:v>1.2183064225754434</c:v>
                </c:pt>
                <c:pt idx="117">
                  <c:v>1.2100592255869602</c:v>
                </c:pt>
                <c:pt idx="118">
                  <c:v>1.1750304098503253</c:v>
                </c:pt>
                <c:pt idx="119">
                  <c:v>1.17000251802672</c:v>
                </c:pt>
                <c:pt idx="120">
                  <c:v>1.2013003225762882</c:v>
                </c:pt>
                <c:pt idx="121">
                  <c:v>1.2119530292758041</c:v>
                </c:pt>
                <c:pt idx="122">
                  <c:v>1.1872366572715785</c:v>
                </c:pt>
                <c:pt idx="123">
                  <c:v>1.1427935817608152</c:v>
                </c:pt>
                <c:pt idx="124">
                  <c:v>1.0856181458635481</c:v>
                </c:pt>
                <c:pt idx="125">
                  <c:v>1.1439141534828434</c:v>
                </c:pt>
                <c:pt idx="126">
                  <c:v>1.1571209613708937</c:v>
                </c:pt>
                <c:pt idx="127">
                  <c:v>1.1338234848073037</c:v>
                </c:pt>
                <c:pt idx="128">
                  <c:v>1.1916210567734276</c:v>
                </c:pt>
                <c:pt idx="129">
                  <c:v>1.227181131062997</c:v>
                </c:pt>
                <c:pt idx="130">
                  <c:v>1.2794856297162009</c:v>
                </c:pt>
                <c:pt idx="131">
                  <c:v>1.2221792151166868</c:v>
                </c:pt>
                <c:pt idx="132">
                  <c:v>1.2557028693719796</c:v>
                </c:pt>
                <c:pt idx="133">
                  <c:v>1.3296846886471079</c:v>
                </c:pt>
                <c:pt idx="134">
                  <c:v>1.3646463303268652</c:v>
                </c:pt>
                <c:pt idx="135">
                  <c:v>1.3395140129165888</c:v>
                </c:pt>
                <c:pt idx="136">
                  <c:v>1.3173884885153031</c:v>
                </c:pt>
                <c:pt idx="137">
                  <c:v>1.3173884885153031</c:v>
                </c:pt>
                <c:pt idx="138">
                  <c:v>1.3820984009172528</c:v>
                </c:pt>
                <c:pt idx="139">
                  <c:v>1.4184703178556848</c:v>
                </c:pt>
                <c:pt idx="140">
                  <c:v>1.4022519658216499</c:v>
                </c:pt>
                <c:pt idx="141">
                  <c:v>1.4367873504699331</c:v>
                </c:pt>
                <c:pt idx="142">
                  <c:v>1.4566352864292198</c:v>
                </c:pt>
                <c:pt idx="143">
                  <c:v>1.4489523428475988</c:v>
                </c:pt>
                <c:pt idx="144">
                  <c:v>1.445662957852778</c:v>
                </c:pt>
                <c:pt idx="145">
                  <c:v>1.4473867976519852</c:v>
                </c:pt>
                <c:pt idx="146">
                  <c:v>1.4502390021389646</c:v>
                </c:pt>
                <c:pt idx="147">
                  <c:v>1.4295201276748111</c:v>
                </c:pt>
                <c:pt idx="148">
                  <c:v>1.4140934927874607</c:v>
                </c:pt>
                <c:pt idx="149">
                  <c:v>1.4085957959385125</c:v>
                </c:pt>
                <c:pt idx="150">
                  <c:v>1.4069304870431434</c:v>
                </c:pt>
                <c:pt idx="151">
                  <c:v>1.3904354803973804</c:v>
                </c:pt>
                <c:pt idx="152">
                  <c:v>1.3442615296800566</c:v>
                </c:pt>
                <c:pt idx="153">
                  <c:v>1.343575161526636</c:v>
                </c:pt>
                <c:pt idx="154">
                  <c:v>1.4102646530990395</c:v>
                </c:pt>
                <c:pt idx="155">
                  <c:v>1.4027716452738401</c:v>
                </c:pt>
                <c:pt idx="156">
                  <c:v>1.3831266120049681</c:v>
                </c:pt>
                <c:pt idx="157">
                  <c:v>1.3501730931116271</c:v>
                </c:pt>
                <c:pt idx="158">
                  <c:v>1.3223228039376487</c:v>
                </c:pt>
                <c:pt idx="159">
                  <c:v>1.3020140406151364</c:v>
                </c:pt>
                <c:pt idx="160">
                  <c:v>1.2951521349130495</c:v>
                </c:pt>
                <c:pt idx="161">
                  <c:v>1.2642869827651353</c:v>
                </c:pt>
                <c:pt idx="162">
                  <c:v>1.2702639770020754</c:v>
                </c:pt>
                <c:pt idx="163">
                  <c:v>1.2865299638910823</c:v>
                </c:pt>
                <c:pt idx="164">
                  <c:v>1.2855111555569894</c:v>
                </c:pt>
                <c:pt idx="165">
                  <c:v>1.2904625844371342</c:v>
                </c:pt>
                <c:pt idx="166">
                  <c:v>1.2742008487181178</c:v>
                </c:pt>
                <c:pt idx="167">
                  <c:v>1.2441784923040182</c:v>
                </c:pt>
                <c:pt idx="168">
                  <c:v>1.2222482511409818</c:v>
                </c:pt>
                <c:pt idx="169">
                  <c:v>1.2509433784700228</c:v>
                </c:pt>
                <c:pt idx="170">
                  <c:v>1.2660020266012748</c:v>
                </c:pt>
                <c:pt idx="171">
                  <c:v>1.30599678634746</c:v>
                </c:pt>
                <c:pt idx="172">
                  <c:v>1.2989162243434755</c:v>
                </c:pt>
                <c:pt idx="173">
                  <c:v>1.2989162243434755</c:v>
                </c:pt>
                <c:pt idx="174">
                  <c:v>1.3065507381876089</c:v>
                </c:pt>
                <c:pt idx="175">
                  <c:v>1.3057988407698105</c:v>
                </c:pt>
                <c:pt idx="176">
                  <c:v>1.3150163711521243</c:v>
                </c:pt>
                <c:pt idx="177">
                  <c:v>1.288511408411555</c:v>
                </c:pt>
                <c:pt idx="178">
                  <c:v>1.2926335698475531</c:v>
                </c:pt>
                <c:pt idx="179">
                  <c:v>1.2897865247981739</c:v>
                </c:pt>
                <c:pt idx="180">
                  <c:v>1.2639554593382574</c:v>
                </c:pt>
                <c:pt idx="181">
                  <c:v>1.2466251351818713</c:v>
                </c:pt>
                <c:pt idx="182">
                  <c:v>1.2628921385329057</c:v>
                </c:pt>
                <c:pt idx="183">
                  <c:v>1.2419524590641899</c:v>
                </c:pt>
                <c:pt idx="184">
                  <c:v>1.2124686067829524</c:v>
                </c:pt>
                <c:pt idx="185">
                  <c:v>1.2236405786142495</c:v>
                </c:pt>
                <c:pt idx="186">
                  <c:v>1.2194727213514052</c:v>
                </c:pt>
                <c:pt idx="187">
                  <c:v>1.1985959523422571</c:v>
                </c:pt>
                <c:pt idx="188">
                  <c:v>1.1811158337564978</c:v>
                </c:pt>
                <c:pt idx="189">
                  <c:v>1.1903991803571885</c:v>
                </c:pt>
                <c:pt idx="190">
                  <c:v>1.1828537262425938</c:v>
                </c:pt>
                <c:pt idx="191">
                  <c:v>1.1467766353615778</c:v>
                </c:pt>
                <c:pt idx="192">
                  <c:v>1.1422740264142939</c:v>
                </c:pt>
                <c:pt idx="193">
                  <c:v>1.1258391614020704</c:v>
                </c:pt>
                <c:pt idx="194">
                  <c:v>1.135173606145089</c:v>
                </c:pt>
                <c:pt idx="195">
                  <c:v>1.1079857319877122</c:v>
                </c:pt>
                <c:pt idx="196">
                  <c:v>1.1064769118977038</c:v>
                </c:pt>
                <c:pt idx="197">
                  <c:v>1.1006235874035712</c:v>
                </c:pt>
                <c:pt idx="198">
                  <c:v>1.109797986291289</c:v>
                </c:pt>
                <c:pt idx="199">
                  <c:v>1.1064599025907793</c:v>
                </c:pt>
                <c:pt idx="200">
                  <c:v>1.0893068389377549</c:v>
                </c:pt>
                <c:pt idx="201">
                  <c:v>1.0809881593838562</c:v>
                </c:pt>
                <c:pt idx="202">
                  <c:v>1.0740871509573742</c:v>
                </c:pt>
                <c:pt idx="203">
                  <c:v>1.0494709255009456</c:v>
                </c:pt>
                <c:pt idx="204">
                  <c:v>1.0319009813348523</c:v>
                </c:pt>
                <c:pt idx="205">
                  <c:v>1.0095131743023087</c:v>
                </c:pt>
                <c:pt idx="206">
                  <c:v>1.0018430030211389</c:v>
                </c:pt>
                <c:pt idx="207">
                  <c:v>0.98422018472393114</c:v>
                </c:pt>
                <c:pt idx="208">
                  <c:v>0.98346925078055492</c:v>
                </c:pt>
                <c:pt idx="209">
                  <c:v>0.987701670816439</c:v>
                </c:pt>
                <c:pt idx="210">
                  <c:v>0.96949663349272952</c:v>
                </c:pt>
                <c:pt idx="211">
                  <c:v>0.97033754109557291</c:v>
                </c:pt>
                <c:pt idx="212">
                  <c:v>0.97928600699389112</c:v>
                </c:pt>
                <c:pt idx="213">
                  <c:v>0.97386695822537495</c:v>
                </c:pt>
                <c:pt idx="214">
                  <c:v>0.99564578761548184</c:v>
                </c:pt>
                <c:pt idx="215">
                  <c:v>0.98866423953021454</c:v>
                </c:pt>
                <c:pt idx="216">
                  <c:v>0.98665955615988388</c:v>
                </c:pt>
                <c:pt idx="217">
                  <c:v>0.9650809529805906</c:v>
                </c:pt>
                <c:pt idx="218">
                  <c:v>0.96425449415910713</c:v>
                </c:pt>
                <c:pt idx="219">
                  <c:v>0.94030007214280897</c:v>
                </c:pt>
                <c:pt idx="220">
                  <c:v>0.97078162620898445</c:v>
                </c:pt>
                <c:pt idx="221">
                  <c:v>0.94886701916129235</c:v>
                </c:pt>
                <c:pt idx="222">
                  <c:v>0.96315808952908388</c:v>
                </c:pt>
                <c:pt idx="223">
                  <c:v>0.97041538958877493</c:v>
                </c:pt>
                <c:pt idx="224">
                  <c:v>0.96310503610027542</c:v>
                </c:pt>
                <c:pt idx="225">
                  <c:v>0.95923373894613662</c:v>
                </c:pt>
                <c:pt idx="226">
                  <c:v>0.94864775149440528</c:v>
                </c:pt>
                <c:pt idx="227">
                  <c:v>0.9443636078868084</c:v>
                </c:pt>
                <c:pt idx="228">
                  <c:v>0.93934822081501645</c:v>
                </c:pt>
                <c:pt idx="229">
                  <c:v>0.92355391432660461</c:v>
                </c:pt>
                <c:pt idx="230">
                  <c:v>0.91774132589714197</c:v>
                </c:pt>
                <c:pt idx="231">
                  <c:v>0.93598593556114695</c:v>
                </c:pt>
                <c:pt idx="232">
                  <c:v>0.94909477211266458</c:v>
                </c:pt>
                <c:pt idx="233">
                  <c:v>0.95595469734161265</c:v>
                </c:pt>
                <c:pt idx="234">
                  <c:v>0.93205539399678705</c:v>
                </c:pt>
                <c:pt idx="235">
                  <c:v>0.95822461394913128</c:v>
                </c:pt>
                <c:pt idx="236">
                  <c:v>0.97523247586843564</c:v>
                </c:pt>
                <c:pt idx="237">
                  <c:v>0.98815012184760753</c:v>
                </c:pt>
                <c:pt idx="238">
                  <c:v>1.0032436946804979</c:v>
                </c:pt>
                <c:pt idx="239">
                  <c:v>1.0106999863749639</c:v>
                </c:pt>
                <c:pt idx="240">
                  <c:v>1.004346309518297</c:v>
                </c:pt>
                <c:pt idx="241">
                  <c:v>1.0055599883321629</c:v>
                </c:pt>
                <c:pt idx="242">
                  <c:v>0.99952566523329445</c:v>
                </c:pt>
                <c:pt idx="243">
                  <c:v>0.95141840330454497</c:v>
                </c:pt>
                <c:pt idx="244">
                  <c:v>0.93199442461757775</c:v>
                </c:pt>
                <c:pt idx="245">
                  <c:v>1.0096783542324375</c:v>
                </c:pt>
                <c:pt idx="246">
                  <c:v>1.0023825769163128</c:v>
                </c:pt>
                <c:pt idx="247">
                  <c:v>0.96492501378050544</c:v>
                </c:pt>
                <c:pt idx="248">
                  <c:v>0.96833870508923225</c:v>
                </c:pt>
                <c:pt idx="249">
                  <c:v>0.96663084573848401</c:v>
                </c:pt>
                <c:pt idx="250">
                  <c:v>0.98264325180365131</c:v>
                </c:pt>
                <c:pt idx="251">
                  <c:v>0.98436271851636004</c:v>
                </c:pt>
                <c:pt idx="252">
                  <c:v>1.0083784288166839</c:v>
                </c:pt>
                <c:pt idx="253">
                  <c:v>1.0014518446280607</c:v>
                </c:pt>
                <c:pt idx="254">
                  <c:v>1</c:v>
                </c:pt>
                <c:pt idx="25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9432496"/>
        <c:axId val="609432888"/>
      </c:lineChart>
      <c:dateAx>
        <c:axId val="609432496"/>
        <c:scaling>
          <c:orientation val="minMax"/>
          <c:min val="42004"/>
        </c:scaling>
        <c:delete val="0"/>
        <c:axPos val="b"/>
        <c:numFmt formatCode="[$-41B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9432888"/>
        <c:crosses val="autoZero"/>
        <c:auto val="0"/>
        <c:lblOffset val="100"/>
        <c:baseTimeUnit val="days"/>
        <c:majorUnit val="2"/>
        <c:majorTimeUnit val="months"/>
      </c:dateAx>
      <c:valAx>
        <c:axId val="609432888"/>
        <c:scaling>
          <c:orientation val="minMax"/>
          <c:max val="1.5"/>
          <c:min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943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192085306679841"/>
          <c:y val="4.9272256767735355E-2"/>
          <c:w val="0.40836802376447129"/>
          <c:h val="0.2157438624847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47589187344711E-2"/>
          <c:y val="0.1675466918497438"/>
          <c:w val="0.88778827803987326"/>
          <c:h val="0.77771866631784703"/>
        </c:manualLayout>
      </c:layout>
      <c:areaChart>
        <c:grouping val="stacked"/>
        <c:varyColors val="0"/>
        <c:ser>
          <c:idx val="0"/>
          <c:order val="2"/>
          <c:tx>
            <c:strRef>
              <c:f>'Graf 30 Fisk. kompakt'!$J$23</c:f>
              <c:strCache>
                <c:ptCount val="1"/>
                <c:pt idx="0">
                  <c:v>green</c:v>
                </c:pt>
              </c:strCache>
            </c:strRef>
          </c:tx>
          <c:spPr>
            <a:solidFill>
              <a:schemeClr val="accent3"/>
            </a:solidFill>
          </c:spPr>
          <c:cat>
            <c:numRef>
              <c:f>'Graf 30 Fisk. kompakt'!$L$20:$P$20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kompakt'!$L$23:$P$23</c:f>
              <c:numCache>
                <c:formatCode>0.0</c:formatCode>
                <c:ptCount val="5"/>
                <c:pt idx="0">
                  <c:v>-2.4121843484796619</c:v>
                </c:pt>
                <c:pt idx="1">
                  <c:v>-1.9341382613597464</c:v>
                </c:pt>
                <c:pt idx="2">
                  <c:v>-1.4560921742398309</c:v>
                </c:pt>
                <c:pt idx="3">
                  <c:v>-0.97804608711991547</c:v>
                </c:pt>
                <c:pt idx="4">
                  <c:v>-0.5</c:v>
                </c:pt>
              </c:numCache>
            </c:numRef>
          </c:val>
        </c:ser>
        <c:ser>
          <c:idx val="3"/>
          <c:order val="3"/>
          <c:tx>
            <c:strRef>
              <c:f>'Graf 30 Fisk. kompakt'!$J$25</c:f>
              <c:strCache>
                <c:ptCount val="1"/>
                <c:pt idx="0">
                  <c:v>white</c:v>
                </c:pt>
              </c:strCache>
            </c:strRef>
          </c:tx>
          <c:spPr>
            <a:noFill/>
          </c:spPr>
          <c:cat>
            <c:numRef>
              <c:f>'Graf 30 Fisk. kompakt'!$L$20:$P$20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kompakt'!$L$25:$P$25</c:f>
              <c:numCache>
                <c:formatCode>0.0</c:formatCode>
                <c:ptCount val="5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  <c:pt idx="4">
                  <c:v>-0.5</c:v>
                </c:pt>
              </c:numCache>
            </c:numRef>
          </c:val>
        </c:ser>
        <c:ser>
          <c:idx val="4"/>
          <c:order val="4"/>
          <c:tx>
            <c:strRef>
              <c:f>'Graf 30 Fisk. kompakt'!$J$24</c:f>
              <c:strCache>
                <c:ptCount val="1"/>
                <c:pt idx="0">
                  <c:v>ref</c:v>
                </c:pt>
              </c:strCache>
            </c:strRef>
          </c:tx>
          <c:spPr>
            <a:solidFill>
              <a:srgbClr val="F9C9BA"/>
            </a:solidFill>
          </c:spPr>
          <c:cat>
            <c:numRef>
              <c:f>'Graf 30 Fisk. kompakt'!$L$20:$P$20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kompakt'!$L$24:$P$24</c:f>
              <c:numCache>
                <c:formatCode>0.0</c:formatCode>
                <c:ptCount val="5"/>
                <c:pt idx="0">
                  <c:v>0</c:v>
                </c:pt>
                <c:pt idx="1">
                  <c:v>-0.4780460871199157</c:v>
                </c:pt>
                <c:pt idx="2">
                  <c:v>-0.95609217423983095</c:v>
                </c:pt>
                <c:pt idx="3">
                  <c:v>-1.4341382613597464</c:v>
                </c:pt>
                <c:pt idx="4">
                  <c:v>-1.9121843484796619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895464"/>
        <c:axId val="735895856"/>
      </c:areaChart>
      <c:lineChart>
        <c:grouping val="standard"/>
        <c:varyColors val="0"/>
        <c:ser>
          <c:idx val="2"/>
          <c:order val="0"/>
          <c:tx>
            <c:strRef>
              <c:f>'Graf 30 Fisk. kompakt'!$J$22</c:f>
              <c:strCache>
                <c:ptCount val="1"/>
                <c:pt idx="0">
                  <c:v>Linear path to MTO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diamond"/>
            <c:size val="9"/>
            <c:spPr>
              <a:solidFill>
                <a:srgbClr val="2C9ADC"/>
              </a:solidFill>
              <a:ln>
                <a:solidFill>
                  <a:schemeClr val="accent6"/>
                </a:solidFill>
                <a:prstDash val="dash"/>
              </a:ln>
            </c:spPr>
          </c:marker>
          <c:dLbls>
            <c:dLbl>
              <c:idx val="3"/>
              <c:layout>
                <c:manualLayout>
                  <c:x val="-8.443379104210837E-3"/>
                  <c:y val="6.08788821816122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238643627539596E-2"/>
                  <c:y val="8.1138077583146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451238100157073E-2"/>
                  <c:y val="6.425541474853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/>
                    </a:solidFill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30 Fisk. kompakt'!$L$20:$P$20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kompakt'!$L$22:$P$22</c:f>
              <c:numCache>
                <c:formatCode>0.0</c:formatCode>
                <c:ptCount val="5"/>
                <c:pt idx="0">
                  <c:v>-2.4121843484796619</c:v>
                </c:pt>
                <c:pt idx="1">
                  <c:v>-1.9341382613597464</c:v>
                </c:pt>
                <c:pt idx="2">
                  <c:v>-1.4560921742398309</c:v>
                </c:pt>
                <c:pt idx="3">
                  <c:v>-0.97804608711991547</c:v>
                </c:pt>
                <c:pt idx="4">
                  <c:v>-0.5</c:v>
                </c:pt>
              </c:numCache>
            </c:numRef>
          </c:val>
          <c:smooth val="0"/>
          <c:extLst/>
        </c:ser>
        <c:ser>
          <c:idx val="1"/>
          <c:order val="1"/>
          <c:tx>
            <c:strRef>
              <c:f>'Graf 30 Fisk. kompakt'!$J$21</c:f>
              <c:strCache>
                <c:ptCount val="1"/>
                <c:pt idx="0">
                  <c:v>Structural balance</c:v>
                </c:pt>
              </c:strCache>
            </c:strRef>
          </c:tx>
          <c:spPr>
            <a:ln w="31750">
              <a:solidFill>
                <a:schemeClr val="tx1"/>
              </a:solidFill>
              <a:prstDash val="sysDash"/>
            </a:ln>
          </c:spPr>
          <c:marker>
            <c:spPr>
              <a:solidFill>
                <a:schemeClr val="tx1"/>
              </a:solidFill>
              <a:ln w="19050">
                <a:solidFill>
                  <a:schemeClr val="tx1"/>
                </a:solidFill>
                <a:prstDash val="sysDash"/>
              </a:ln>
            </c:spPr>
          </c:marker>
          <c:dPt>
            <c:idx val="1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2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3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Pt>
            <c:idx val="4"/>
            <c:marker>
              <c:spPr>
                <a:solidFill>
                  <a:schemeClr val="tx1"/>
                </a:solidFill>
                <a:ln w="1905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31750">
                <a:solidFill>
                  <a:schemeClr val="tx1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8582871226124465E-3"/>
                  <c:y val="-0.102908277404921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968576709796676E-2"/>
                  <c:y val="-0.10290827740492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6826863832409207E-2"/>
                  <c:y val="-8.5011185682326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1756007393715435E-2"/>
                  <c:y val="-8.053691275167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30 Fisk. kompakt'!$L$20:$P$20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'Graf 30 Fisk. kompakt'!$L$21:$P$21</c:f>
              <c:numCache>
                <c:formatCode>0.0</c:formatCode>
                <c:ptCount val="5"/>
                <c:pt idx="0">
                  <c:v>-2.4121843484796619</c:v>
                </c:pt>
                <c:pt idx="1">
                  <c:v>-1.9863103296698903</c:v>
                </c:pt>
                <c:pt idx="2">
                  <c:v>-1.3840130296833302</c:v>
                </c:pt>
                <c:pt idx="3">
                  <c:v>-0.61207821141504803</c:v>
                </c:pt>
                <c:pt idx="4">
                  <c:v>-0.24000000000000002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895464"/>
        <c:axId val="735895856"/>
      </c:lineChart>
      <c:catAx>
        <c:axId val="735895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high"/>
        <c:txPr>
          <a:bodyPr/>
          <a:lstStyle/>
          <a:p>
            <a:pPr>
              <a:defRPr sz="1000"/>
            </a:pPr>
            <a:endParaRPr lang="sk-SK"/>
          </a:p>
        </c:txPr>
        <c:crossAx val="735895856"/>
        <c:crosses val="autoZero"/>
        <c:auto val="1"/>
        <c:lblAlgn val="ctr"/>
        <c:lblOffset val="100"/>
        <c:noMultiLvlLbl val="0"/>
      </c:catAx>
      <c:valAx>
        <c:axId val="735895856"/>
        <c:scaling>
          <c:orientation val="minMax"/>
          <c:min val="-3"/>
        </c:scaling>
        <c:delete val="0"/>
        <c:axPos val="l"/>
        <c:numFmt formatCode="0.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>
              <a:defRPr sz="1000"/>
            </a:pPr>
            <a:endParaRPr lang="sk-SK"/>
          </a:p>
        </c:txPr>
        <c:crossAx val="73589546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53835935544732"/>
          <c:y val="0.11780444012194438"/>
          <c:w val="0.65900474868387116"/>
          <c:h val="0.798821079669079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 31 Opatrenia NPC'!$E$29</c:f>
              <c:strCache>
                <c:ptCount val="1"/>
                <c:pt idx="0">
                  <c:v>Pillars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  <a:prstDash val="dash"/>
              </a:ln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  <a:prstDash val="dash"/>
              </a:ln>
            </c:spPr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dash"/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  <a:prstDash val="dash"/>
              </a:ln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  <a:prstDash val="dash"/>
              </a:ln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dash"/>
              </a:ln>
            </c:spPr>
          </c:dPt>
          <c:dPt>
            <c:idx val="19"/>
            <c:invertIfNegative val="0"/>
            <c:bubble3D val="0"/>
          </c:dPt>
          <c:dLbls>
            <c:dLbl>
              <c:idx val="14"/>
              <c:layout>
                <c:manualLayout>
                  <c:x val="1.8314596513586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6040234855036187E-2"/>
                  <c:y val="3.19371971616078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088434754904191E-2"/>
                  <c:y val="-3.12988968247885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2431083397812267E-2"/>
                  <c:y val="-1.147612959586074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9917163533749033E-3"/>
                  <c:y val="-3.16506020792984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31 Opatrenia NPC'!$A$30:$A$50</c:f>
              <c:strCache>
                <c:ptCount val="21"/>
                <c:pt idx="0">
                  <c:v>Saldo VS (OS 2016)</c:v>
                </c:pt>
                <c:pt idx="1">
                  <c:v>Saldo VS (NPC 2017)</c:v>
                </c:pt>
                <c:pt idx="2">
                  <c:v>Korporátne dane</c:v>
                </c:pt>
                <c:pt idx="3">
                  <c:v>Nákup tovaru a služieb</c:v>
                </c:pt>
                <c:pt idx="4">
                  <c:v>Investičné výdavky</c:v>
                </c:pt>
                <c:pt idx="5">
                  <c:v>Kompenzácie</c:v>
                </c:pt>
                <c:pt idx="6">
                  <c:v>Ostatné</c:v>
                </c:pt>
                <c:pt idx="7">
                  <c:v>Saldo VS (RVS 2017)</c:v>
                </c:pt>
                <c:pt idx="8">
                  <c:v>Saldo VS (NPC 2018)</c:v>
                </c:pt>
                <c:pt idx="9">
                  <c:v>Korporátne dane</c:v>
                </c:pt>
                <c:pt idx="10">
                  <c:v>Investičné výdavky</c:v>
                </c:pt>
                <c:pt idx="11">
                  <c:v>Kompenzácie</c:v>
                </c:pt>
                <c:pt idx="12">
                  <c:v>Nákup tovaru a služieb</c:v>
                </c:pt>
                <c:pt idx="13">
                  <c:v>Ostatné</c:v>
                </c:pt>
                <c:pt idx="14">
                  <c:v>Saldo VS (RVS 2018)</c:v>
                </c:pt>
                <c:pt idx="15">
                  <c:v>Saldo VS (NPC 2019)</c:v>
                </c:pt>
                <c:pt idx="16">
                  <c:v>Korporátne dane</c:v>
                </c:pt>
                <c:pt idx="17">
                  <c:v>Investičné výdavky</c:v>
                </c:pt>
                <c:pt idx="18">
                  <c:v>Kompenzácie</c:v>
                </c:pt>
                <c:pt idx="19">
                  <c:v>Ostatné</c:v>
                </c:pt>
                <c:pt idx="20">
                  <c:v>Saldo VS (RVS 2019)</c:v>
                </c:pt>
              </c:strCache>
            </c:strRef>
          </c:cat>
          <c:val>
            <c:numRef>
              <c:f>'Graf 31 Opatrenia NPC'!$E$30:$E$50</c:f>
              <c:numCache>
                <c:formatCode>General</c:formatCode>
                <c:ptCount val="21"/>
                <c:pt idx="0">
                  <c:v>-2.13</c:v>
                </c:pt>
                <c:pt idx="1">
                  <c:v>-0.91957395433456635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-1.2899988147595571</c:v>
                </c:pt>
                <c:pt idx="8">
                  <c:v>-0.66969999956439652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-0.43999977223051001</c:v>
                </c:pt>
                <c:pt idx="15">
                  <c:v>-9.4673005830710269E-2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0.15999971338584693</c:v>
                </c:pt>
              </c:numCache>
            </c:numRef>
          </c:val>
        </c:ser>
        <c:ser>
          <c:idx val="1"/>
          <c:order val="1"/>
          <c:tx>
            <c:strRef>
              <c:f>'Graf 31 Opatrenia NPC'!$J$29</c:f>
              <c:strCache>
                <c:ptCount val="1"/>
                <c:pt idx="0">
                  <c:v>Invisible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18"/>
              <c:layout>
                <c:manualLayout>
                  <c:x val="-4.046242774566474E-2"/>
                  <c:y val="-3.1298896824787383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 Narrow" panose="020B0606020202030204" pitchFamily="34" charset="0"/>
                      </a:rPr>
                      <a:t>0,45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>
                        <a:latin typeface="Arial Narrow" panose="020B0606020202030204" pitchFamily="34" charset="0"/>
                      </a:rPr>
                      <a:t>0,22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31 Opatrenia NPC'!$A$30:$A$50</c:f>
              <c:strCache>
                <c:ptCount val="21"/>
                <c:pt idx="0">
                  <c:v>Saldo VS (OS 2016)</c:v>
                </c:pt>
                <c:pt idx="1">
                  <c:v>Saldo VS (NPC 2017)</c:v>
                </c:pt>
                <c:pt idx="2">
                  <c:v>Korporátne dane</c:v>
                </c:pt>
                <c:pt idx="3">
                  <c:v>Nákup tovaru a služieb</c:v>
                </c:pt>
                <c:pt idx="4">
                  <c:v>Investičné výdavky</c:v>
                </c:pt>
                <c:pt idx="5">
                  <c:v>Kompenzácie</c:v>
                </c:pt>
                <c:pt idx="6">
                  <c:v>Ostatné</c:v>
                </c:pt>
                <c:pt idx="7">
                  <c:v>Saldo VS (RVS 2017)</c:v>
                </c:pt>
                <c:pt idx="8">
                  <c:v>Saldo VS (NPC 2018)</c:v>
                </c:pt>
                <c:pt idx="9">
                  <c:v>Korporátne dane</c:v>
                </c:pt>
                <c:pt idx="10">
                  <c:v>Investičné výdavky</c:v>
                </c:pt>
                <c:pt idx="11">
                  <c:v>Kompenzácie</c:v>
                </c:pt>
                <c:pt idx="12">
                  <c:v>Nákup tovaru a služieb</c:v>
                </c:pt>
                <c:pt idx="13">
                  <c:v>Ostatné</c:v>
                </c:pt>
                <c:pt idx="14">
                  <c:v>Saldo VS (RVS 2018)</c:v>
                </c:pt>
                <c:pt idx="15">
                  <c:v>Saldo VS (NPC 2019)</c:v>
                </c:pt>
                <c:pt idx="16">
                  <c:v>Korporátne dane</c:v>
                </c:pt>
                <c:pt idx="17">
                  <c:v>Investičné výdavky</c:v>
                </c:pt>
                <c:pt idx="18">
                  <c:v>Kompenzácie</c:v>
                </c:pt>
                <c:pt idx="19">
                  <c:v>Ostatné</c:v>
                </c:pt>
                <c:pt idx="20">
                  <c:v>Saldo VS (RVS 2019)</c:v>
                </c:pt>
              </c:strCache>
            </c:strRef>
          </c:cat>
          <c:val>
            <c:numRef>
              <c:f>'Graf 31 Opatrenia NPC'!$J$30:$J$50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-0.86393158186228403</c:v>
                </c:pt>
                <c:pt idx="3">
                  <c:v>-0.80431351774927307</c:v>
                </c:pt>
                <c:pt idx="4">
                  <c:v>-0.60611913586442401</c:v>
                </c:pt>
                <c:pt idx="5">
                  <c:v>-1.2861191358644242</c:v>
                </c:pt>
                <c:pt idx="6">
                  <c:v>-1.0938784936546901</c:v>
                </c:pt>
                <c:pt idx="7">
                  <c:v>#N/A</c:v>
                </c:pt>
                <c:pt idx="8">
                  <c:v>#N/A</c:v>
                </c:pt>
                <c:pt idx="9">
                  <c:v>-0.53428123251392501</c:v>
                </c:pt>
                <c:pt idx="10">
                  <c:v>-0.54511876661486802</c:v>
                </c:pt>
                <c:pt idx="11">
                  <c:v>-0.38511876661486794</c:v>
                </c:pt>
                <c:pt idx="12">
                  <c:v>-0.36511876661486803</c:v>
                </c:pt>
                <c:pt idx="13">
                  <c:v>-0.334880777846152</c:v>
                </c:pt>
                <c:pt idx="14">
                  <c:v>#N/A</c:v>
                </c:pt>
                <c:pt idx="15">
                  <c:v>#N/A</c:v>
                </c:pt>
                <c:pt idx="16">
                  <c:v>3.4181618752561926E-2</c:v>
                </c:pt>
                <c:pt idx="17">
                  <c:v>-0.17269346932241408</c:v>
                </c:pt>
                <c:pt idx="18">
                  <c:v>0.17563820849444922</c:v>
                </c:pt>
                <c:pt idx="19">
                  <c:v>0.17563820849444922</c:v>
                </c:pt>
                <c:pt idx="20">
                  <c:v>#N/A</c:v>
                </c:pt>
              </c:numCache>
            </c:numRef>
          </c:val>
        </c:ser>
        <c:ser>
          <c:idx val="2"/>
          <c:order val="2"/>
          <c:tx>
            <c:strRef>
              <c:f>'Graf 31 Opatrenia NPC'!$K$29</c:f>
              <c:strCache>
                <c:ptCount val="1"/>
                <c:pt idx="0">
                  <c:v>Label+</c:v>
                </c:pt>
              </c:strCache>
            </c:strRef>
          </c:tx>
          <c:spPr>
            <a:noFill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31 Opatrenia NPC'!$A$30:$A$50</c:f>
              <c:strCache>
                <c:ptCount val="21"/>
                <c:pt idx="0">
                  <c:v>Saldo VS (OS 2016)</c:v>
                </c:pt>
                <c:pt idx="1">
                  <c:v>Saldo VS (NPC 2017)</c:v>
                </c:pt>
                <c:pt idx="2">
                  <c:v>Korporátne dane</c:v>
                </c:pt>
                <c:pt idx="3">
                  <c:v>Nákup tovaru a služieb</c:v>
                </c:pt>
                <c:pt idx="4">
                  <c:v>Investičné výdavky</c:v>
                </c:pt>
                <c:pt idx="5">
                  <c:v>Kompenzácie</c:v>
                </c:pt>
                <c:pt idx="6">
                  <c:v>Ostatné</c:v>
                </c:pt>
                <c:pt idx="7">
                  <c:v>Saldo VS (RVS 2017)</c:v>
                </c:pt>
                <c:pt idx="8">
                  <c:v>Saldo VS (NPC 2018)</c:v>
                </c:pt>
                <c:pt idx="9">
                  <c:v>Korporátne dane</c:v>
                </c:pt>
                <c:pt idx="10">
                  <c:v>Investičné výdavky</c:v>
                </c:pt>
                <c:pt idx="11">
                  <c:v>Kompenzácie</c:v>
                </c:pt>
                <c:pt idx="12">
                  <c:v>Nákup tovaru a služieb</c:v>
                </c:pt>
                <c:pt idx="13">
                  <c:v>Ostatné</c:v>
                </c:pt>
                <c:pt idx="14">
                  <c:v>Saldo VS (RVS 2018)</c:v>
                </c:pt>
                <c:pt idx="15">
                  <c:v>Saldo VS (NPC 2019)</c:v>
                </c:pt>
                <c:pt idx="16">
                  <c:v>Korporátne dane</c:v>
                </c:pt>
                <c:pt idx="17">
                  <c:v>Investičné výdavky</c:v>
                </c:pt>
                <c:pt idx="18">
                  <c:v>Kompenzácie</c:v>
                </c:pt>
                <c:pt idx="19">
                  <c:v>Ostatné</c:v>
                </c:pt>
                <c:pt idx="20">
                  <c:v>Saldo VS (RVS 2019)</c:v>
                </c:pt>
              </c:strCache>
            </c:strRef>
          </c:cat>
          <c:val>
            <c:numRef>
              <c:f>'Graf 31 Opatrenia NPC'!$K$30:$K$50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-0.2</c:v>
                </c:pt>
                <c:pt idx="6">
                  <c:v>-0.19612032110486699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-0.34</c:v>
                </c:pt>
                <c:pt idx="12">
                  <c:v>-0.18</c:v>
                </c:pt>
                <c:pt idx="13">
                  <c:v>-0.10511899438435801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0.45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</c:ser>
        <c:ser>
          <c:idx val="3"/>
          <c:order val="3"/>
          <c:tx>
            <c:strRef>
              <c:f>'Graf 31 Opatrenia NPC'!$L$29</c:f>
              <c:strCache>
                <c:ptCount val="1"/>
                <c:pt idx="0">
                  <c:v>Label-</c:v>
                </c:pt>
              </c:strCache>
            </c:strRef>
          </c:tx>
          <c:spPr>
            <a:noFill/>
          </c:spPr>
          <c:invertIfNegative val="0"/>
          <c:dLbls>
            <c:dLbl>
              <c:idx val="17"/>
              <c:layout>
                <c:manualLayout>
                  <c:x val="-6.4606375070168254E-2"/>
                  <c:y val="-6.25977936495770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31 Opatrenia NPC'!$A$30:$A$50</c:f>
              <c:strCache>
                <c:ptCount val="21"/>
                <c:pt idx="0">
                  <c:v>Saldo VS (OS 2016)</c:v>
                </c:pt>
                <c:pt idx="1">
                  <c:v>Saldo VS (NPC 2017)</c:v>
                </c:pt>
                <c:pt idx="2">
                  <c:v>Korporátne dane</c:v>
                </c:pt>
                <c:pt idx="3">
                  <c:v>Nákup tovaru a služieb</c:v>
                </c:pt>
                <c:pt idx="4">
                  <c:v>Investičné výdavky</c:v>
                </c:pt>
                <c:pt idx="5">
                  <c:v>Kompenzácie</c:v>
                </c:pt>
                <c:pt idx="6">
                  <c:v>Ostatné</c:v>
                </c:pt>
                <c:pt idx="7">
                  <c:v>Saldo VS (RVS 2017)</c:v>
                </c:pt>
                <c:pt idx="8">
                  <c:v>Saldo VS (NPC 2018)</c:v>
                </c:pt>
                <c:pt idx="9">
                  <c:v>Korporátne dane</c:v>
                </c:pt>
                <c:pt idx="10">
                  <c:v>Investičné výdavky</c:v>
                </c:pt>
                <c:pt idx="11">
                  <c:v>Kompenzácie</c:v>
                </c:pt>
                <c:pt idx="12">
                  <c:v>Nákup tovaru a služieb</c:v>
                </c:pt>
                <c:pt idx="13">
                  <c:v>Ostatné</c:v>
                </c:pt>
                <c:pt idx="14">
                  <c:v>Saldo VS (RVS 2018)</c:v>
                </c:pt>
                <c:pt idx="15">
                  <c:v>Saldo VS (NPC 2019)</c:v>
                </c:pt>
                <c:pt idx="16">
                  <c:v>Korporátne dane</c:v>
                </c:pt>
                <c:pt idx="17">
                  <c:v>Investičné výdavky</c:v>
                </c:pt>
                <c:pt idx="18">
                  <c:v>Kompenzácie</c:v>
                </c:pt>
                <c:pt idx="19">
                  <c:v>Ostatné</c:v>
                </c:pt>
                <c:pt idx="20">
                  <c:v>Saldo VS (RVS 2019)</c:v>
                </c:pt>
              </c:strCache>
            </c:strRef>
          </c:cat>
          <c:val>
            <c:numRef>
              <c:f>'Graf 31 Opatrenia NPC'!$L$30:$L$50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-5.5642372472282334E-2</c:v>
                </c:pt>
                <c:pt idx="3">
                  <c:v>-0.17090280905757543</c:v>
                </c:pt>
                <c:pt idx="4">
                  <c:v>-0.54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-0.13541876705047148</c:v>
                </c:pt>
                <c:pt idx="10">
                  <c:v>-0.26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-0.12885462458327218</c:v>
                </c:pt>
                <c:pt idx="17">
                  <c:v>-5.0834161091568367E-2</c:v>
                </c:pt>
                <c:pt idx="18">
                  <c:v>#N/A</c:v>
                </c:pt>
                <c:pt idx="19">
                  <c:v>1.5638495108602296E-2</c:v>
                </c:pt>
                <c:pt idx="2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735896640"/>
        <c:axId val="735897032"/>
      </c:barChart>
      <c:scatterChart>
        <c:scatterStyle val="lineMarker"/>
        <c:varyColors val="0"/>
        <c:ser>
          <c:idx val="4"/>
          <c:order val="4"/>
          <c:tx>
            <c:strRef>
              <c:f>'Graf 31 Opatrenia NPC'!$M$29</c:f>
              <c:strCache>
                <c:ptCount val="1"/>
                <c:pt idx="0">
                  <c:v>Lines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numRef>
              <c:f>'Graf 31 Opatrenia NPC'!$D$30:$D$50</c:f>
              <c:numCache>
                <c:formatCode>#,##0.00</c:formatCode>
                <c:ptCount val="21"/>
                <c:pt idx="0" formatCode="General">
                  <c:v>-2.13</c:v>
                </c:pt>
                <c:pt idx="1">
                  <c:v>-0.91957395433456635</c:v>
                </c:pt>
                <c:pt idx="2" formatCode="General">
                  <c:v>-0.97521632680684867</c:v>
                </c:pt>
                <c:pt idx="3" formatCode="General">
                  <c:v>-1.146119135864424</c:v>
                </c:pt>
                <c:pt idx="4" formatCode="General">
                  <c:v>-1.6861191358644241</c:v>
                </c:pt>
                <c:pt idx="5" formatCode="General">
                  <c:v>-1.4861191358644241</c:v>
                </c:pt>
                <c:pt idx="6" formatCode="General">
                  <c:v>-1.2899988147595571</c:v>
                </c:pt>
                <c:pt idx="7">
                  <c:v>-1.2899988147595571</c:v>
                </c:pt>
                <c:pt idx="8">
                  <c:v>-0.66969999956439652</c:v>
                </c:pt>
                <c:pt idx="9" formatCode="General">
                  <c:v>-0.80511876661486803</c:v>
                </c:pt>
                <c:pt idx="10" formatCode="General">
                  <c:v>-1.065118766614868</c:v>
                </c:pt>
                <c:pt idx="11" formatCode="General">
                  <c:v>-0.72511876661486796</c:v>
                </c:pt>
                <c:pt idx="12" formatCode="General">
                  <c:v>-0.54511876661486802</c:v>
                </c:pt>
                <c:pt idx="13" formatCode="General">
                  <c:v>-0.43999977223051001</c:v>
                </c:pt>
                <c:pt idx="14">
                  <c:v>-0.43999977223051001</c:v>
                </c:pt>
                <c:pt idx="15">
                  <c:v>-9.4673005830710269E-2</c:v>
                </c:pt>
                <c:pt idx="16" formatCode="General">
                  <c:v>-0.22352763041398244</c:v>
                </c:pt>
                <c:pt idx="17" formatCode="General">
                  <c:v>-0.27436179150555079</c:v>
                </c:pt>
                <c:pt idx="18" formatCode="General">
                  <c:v>0.17563820849444922</c:v>
                </c:pt>
                <c:pt idx="19" formatCode="General">
                  <c:v>0.15999971338584693</c:v>
                </c:pt>
                <c:pt idx="20">
                  <c:v>0.15999971338584693</c:v>
                </c:pt>
              </c:numCache>
            </c:numRef>
          </c:xVal>
          <c:yVal>
            <c:numRef>
              <c:f>'Graf 31 Opatrenia NPC'!$M$30:$M$50</c:f>
              <c:numCache>
                <c:formatCode>0.00</c:formatCode>
                <c:ptCount val="21"/>
                <c:pt idx="0">
                  <c:v>0.97619047619047616</c:v>
                </c:pt>
                <c:pt idx="1">
                  <c:v>0.9285714285714286</c:v>
                </c:pt>
                <c:pt idx="2">
                  <c:v>0.88095238095238093</c:v>
                </c:pt>
                <c:pt idx="3">
                  <c:v>0.83333333333333337</c:v>
                </c:pt>
                <c:pt idx="4">
                  <c:v>0.7857142857142857</c:v>
                </c:pt>
                <c:pt idx="5">
                  <c:v>0.73809523809523814</c:v>
                </c:pt>
                <c:pt idx="6">
                  <c:v>0.69047619047619047</c:v>
                </c:pt>
                <c:pt idx="7">
                  <c:v>0.6428571428571429</c:v>
                </c:pt>
                <c:pt idx="8">
                  <c:v>0.59523809523809523</c:v>
                </c:pt>
                <c:pt idx="9">
                  <c:v>0.54761904761904767</c:v>
                </c:pt>
                <c:pt idx="10">
                  <c:v>0.5</c:v>
                </c:pt>
                <c:pt idx="11">
                  <c:v>0.45238095238095238</c:v>
                </c:pt>
                <c:pt idx="12">
                  <c:v>0.40476190476190477</c:v>
                </c:pt>
                <c:pt idx="13">
                  <c:v>0.35714285714285715</c:v>
                </c:pt>
                <c:pt idx="14">
                  <c:v>0.30952380952380953</c:v>
                </c:pt>
                <c:pt idx="15">
                  <c:v>0.26190476190476192</c:v>
                </c:pt>
                <c:pt idx="16">
                  <c:v>0.21428571428571427</c:v>
                </c:pt>
                <c:pt idx="17">
                  <c:v>0.16666666666666666</c:v>
                </c:pt>
                <c:pt idx="18">
                  <c:v>0.11904761904761904</c:v>
                </c:pt>
                <c:pt idx="19">
                  <c:v>7.1428571428571425E-2</c:v>
                </c:pt>
                <c:pt idx="20">
                  <c:v>2.3809523809523808E-2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'Graf 31 Opatrenia NPC'!$F$29</c:f>
              <c:strCache>
                <c:ptCount val="1"/>
                <c:pt idx="0">
                  <c:v>Base+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ln w="152400">
                <a:solidFill>
                  <a:schemeClr val="accent3"/>
                </a:solidFill>
              </a:ln>
            </c:spPr>
          </c:errBars>
          <c:xVal>
            <c:numRef>
              <c:f>'Graf 31 Opatrenia NPC'!$F$30:$F$50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-1.4861191358644241</c:v>
                </c:pt>
                <c:pt idx="6">
                  <c:v>-1.2899988147595571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-0.72511876661486796</c:v>
                </c:pt>
                <c:pt idx="12">
                  <c:v>-0.54511876661486802</c:v>
                </c:pt>
                <c:pt idx="13">
                  <c:v>-0.43999977223051001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0.17563820849444917</c:v>
                </c:pt>
                <c:pt idx="19">
                  <c:v>#N/A</c:v>
                </c:pt>
                <c:pt idx="20">
                  <c:v>#N/A</c:v>
                </c:pt>
              </c:numCache>
            </c:numRef>
          </c:xVal>
          <c:yVal>
            <c:numRef>
              <c:f>'Graf 31 Opatrenia NPC'!$M$30:$M$50</c:f>
              <c:numCache>
                <c:formatCode>0.00</c:formatCode>
                <c:ptCount val="21"/>
                <c:pt idx="0">
                  <c:v>0.97619047619047616</c:v>
                </c:pt>
                <c:pt idx="1">
                  <c:v>0.9285714285714286</c:v>
                </c:pt>
                <c:pt idx="2">
                  <c:v>0.88095238095238093</c:v>
                </c:pt>
                <c:pt idx="3">
                  <c:v>0.83333333333333337</c:v>
                </c:pt>
                <c:pt idx="4">
                  <c:v>0.7857142857142857</c:v>
                </c:pt>
                <c:pt idx="5">
                  <c:v>0.73809523809523814</c:v>
                </c:pt>
                <c:pt idx="6">
                  <c:v>0.69047619047619047</c:v>
                </c:pt>
                <c:pt idx="7">
                  <c:v>0.6428571428571429</c:v>
                </c:pt>
                <c:pt idx="8">
                  <c:v>0.59523809523809523</c:v>
                </c:pt>
                <c:pt idx="9">
                  <c:v>0.54761904761904767</c:v>
                </c:pt>
                <c:pt idx="10">
                  <c:v>0.5</c:v>
                </c:pt>
                <c:pt idx="11">
                  <c:v>0.45238095238095238</c:v>
                </c:pt>
                <c:pt idx="12">
                  <c:v>0.40476190476190477</c:v>
                </c:pt>
                <c:pt idx="13">
                  <c:v>0.35714285714285715</c:v>
                </c:pt>
                <c:pt idx="14">
                  <c:v>0.30952380952380953</c:v>
                </c:pt>
                <c:pt idx="15">
                  <c:v>0.26190476190476192</c:v>
                </c:pt>
                <c:pt idx="16">
                  <c:v>0.21428571428571427</c:v>
                </c:pt>
                <c:pt idx="17">
                  <c:v>0.16666666666666666</c:v>
                </c:pt>
                <c:pt idx="18">
                  <c:v>0.11904761904761904</c:v>
                </c:pt>
                <c:pt idx="19">
                  <c:v>7.1428571428571425E-2</c:v>
                </c:pt>
                <c:pt idx="20">
                  <c:v>2.3809523809523808E-2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'Graf 31 Opatrenia NPC'!$G$29</c:f>
              <c:strCache>
                <c:ptCount val="1"/>
                <c:pt idx="0">
                  <c:v>Base-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30175">
                <a:solidFill>
                  <a:schemeClr val="accent6"/>
                </a:solidFill>
              </a:ln>
            </c:spPr>
          </c:errBars>
          <c:xVal>
            <c:numRef>
              <c:f>'Graf 31 Opatrenia NPC'!$G$30:$G$50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-0.97521632680684867</c:v>
                </c:pt>
                <c:pt idx="3">
                  <c:v>-1.146119135864424</c:v>
                </c:pt>
                <c:pt idx="4">
                  <c:v>-1.6861191358644241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-0.80511876661486803</c:v>
                </c:pt>
                <c:pt idx="10">
                  <c:v>-1.065118766614868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-0.22352763041398244</c:v>
                </c:pt>
                <c:pt idx="17">
                  <c:v>-0.27436179150555079</c:v>
                </c:pt>
                <c:pt idx="18">
                  <c:v>#N/A</c:v>
                </c:pt>
                <c:pt idx="19">
                  <c:v>0.15999971338584693</c:v>
                </c:pt>
                <c:pt idx="20">
                  <c:v>#N/A</c:v>
                </c:pt>
              </c:numCache>
            </c:numRef>
          </c:xVal>
          <c:yVal>
            <c:numRef>
              <c:f>'Graf 31 Opatrenia NPC'!$M$30:$M$50</c:f>
              <c:numCache>
                <c:formatCode>0.00</c:formatCode>
                <c:ptCount val="21"/>
                <c:pt idx="0">
                  <c:v>0.97619047619047616</c:v>
                </c:pt>
                <c:pt idx="1">
                  <c:v>0.9285714285714286</c:v>
                </c:pt>
                <c:pt idx="2">
                  <c:v>0.88095238095238093</c:v>
                </c:pt>
                <c:pt idx="3">
                  <c:v>0.83333333333333337</c:v>
                </c:pt>
                <c:pt idx="4">
                  <c:v>0.7857142857142857</c:v>
                </c:pt>
                <c:pt idx="5">
                  <c:v>0.73809523809523814</c:v>
                </c:pt>
                <c:pt idx="6">
                  <c:v>0.69047619047619047</c:v>
                </c:pt>
                <c:pt idx="7">
                  <c:v>0.6428571428571429</c:v>
                </c:pt>
                <c:pt idx="8">
                  <c:v>0.59523809523809523</c:v>
                </c:pt>
                <c:pt idx="9">
                  <c:v>0.54761904761904767</c:v>
                </c:pt>
                <c:pt idx="10">
                  <c:v>0.5</c:v>
                </c:pt>
                <c:pt idx="11">
                  <c:v>0.45238095238095238</c:v>
                </c:pt>
                <c:pt idx="12">
                  <c:v>0.40476190476190477</c:v>
                </c:pt>
                <c:pt idx="13">
                  <c:v>0.35714285714285715</c:v>
                </c:pt>
                <c:pt idx="14">
                  <c:v>0.30952380952380953</c:v>
                </c:pt>
                <c:pt idx="15">
                  <c:v>0.26190476190476192</c:v>
                </c:pt>
                <c:pt idx="16">
                  <c:v>0.21428571428571427</c:v>
                </c:pt>
                <c:pt idx="17">
                  <c:v>0.16666666666666666</c:v>
                </c:pt>
                <c:pt idx="18">
                  <c:v>0.11904761904761904</c:v>
                </c:pt>
                <c:pt idx="19">
                  <c:v>7.1428571428571425E-2</c:v>
                </c:pt>
                <c:pt idx="20">
                  <c:v>2.3809523809523808E-2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897816"/>
        <c:axId val="735897424"/>
      </c:scatterChart>
      <c:catAx>
        <c:axId val="7358966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19050"/>
        </c:spPr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35897032"/>
        <c:crossesAt val="0"/>
        <c:auto val="1"/>
        <c:lblAlgn val="ctr"/>
        <c:lblOffset val="100"/>
        <c:noMultiLvlLbl val="0"/>
      </c:catAx>
      <c:valAx>
        <c:axId val="735897032"/>
        <c:scaling>
          <c:orientation val="minMax"/>
          <c:max val="0.30000000000000004"/>
          <c:min val="-2.200000000000000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35896640"/>
        <c:crosses val="max"/>
        <c:crossBetween val="between"/>
        <c:majorUnit val="0.2"/>
      </c:valAx>
      <c:valAx>
        <c:axId val="735897424"/>
        <c:scaling>
          <c:orientation val="minMax"/>
          <c:max val="1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735897816"/>
        <c:crosses val="max"/>
        <c:crossBetween val="midCat"/>
      </c:valAx>
      <c:valAx>
        <c:axId val="735897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897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53835935544732"/>
          <c:y val="0.11780444012194438"/>
          <c:w val="0.65900474868387116"/>
          <c:h val="0.798821079669079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 31 Opatrenia NPC'!$E$29</c:f>
              <c:strCache>
                <c:ptCount val="1"/>
                <c:pt idx="0">
                  <c:v>Pillars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  <a:prstDash val="dash"/>
              </a:ln>
            </c:spPr>
          </c:dPt>
          <c:dPt>
            <c:idx val="8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  <a:prstDash val="dash"/>
              </a:ln>
            </c:spPr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dash"/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ysClr val="windowText" lastClr="000000"/>
                </a:solidFill>
                <a:prstDash val="dash"/>
              </a:ln>
            </c:spPr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  <a:prstDash val="dash"/>
              </a:ln>
            </c:spPr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  <a:prstDash val="dash"/>
              </a:ln>
            </c:spPr>
          </c:dPt>
          <c:dPt>
            <c:idx val="19"/>
            <c:invertIfNegative val="0"/>
            <c:bubble3D val="0"/>
          </c:dPt>
          <c:dLbls>
            <c:dLbl>
              <c:idx val="14"/>
              <c:layout>
                <c:manualLayout>
                  <c:x val="1.831459651358602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6040234855036187E-2"/>
                  <c:y val="3.193719716160787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088434754904191E-2"/>
                  <c:y val="-3.12988968247885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2431083397812267E-2"/>
                  <c:y val="-1.1476129595860741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9917163533749033E-3"/>
                  <c:y val="-3.16506020792984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31 Opatrenia NPC'!$O$30:$O$50</c:f>
              <c:strCache>
                <c:ptCount val="21"/>
                <c:pt idx="0">
                  <c:v>Headline balance (2016 estimate)</c:v>
                </c:pt>
                <c:pt idx="1">
                  <c:v>Headline balance (No-policy-change scenario -2017)</c:v>
                </c:pt>
                <c:pt idx="2">
                  <c:v>CIT</c:v>
                </c:pt>
                <c:pt idx="3">
                  <c:v>Intermediation consumption</c:v>
                </c:pt>
                <c:pt idx="4">
                  <c:v>Capital expenditures</c:v>
                </c:pt>
                <c:pt idx="5">
                  <c:v>Compensation on employees</c:v>
                </c:pt>
                <c:pt idx="6">
                  <c:v>Others</c:v>
                </c:pt>
                <c:pt idx="7">
                  <c:v>Headline balance (Budget 2017)</c:v>
                </c:pt>
                <c:pt idx="8">
                  <c:v>Headline balance (No-policy-change scenario -2018)</c:v>
                </c:pt>
                <c:pt idx="9">
                  <c:v>CIT</c:v>
                </c:pt>
                <c:pt idx="10">
                  <c:v>Intermediation consumption</c:v>
                </c:pt>
                <c:pt idx="11">
                  <c:v>Capital expenditures</c:v>
                </c:pt>
                <c:pt idx="12">
                  <c:v>Compensation on employees</c:v>
                </c:pt>
                <c:pt idx="13">
                  <c:v>Others</c:v>
                </c:pt>
                <c:pt idx="14">
                  <c:v>Headline balance (Budget 2018)</c:v>
                </c:pt>
                <c:pt idx="15">
                  <c:v>Headline balance (No-policy-change scenario -2019)</c:v>
                </c:pt>
                <c:pt idx="16">
                  <c:v>CIT</c:v>
                </c:pt>
                <c:pt idx="17">
                  <c:v>Capital expenditures</c:v>
                </c:pt>
                <c:pt idx="18">
                  <c:v>Compensation on employees</c:v>
                </c:pt>
                <c:pt idx="19">
                  <c:v>Others</c:v>
                </c:pt>
                <c:pt idx="20">
                  <c:v>Headline balance (Budget 2019)</c:v>
                </c:pt>
              </c:strCache>
            </c:strRef>
          </c:cat>
          <c:val>
            <c:numRef>
              <c:f>'Graf 31 Opatrenia NPC'!$E$30:$E$50</c:f>
              <c:numCache>
                <c:formatCode>General</c:formatCode>
                <c:ptCount val="21"/>
                <c:pt idx="0">
                  <c:v>-2.13</c:v>
                </c:pt>
                <c:pt idx="1">
                  <c:v>-0.91957395433456635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-1.2899988147595571</c:v>
                </c:pt>
                <c:pt idx="8">
                  <c:v>-0.66969999956439652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-0.43999977223051001</c:v>
                </c:pt>
                <c:pt idx="15">
                  <c:v>-9.4673005830710269E-2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0.15999971338584693</c:v>
                </c:pt>
              </c:numCache>
            </c:numRef>
          </c:val>
        </c:ser>
        <c:ser>
          <c:idx val="1"/>
          <c:order val="1"/>
          <c:tx>
            <c:strRef>
              <c:f>'Graf 31 Opatrenia NPC'!$J$29</c:f>
              <c:strCache>
                <c:ptCount val="1"/>
                <c:pt idx="0">
                  <c:v>Invisible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18"/>
              <c:layout>
                <c:manualLayout>
                  <c:x val="-4.046242774566474E-2"/>
                  <c:y val="-3.1298896824787383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Arial Narrow" panose="020B0606020202030204" pitchFamily="34" charset="0"/>
                      </a:rPr>
                      <a:t>0,45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>
                        <a:latin typeface="Arial Narrow" panose="020B0606020202030204" pitchFamily="34" charset="0"/>
                      </a:rPr>
                      <a:t>0,22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31 Opatrenia NPC'!$O$30:$O$50</c:f>
              <c:strCache>
                <c:ptCount val="21"/>
                <c:pt idx="0">
                  <c:v>Headline balance (2016 estimate)</c:v>
                </c:pt>
                <c:pt idx="1">
                  <c:v>Headline balance (No-policy-change scenario -2017)</c:v>
                </c:pt>
                <c:pt idx="2">
                  <c:v>CIT</c:v>
                </c:pt>
                <c:pt idx="3">
                  <c:v>Intermediation consumption</c:v>
                </c:pt>
                <c:pt idx="4">
                  <c:v>Capital expenditures</c:v>
                </c:pt>
                <c:pt idx="5">
                  <c:v>Compensation on employees</c:v>
                </c:pt>
                <c:pt idx="6">
                  <c:v>Others</c:v>
                </c:pt>
                <c:pt idx="7">
                  <c:v>Headline balance (Budget 2017)</c:v>
                </c:pt>
                <c:pt idx="8">
                  <c:v>Headline balance (No-policy-change scenario -2018)</c:v>
                </c:pt>
                <c:pt idx="9">
                  <c:v>CIT</c:v>
                </c:pt>
                <c:pt idx="10">
                  <c:v>Intermediation consumption</c:v>
                </c:pt>
                <c:pt idx="11">
                  <c:v>Capital expenditures</c:v>
                </c:pt>
                <c:pt idx="12">
                  <c:v>Compensation on employees</c:v>
                </c:pt>
                <c:pt idx="13">
                  <c:v>Others</c:v>
                </c:pt>
                <c:pt idx="14">
                  <c:v>Headline balance (Budget 2018)</c:v>
                </c:pt>
                <c:pt idx="15">
                  <c:v>Headline balance (No-policy-change scenario -2019)</c:v>
                </c:pt>
                <c:pt idx="16">
                  <c:v>CIT</c:v>
                </c:pt>
                <c:pt idx="17">
                  <c:v>Capital expenditures</c:v>
                </c:pt>
                <c:pt idx="18">
                  <c:v>Compensation on employees</c:v>
                </c:pt>
                <c:pt idx="19">
                  <c:v>Others</c:v>
                </c:pt>
                <c:pt idx="20">
                  <c:v>Headline balance (Budget 2019)</c:v>
                </c:pt>
              </c:strCache>
            </c:strRef>
          </c:cat>
          <c:val>
            <c:numRef>
              <c:f>'Graf 31 Opatrenia NPC'!$J$30:$J$50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-0.86393158186228403</c:v>
                </c:pt>
                <c:pt idx="3">
                  <c:v>-0.80431351774927307</c:v>
                </c:pt>
                <c:pt idx="4">
                  <c:v>-0.60611913586442401</c:v>
                </c:pt>
                <c:pt idx="5">
                  <c:v>-1.2861191358644242</c:v>
                </c:pt>
                <c:pt idx="6">
                  <c:v>-1.0938784936546901</c:v>
                </c:pt>
                <c:pt idx="7">
                  <c:v>#N/A</c:v>
                </c:pt>
                <c:pt idx="8">
                  <c:v>#N/A</c:v>
                </c:pt>
                <c:pt idx="9">
                  <c:v>-0.53428123251392501</c:v>
                </c:pt>
                <c:pt idx="10">
                  <c:v>-0.54511876661486802</c:v>
                </c:pt>
                <c:pt idx="11">
                  <c:v>-0.38511876661486794</c:v>
                </c:pt>
                <c:pt idx="12">
                  <c:v>-0.36511876661486803</c:v>
                </c:pt>
                <c:pt idx="13">
                  <c:v>-0.334880777846152</c:v>
                </c:pt>
                <c:pt idx="14">
                  <c:v>#N/A</c:v>
                </c:pt>
                <c:pt idx="15">
                  <c:v>#N/A</c:v>
                </c:pt>
                <c:pt idx="16">
                  <c:v>3.4181618752561926E-2</c:v>
                </c:pt>
                <c:pt idx="17">
                  <c:v>-0.17269346932241408</c:v>
                </c:pt>
                <c:pt idx="18">
                  <c:v>0.17563820849444922</c:v>
                </c:pt>
                <c:pt idx="19">
                  <c:v>0.17563820849444922</c:v>
                </c:pt>
                <c:pt idx="20">
                  <c:v>#N/A</c:v>
                </c:pt>
              </c:numCache>
            </c:numRef>
          </c:val>
        </c:ser>
        <c:ser>
          <c:idx val="2"/>
          <c:order val="2"/>
          <c:tx>
            <c:strRef>
              <c:f>'Graf 31 Opatrenia NPC'!$K$29</c:f>
              <c:strCache>
                <c:ptCount val="1"/>
                <c:pt idx="0">
                  <c:v>Label+</c:v>
                </c:pt>
              </c:strCache>
            </c:strRef>
          </c:tx>
          <c:spPr>
            <a:noFill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31 Opatrenia NPC'!$O$30:$O$50</c:f>
              <c:strCache>
                <c:ptCount val="21"/>
                <c:pt idx="0">
                  <c:v>Headline balance (2016 estimate)</c:v>
                </c:pt>
                <c:pt idx="1">
                  <c:v>Headline balance (No-policy-change scenario -2017)</c:v>
                </c:pt>
                <c:pt idx="2">
                  <c:v>CIT</c:v>
                </c:pt>
                <c:pt idx="3">
                  <c:v>Intermediation consumption</c:v>
                </c:pt>
                <c:pt idx="4">
                  <c:v>Capital expenditures</c:v>
                </c:pt>
                <c:pt idx="5">
                  <c:v>Compensation on employees</c:v>
                </c:pt>
                <c:pt idx="6">
                  <c:v>Others</c:v>
                </c:pt>
                <c:pt idx="7">
                  <c:v>Headline balance (Budget 2017)</c:v>
                </c:pt>
                <c:pt idx="8">
                  <c:v>Headline balance (No-policy-change scenario -2018)</c:v>
                </c:pt>
                <c:pt idx="9">
                  <c:v>CIT</c:v>
                </c:pt>
                <c:pt idx="10">
                  <c:v>Intermediation consumption</c:v>
                </c:pt>
                <c:pt idx="11">
                  <c:v>Capital expenditures</c:v>
                </c:pt>
                <c:pt idx="12">
                  <c:v>Compensation on employees</c:v>
                </c:pt>
                <c:pt idx="13">
                  <c:v>Others</c:v>
                </c:pt>
                <c:pt idx="14">
                  <c:v>Headline balance (Budget 2018)</c:v>
                </c:pt>
                <c:pt idx="15">
                  <c:v>Headline balance (No-policy-change scenario -2019)</c:v>
                </c:pt>
                <c:pt idx="16">
                  <c:v>CIT</c:v>
                </c:pt>
                <c:pt idx="17">
                  <c:v>Capital expenditures</c:v>
                </c:pt>
                <c:pt idx="18">
                  <c:v>Compensation on employees</c:v>
                </c:pt>
                <c:pt idx="19">
                  <c:v>Others</c:v>
                </c:pt>
                <c:pt idx="20">
                  <c:v>Headline balance (Budget 2019)</c:v>
                </c:pt>
              </c:strCache>
            </c:strRef>
          </c:cat>
          <c:val>
            <c:numRef>
              <c:f>'Graf 31 Opatrenia NPC'!$K$30:$K$50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-0.2</c:v>
                </c:pt>
                <c:pt idx="6">
                  <c:v>-0.19612032110486699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-0.34</c:v>
                </c:pt>
                <c:pt idx="12">
                  <c:v>-0.18</c:v>
                </c:pt>
                <c:pt idx="13">
                  <c:v>-0.10511899438435801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0.45</c:v>
                </c:pt>
                <c:pt idx="19">
                  <c:v>#N/A</c:v>
                </c:pt>
                <c:pt idx="20">
                  <c:v>#N/A</c:v>
                </c:pt>
              </c:numCache>
            </c:numRef>
          </c:val>
        </c:ser>
        <c:ser>
          <c:idx val="3"/>
          <c:order val="3"/>
          <c:tx>
            <c:strRef>
              <c:f>'Graf 31 Opatrenia NPC'!$L$29</c:f>
              <c:strCache>
                <c:ptCount val="1"/>
                <c:pt idx="0">
                  <c:v>Label-</c:v>
                </c:pt>
              </c:strCache>
            </c:strRef>
          </c:tx>
          <c:spPr>
            <a:noFill/>
          </c:spPr>
          <c:invertIfNegative val="0"/>
          <c:dLbls>
            <c:dLbl>
              <c:idx val="17"/>
              <c:layout>
                <c:manualLayout>
                  <c:x val="-6.4606375070168254E-2"/>
                  <c:y val="-6.25977936495770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31 Opatrenia NPC'!$O$30:$O$50</c:f>
              <c:strCache>
                <c:ptCount val="21"/>
                <c:pt idx="0">
                  <c:v>Headline balance (2016 estimate)</c:v>
                </c:pt>
                <c:pt idx="1">
                  <c:v>Headline balance (No-policy-change scenario -2017)</c:v>
                </c:pt>
                <c:pt idx="2">
                  <c:v>CIT</c:v>
                </c:pt>
                <c:pt idx="3">
                  <c:v>Intermediation consumption</c:v>
                </c:pt>
                <c:pt idx="4">
                  <c:v>Capital expenditures</c:v>
                </c:pt>
                <c:pt idx="5">
                  <c:v>Compensation on employees</c:v>
                </c:pt>
                <c:pt idx="6">
                  <c:v>Others</c:v>
                </c:pt>
                <c:pt idx="7">
                  <c:v>Headline balance (Budget 2017)</c:v>
                </c:pt>
                <c:pt idx="8">
                  <c:v>Headline balance (No-policy-change scenario -2018)</c:v>
                </c:pt>
                <c:pt idx="9">
                  <c:v>CIT</c:v>
                </c:pt>
                <c:pt idx="10">
                  <c:v>Intermediation consumption</c:v>
                </c:pt>
                <c:pt idx="11">
                  <c:v>Capital expenditures</c:v>
                </c:pt>
                <c:pt idx="12">
                  <c:v>Compensation on employees</c:v>
                </c:pt>
                <c:pt idx="13">
                  <c:v>Others</c:v>
                </c:pt>
                <c:pt idx="14">
                  <c:v>Headline balance (Budget 2018)</c:v>
                </c:pt>
                <c:pt idx="15">
                  <c:v>Headline balance (No-policy-change scenario -2019)</c:v>
                </c:pt>
                <c:pt idx="16">
                  <c:v>CIT</c:v>
                </c:pt>
                <c:pt idx="17">
                  <c:v>Capital expenditures</c:v>
                </c:pt>
                <c:pt idx="18">
                  <c:v>Compensation on employees</c:v>
                </c:pt>
                <c:pt idx="19">
                  <c:v>Others</c:v>
                </c:pt>
                <c:pt idx="20">
                  <c:v>Headline balance (Budget 2019)</c:v>
                </c:pt>
              </c:strCache>
            </c:strRef>
          </c:cat>
          <c:val>
            <c:numRef>
              <c:f>'Graf 31 Opatrenia NPC'!$L$30:$L$50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-5.5642372472282334E-2</c:v>
                </c:pt>
                <c:pt idx="3">
                  <c:v>-0.17090280905757543</c:v>
                </c:pt>
                <c:pt idx="4">
                  <c:v>-0.54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-0.13541876705047148</c:v>
                </c:pt>
                <c:pt idx="10">
                  <c:v>-0.26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-0.12885462458327218</c:v>
                </c:pt>
                <c:pt idx="17">
                  <c:v>-5.0834161091568367E-2</c:v>
                </c:pt>
                <c:pt idx="18">
                  <c:v>#N/A</c:v>
                </c:pt>
                <c:pt idx="19">
                  <c:v>1.5638495108602296E-2</c:v>
                </c:pt>
                <c:pt idx="2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735898600"/>
        <c:axId val="735898992"/>
      </c:barChart>
      <c:scatterChart>
        <c:scatterStyle val="lineMarker"/>
        <c:varyColors val="0"/>
        <c:ser>
          <c:idx val="4"/>
          <c:order val="4"/>
          <c:tx>
            <c:strRef>
              <c:f>'Graf 31 Opatrenia NPC'!$M$29</c:f>
              <c:strCache>
                <c:ptCount val="1"/>
                <c:pt idx="0">
                  <c:v>Lines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numRef>
              <c:f>'Graf 31 Opatrenia NPC'!$D$30:$D$50</c:f>
              <c:numCache>
                <c:formatCode>#,##0.00</c:formatCode>
                <c:ptCount val="21"/>
                <c:pt idx="0" formatCode="General">
                  <c:v>-2.13</c:v>
                </c:pt>
                <c:pt idx="1">
                  <c:v>-0.91957395433456635</c:v>
                </c:pt>
                <c:pt idx="2" formatCode="General">
                  <c:v>-0.97521632680684867</c:v>
                </c:pt>
                <c:pt idx="3" formatCode="General">
                  <c:v>-1.146119135864424</c:v>
                </c:pt>
                <c:pt idx="4" formatCode="General">
                  <c:v>-1.6861191358644241</c:v>
                </c:pt>
                <c:pt idx="5" formatCode="General">
                  <c:v>-1.4861191358644241</c:v>
                </c:pt>
                <c:pt idx="6" formatCode="General">
                  <c:v>-1.2899988147595571</c:v>
                </c:pt>
                <c:pt idx="7">
                  <c:v>-1.2899988147595571</c:v>
                </c:pt>
                <c:pt idx="8">
                  <c:v>-0.66969999956439652</c:v>
                </c:pt>
                <c:pt idx="9" formatCode="General">
                  <c:v>-0.80511876661486803</c:v>
                </c:pt>
                <c:pt idx="10" formatCode="General">
                  <c:v>-1.065118766614868</c:v>
                </c:pt>
                <c:pt idx="11" formatCode="General">
                  <c:v>-0.72511876661486796</c:v>
                </c:pt>
                <c:pt idx="12" formatCode="General">
                  <c:v>-0.54511876661486802</c:v>
                </c:pt>
                <c:pt idx="13" formatCode="General">
                  <c:v>-0.43999977223051001</c:v>
                </c:pt>
                <c:pt idx="14">
                  <c:v>-0.43999977223051001</c:v>
                </c:pt>
                <c:pt idx="15">
                  <c:v>-9.4673005830710269E-2</c:v>
                </c:pt>
                <c:pt idx="16" formatCode="General">
                  <c:v>-0.22352763041398244</c:v>
                </c:pt>
                <c:pt idx="17" formatCode="General">
                  <c:v>-0.27436179150555079</c:v>
                </c:pt>
                <c:pt idx="18" formatCode="General">
                  <c:v>0.17563820849444922</c:v>
                </c:pt>
                <c:pt idx="19" formatCode="General">
                  <c:v>0.15999971338584693</c:v>
                </c:pt>
                <c:pt idx="20">
                  <c:v>0.15999971338584693</c:v>
                </c:pt>
              </c:numCache>
            </c:numRef>
          </c:xVal>
          <c:yVal>
            <c:numRef>
              <c:f>'Graf 31 Opatrenia NPC'!$M$30:$M$50</c:f>
              <c:numCache>
                <c:formatCode>0.00</c:formatCode>
                <c:ptCount val="21"/>
                <c:pt idx="0">
                  <c:v>0.97619047619047616</c:v>
                </c:pt>
                <c:pt idx="1">
                  <c:v>0.9285714285714286</c:v>
                </c:pt>
                <c:pt idx="2">
                  <c:v>0.88095238095238093</c:v>
                </c:pt>
                <c:pt idx="3">
                  <c:v>0.83333333333333337</c:v>
                </c:pt>
                <c:pt idx="4">
                  <c:v>0.7857142857142857</c:v>
                </c:pt>
                <c:pt idx="5">
                  <c:v>0.73809523809523814</c:v>
                </c:pt>
                <c:pt idx="6">
                  <c:v>0.69047619047619047</c:v>
                </c:pt>
                <c:pt idx="7">
                  <c:v>0.6428571428571429</c:v>
                </c:pt>
                <c:pt idx="8">
                  <c:v>0.59523809523809523</c:v>
                </c:pt>
                <c:pt idx="9">
                  <c:v>0.54761904761904767</c:v>
                </c:pt>
                <c:pt idx="10">
                  <c:v>0.5</c:v>
                </c:pt>
                <c:pt idx="11">
                  <c:v>0.45238095238095238</c:v>
                </c:pt>
                <c:pt idx="12">
                  <c:v>0.40476190476190477</c:v>
                </c:pt>
                <c:pt idx="13">
                  <c:v>0.35714285714285715</c:v>
                </c:pt>
                <c:pt idx="14">
                  <c:v>0.30952380952380953</c:v>
                </c:pt>
                <c:pt idx="15">
                  <c:v>0.26190476190476192</c:v>
                </c:pt>
                <c:pt idx="16">
                  <c:v>0.21428571428571427</c:v>
                </c:pt>
                <c:pt idx="17">
                  <c:v>0.16666666666666666</c:v>
                </c:pt>
                <c:pt idx="18">
                  <c:v>0.11904761904761904</c:v>
                </c:pt>
                <c:pt idx="19">
                  <c:v>7.1428571428571425E-2</c:v>
                </c:pt>
                <c:pt idx="20">
                  <c:v>2.3809523809523808E-2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'Graf 31 Opatrenia NPC'!$F$29</c:f>
              <c:strCache>
                <c:ptCount val="1"/>
                <c:pt idx="0">
                  <c:v>Base+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ln w="152400">
                <a:solidFill>
                  <a:schemeClr val="accent3"/>
                </a:solidFill>
              </a:ln>
            </c:spPr>
          </c:errBars>
          <c:xVal>
            <c:numRef>
              <c:f>'Graf 31 Opatrenia NPC'!$F$30:$F$50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-1.4861191358644241</c:v>
                </c:pt>
                <c:pt idx="6">
                  <c:v>-1.2899988147595571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-0.72511876661486796</c:v>
                </c:pt>
                <c:pt idx="12">
                  <c:v>-0.54511876661486802</c:v>
                </c:pt>
                <c:pt idx="13">
                  <c:v>-0.43999977223051001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0.17563820849444917</c:v>
                </c:pt>
                <c:pt idx="19">
                  <c:v>#N/A</c:v>
                </c:pt>
                <c:pt idx="20">
                  <c:v>#N/A</c:v>
                </c:pt>
              </c:numCache>
            </c:numRef>
          </c:xVal>
          <c:yVal>
            <c:numRef>
              <c:f>'Graf 31 Opatrenia NPC'!$M$30:$M$50</c:f>
              <c:numCache>
                <c:formatCode>0.00</c:formatCode>
                <c:ptCount val="21"/>
                <c:pt idx="0">
                  <c:v>0.97619047619047616</c:v>
                </c:pt>
                <c:pt idx="1">
                  <c:v>0.9285714285714286</c:v>
                </c:pt>
                <c:pt idx="2">
                  <c:v>0.88095238095238093</c:v>
                </c:pt>
                <c:pt idx="3">
                  <c:v>0.83333333333333337</c:v>
                </c:pt>
                <c:pt idx="4">
                  <c:v>0.7857142857142857</c:v>
                </c:pt>
                <c:pt idx="5">
                  <c:v>0.73809523809523814</c:v>
                </c:pt>
                <c:pt idx="6">
                  <c:v>0.69047619047619047</c:v>
                </c:pt>
                <c:pt idx="7">
                  <c:v>0.6428571428571429</c:v>
                </c:pt>
                <c:pt idx="8">
                  <c:v>0.59523809523809523</c:v>
                </c:pt>
                <c:pt idx="9">
                  <c:v>0.54761904761904767</c:v>
                </c:pt>
                <c:pt idx="10">
                  <c:v>0.5</c:v>
                </c:pt>
                <c:pt idx="11">
                  <c:v>0.45238095238095238</c:v>
                </c:pt>
                <c:pt idx="12">
                  <c:v>0.40476190476190477</c:v>
                </c:pt>
                <c:pt idx="13">
                  <c:v>0.35714285714285715</c:v>
                </c:pt>
                <c:pt idx="14">
                  <c:v>0.30952380952380953</c:v>
                </c:pt>
                <c:pt idx="15">
                  <c:v>0.26190476190476192</c:v>
                </c:pt>
                <c:pt idx="16">
                  <c:v>0.21428571428571427</c:v>
                </c:pt>
                <c:pt idx="17">
                  <c:v>0.16666666666666666</c:v>
                </c:pt>
                <c:pt idx="18">
                  <c:v>0.11904761904761904</c:v>
                </c:pt>
                <c:pt idx="19">
                  <c:v>7.1428571428571425E-2</c:v>
                </c:pt>
                <c:pt idx="20">
                  <c:v>2.3809523809523808E-2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'Graf 31 Opatrenia NPC'!$G$29</c:f>
              <c:strCache>
                <c:ptCount val="1"/>
                <c:pt idx="0">
                  <c:v>Base-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plus"/>
            <c:errValType val="cust"/>
            <c:noEndCap val="1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30175">
                <a:solidFill>
                  <a:schemeClr val="accent6"/>
                </a:solidFill>
              </a:ln>
            </c:spPr>
          </c:errBars>
          <c:xVal>
            <c:numRef>
              <c:f>'Graf 31 Opatrenia NPC'!$G$30:$G$50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-0.97521632680684867</c:v>
                </c:pt>
                <c:pt idx="3">
                  <c:v>-1.146119135864424</c:v>
                </c:pt>
                <c:pt idx="4">
                  <c:v>-1.6861191358644241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-0.80511876661486803</c:v>
                </c:pt>
                <c:pt idx="10">
                  <c:v>-1.065118766614868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-0.22352763041398244</c:v>
                </c:pt>
                <c:pt idx="17">
                  <c:v>-0.27436179150555079</c:v>
                </c:pt>
                <c:pt idx="18">
                  <c:v>#N/A</c:v>
                </c:pt>
                <c:pt idx="19">
                  <c:v>0.15999971338584693</c:v>
                </c:pt>
                <c:pt idx="20">
                  <c:v>#N/A</c:v>
                </c:pt>
              </c:numCache>
            </c:numRef>
          </c:xVal>
          <c:yVal>
            <c:numRef>
              <c:f>'Graf 31 Opatrenia NPC'!$M$30:$M$50</c:f>
              <c:numCache>
                <c:formatCode>0.00</c:formatCode>
                <c:ptCount val="21"/>
                <c:pt idx="0">
                  <c:v>0.97619047619047616</c:v>
                </c:pt>
                <c:pt idx="1">
                  <c:v>0.9285714285714286</c:v>
                </c:pt>
                <c:pt idx="2">
                  <c:v>0.88095238095238093</c:v>
                </c:pt>
                <c:pt idx="3">
                  <c:v>0.83333333333333337</c:v>
                </c:pt>
                <c:pt idx="4">
                  <c:v>0.7857142857142857</c:v>
                </c:pt>
                <c:pt idx="5">
                  <c:v>0.73809523809523814</c:v>
                </c:pt>
                <c:pt idx="6">
                  <c:v>0.69047619047619047</c:v>
                </c:pt>
                <c:pt idx="7">
                  <c:v>0.6428571428571429</c:v>
                </c:pt>
                <c:pt idx="8">
                  <c:v>0.59523809523809523</c:v>
                </c:pt>
                <c:pt idx="9">
                  <c:v>0.54761904761904767</c:v>
                </c:pt>
                <c:pt idx="10">
                  <c:v>0.5</c:v>
                </c:pt>
                <c:pt idx="11">
                  <c:v>0.45238095238095238</c:v>
                </c:pt>
                <c:pt idx="12">
                  <c:v>0.40476190476190477</c:v>
                </c:pt>
                <c:pt idx="13">
                  <c:v>0.35714285714285715</c:v>
                </c:pt>
                <c:pt idx="14">
                  <c:v>0.30952380952380953</c:v>
                </c:pt>
                <c:pt idx="15">
                  <c:v>0.26190476190476192</c:v>
                </c:pt>
                <c:pt idx="16">
                  <c:v>0.21428571428571427</c:v>
                </c:pt>
                <c:pt idx="17">
                  <c:v>0.16666666666666666</c:v>
                </c:pt>
                <c:pt idx="18">
                  <c:v>0.11904761904761904</c:v>
                </c:pt>
                <c:pt idx="19">
                  <c:v>7.1428571428571425E-2</c:v>
                </c:pt>
                <c:pt idx="20">
                  <c:v>2.3809523809523808E-2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899776"/>
        <c:axId val="735899384"/>
      </c:scatterChart>
      <c:catAx>
        <c:axId val="7358986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19050"/>
        </c:spPr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35898992"/>
        <c:crossesAt val="0"/>
        <c:auto val="1"/>
        <c:lblAlgn val="ctr"/>
        <c:lblOffset val="100"/>
        <c:noMultiLvlLbl val="0"/>
      </c:catAx>
      <c:valAx>
        <c:axId val="735898992"/>
        <c:scaling>
          <c:orientation val="minMax"/>
          <c:max val="0.30000000000000004"/>
          <c:min val="-2.2000000000000002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sk-SK"/>
          </a:p>
        </c:txPr>
        <c:crossAx val="735898600"/>
        <c:crosses val="max"/>
        <c:crossBetween val="between"/>
        <c:majorUnit val="0.2"/>
      </c:valAx>
      <c:valAx>
        <c:axId val="735899384"/>
        <c:scaling>
          <c:orientation val="minMax"/>
          <c:max val="1"/>
          <c:min val="0"/>
        </c:scaling>
        <c:delete val="1"/>
        <c:axPos val="r"/>
        <c:numFmt formatCode="0.00" sourceLinked="1"/>
        <c:majorTickMark val="out"/>
        <c:minorTickMark val="none"/>
        <c:tickLblPos val="nextTo"/>
        <c:crossAx val="735899776"/>
        <c:crosses val="max"/>
        <c:crossBetween val="midCat"/>
      </c:valAx>
      <c:valAx>
        <c:axId val="735899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899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577427903375673E-2"/>
          <c:y val="3.3854042744781626E-2"/>
          <c:w val="0.9361613213526101"/>
          <c:h val="0.8633628472222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32 + 33 Fisk.muliplikatory'!$A$19</c:f>
              <c:strCache>
                <c:ptCount val="1"/>
                <c:pt idx="0">
                  <c:v>Rozpočtové ciele voči NPC</c:v>
                </c:pt>
              </c:strCache>
            </c:strRef>
          </c:tx>
          <c:invertIfNegative val="0"/>
          <c:cat>
            <c:numRef>
              <c:f>'Graf 32 + 33 Fisk.muliplikatory'!$B$18:$D$18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'Graf 32 + 33 Fisk.muliplikatory'!$B$19:$D$19</c:f>
              <c:numCache>
                <c:formatCode>0.00</c:formatCode>
                <c:ptCount val="3"/>
                <c:pt idx="0">
                  <c:v>0.14725284163410457</c:v>
                </c:pt>
                <c:pt idx="1">
                  <c:v>-0.23449629399436844</c:v>
                </c:pt>
                <c:pt idx="2">
                  <c:v>-1.2388716854971893E-2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834328"/>
        <c:axId val="736834720"/>
      </c:barChart>
      <c:catAx>
        <c:axId val="736834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36834720"/>
        <c:crosses val="autoZero"/>
        <c:auto val="1"/>
        <c:lblAlgn val="ctr"/>
        <c:lblOffset val="100"/>
        <c:noMultiLvlLbl val="0"/>
      </c:catAx>
      <c:valAx>
        <c:axId val="7368347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crossAx val="73683432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32 + 33 Fisk.muliplikatory'!$F$19</c:f>
              <c:strCache>
                <c:ptCount val="1"/>
                <c:pt idx="0">
                  <c:v>Rozpočtové ciele voči NPC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57150">
                <a:solidFill>
                  <a:schemeClr val="tx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2"/>
                </a:solidFill>
                <a:ln w="57150">
                  <a:solidFill>
                    <a:schemeClr val="tx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2"/>
                </a:solidFill>
                <a:ln w="57150">
                  <a:solidFill>
                    <a:schemeClr val="tx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cat>
            <c:numRef>
              <c:f>'Graf 32 + 33 Fisk.muliplikatory'!$I$18:$K$18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'Graf 32 + 33 Fisk.muliplikatory'!$I$19:$K$19</c:f>
              <c:numCache>
                <c:formatCode>0.00</c:formatCode>
                <c:ptCount val="3"/>
                <c:pt idx="0">
                  <c:v>0.39589742683727003</c:v>
                </c:pt>
                <c:pt idx="1">
                  <c:v>0.37382481904528503</c:v>
                </c:pt>
                <c:pt idx="2">
                  <c:v>0.12477277217213759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35504"/>
        <c:axId val="736835896"/>
      </c:lineChart>
      <c:catAx>
        <c:axId val="73683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35896"/>
        <c:crosses val="autoZero"/>
        <c:auto val="1"/>
        <c:lblAlgn val="ctr"/>
        <c:lblOffset val="100"/>
        <c:noMultiLvlLbl val="0"/>
      </c:catAx>
      <c:valAx>
        <c:axId val="73683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3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9577427903375673E-2"/>
          <c:y val="3.3854042744781626E-2"/>
          <c:w val="0.9361613213526101"/>
          <c:h val="0.8633628472222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32 + 33 Fisk.muliplikatory'!$A$40</c:f>
              <c:strCache>
                <c:ptCount val="1"/>
                <c:pt idx="0">
                  <c:v>Budgetary targets against NPC scenario</c:v>
                </c:pt>
              </c:strCache>
            </c:strRef>
          </c:tx>
          <c:invertIfNegative val="0"/>
          <c:cat>
            <c:numRef>
              <c:f>'Graf 32 + 33 Fisk.muliplikatory'!$B$39:$D$39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'Graf 32 + 33 Fisk.muliplikatory'!$B$40:$D$40</c:f>
              <c:numCache>
                <c:formatCode>0.00</c:formatCode>
                <c:ptCount val="3"/>
                <c:pt idx="0">
                  <c:v>0.14725284163410457</c:v>
                </c:pt>
                <c:pt idx="1">
                  <c:v>-0.23449629399436844</c:v>
                </c:pt>
                <c:pt idx="2">
                  <c:v>-1.2388716854971893E-2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836680"/>
        <c:axId val="736837072"/>
      </c:barChart>
      <c:catAx>
        <c:axId val="736836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36837072"/>
        <c:crosses val="autoZero"/>
        <c:auto val="1"/>
        <c:lblAlgn val="ctr"/>
        <c:lblOffset val="100"/>
        <c:noMultiLvlLbl val="0"/>
      </c:catAx>
      <c:valAx>
        <c:axId val="7368370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crossAx val="736836680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32 + 33 Fisk.muliplikatory'!$F$40</c:f>
              <c:strCache>
                <c:ptCount val="1"/>
                <c:pt idx="0">
                  <c:v>Budgetary targets against NPC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57150">
                <a:solidFill>
                  <a:schemeClr val="tx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2"/>
                </a:solidFill>
                <a:ln w="57150">
                  <a:solidFill>
                    <a:schemeClr val="tx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tx2"/>
                </a:solidFill>
                <a:ln w="57150">
                  <a:solidFill>
                    <a:schemeClr val="tx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1"/>
                </a:solidFill>
                <a:round/>
              </a:ln>
              <a:effectLst/>
            </c:spPr>
          </c:dPt>
          <c:cat>
            <c:numRef>
              <c:f>'Graf 32 + 33 Fisk.muliplikatory'!$I$39:$K$39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'Graf 32 + 33 Fisk.muliplikatory'!$I$40:$K$40</c:f>
              <c:numCache>
                <c:formatCode>0.00</c:formatCode>
                <c:ptCount val="3"/>
                <c:pt idx="0">
                  <c:v>0.39589742683727003</c:v>
                </c:pt>
                <c:pt idx="1">
                  <c:v>0.37382481904528503</c:v>
                </c:pt>
                <c:pt idx="2">
                  <c:v>0.12477277217213759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37856"/>
        <c:axId val="736838248"/>
      </c:lineChart>
      <c:catAx>
        <c:axId val="73683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38248"/>
        <c:crosses val="autoZero"/>
        <c:auto val="1"/>
        <c:lblAlgn val="ctr"/>
        <c:lblOffset val="100"/>
        <c:noMultiLvlLbl val="0"/>
      </c:catAx>
      <c:valAx>
        <c:axId val="73683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3683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34 Fisk. pozicia'!$A$26</c:f>
              <c:strCache>
                <c:ptCount val="1"/>
                <c:pt idx="0">
                  <c:v>Δ Primárne štruktuálne saldo (Program stability)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34 Fisk. pozicia'!$B$20:$K$20</c15:sqref>
                  </c15:fullRef>
                </c:ext>
              </c:extLst>
              <c:f>'Graf 34 Fisk. pozicia'!$C$20:$K$20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2016R</c:v>
                </c:pt>
                <c:pt idx="6">
                  <c:v>2017R</c:v>
                </c:pt>
                <c:pt idx="7">
                  <c:v>2018R</c:v>
                </c:pt>
                <c:pt idx="8">
                  <c:v>2019R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34 Fisk. pozicia'!$B$26:$K$26</c15:sqref>
                  </c15:fullRef>
                </c:ext>
              </c:extLst>
              <c:f>'Graf 34 Fisk. pozicia'!$C$26:$K$26</c:f>
              <c:numCache>
                <c:formatCode>0.0%</c:formatCode>
                <c:ptCount val="9"/>
                <c:pt idx="0">
                  <c:v>2.7489999999999997E-2</c:v>
                </c:pt>
                <c:pt idx="1">
                  <c:v>7.8300000000000002E-3</c:v>
                </c:pt>
                <c:pt idx="2">
                  <c:v>2.0250000000000001E-2</c:v>
                </c:pt>
                <c:pt idx="3">
                  <c:v>-1.4599999999999995E-3</c:v>
                </c:pt>
                <c:pt idx="4">
                  <c:v>-3.7400000000000003E-3</c:v>
                </c:pt>
                <c:pt idx="5">
                  <c:v>1.9299999999999994E-3</c:v>
                </c:pt>
                <c:pt idx="6">
                  <c:v>6.069999999999999E-3</c:v>
                </c:pt>
                <c:pt idx="7">
                  <c:v>4.5500000000000002E-3</c:v>
                </c:pt>
                <c:pt idx="8">
                  <c:v>2.6999999999999941E-4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839032"/>
        <c:axId val="736839424"/>
      </c:barChart>
      <c:lineChart>
        <c:grouping val="standard"/>
        <c:varyColors val="0"/>
        <c:ser>
          <c:idx val="1"/>
          <c:order val="1"/>
          <c:tx>
            <c:strRef>
              <c:f>'Graf 34 Fisk. pozicia'!$A$31</c:f>
              <c:strCache>
                <c:ptCount val="1"/>
                <c:pt idx="0">
                  <c:v>Δ Primárne štruktuálne saldo (implikované potrebou stabilizácie)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'[8]zmena PŠS'!$B$16:$K$16</c15:sqref>
                  </c15:fullRef>
                </c:ext>
              </c:extLst>
              <c:f>'[8]zmena PŠS'!$C$16:$K$16</c:f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34 Fisk. pozicia'!$B$31:$K$31</c15:sqref>
                  </c15:fullRef>
                </c:ext>
              </c:extLst>
              <c:f>'Graf 34 Fisk. pozicia'!$C$31:$K$31</c:f>
              <c:numCache>
                <c:formatCode>0.0%</c:formatCode>
                <c:ptCount val="9"/>
                <c:pt idx="0">
                  <c:v>2.5174999999999989E-3</c:v>
                </c:pt>
                <c:pt idx="1">
                  <c:v>-6.9225000000000007E-3</c:v>
                </c:pt>
                <c:pt idx="2">
                  <c:v>-6.8875000000000004E-3</c:v>
                </c:pt>
                <c:pt idx="3">
                  <c:v>-1.013E-2</c:v>
                </c:pt>
                <c:pt idx="4">
                  <c:v>-7.0749999999999997E-3</c:v>
                </c:pt>
                <c:pt idx="5">
                  <c:v>-4.722500000000001E-3</c:v>
                </c:pt>
                <c:pt idx="6">
                  <c:v>-1.8625000000000004E-3</c:v>
                </c:pt>
                <c:pt idx="7">
                  <c:v>2.1824999999999995E-3</c:v>
                </c:pt>
                <c:pt idx="8">
                  <c:v>8.3925000000000007E-3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34 Fisk. pozicia'!$A$36</c:f>
              <c:strCache>
                <c:ptCount val="1"/>
                <c:pt idx="0">
                  <c:v>Δ Primárne štruktuálne saldo (implikované potrebou dosiahnutia udržateľnosti)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'[8]zmena PŠS'!$B$16:$K$16</c15:sqref>
                  </c15:fullRef>
                </c:ext>
              </c:extLst>
              <c:f>'[8]zmena PŠS'!$C$16:$K$16</c:f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34 Fisk. pozicia'!$B$36:$K$36</c15:sqref>
                  </c15:fullRef>
                </c:ext>
              </c:extLst>
              <c:f>'Graf 34 Fisk. pozicia'!$C$36:$K$36</c:f>
              <c:numCache>
                <c:formatCode>0.0%</c:formatCode>
                <c:ptCount val="9"/>
                <c:pt idx="0">
                  <c:v>1.8098028321880451E-2</c:v>
                </c:pt>
                <c:pt idx="1">
                  <c:v>1.2991657999777721E-2</c:v>
                </c:pt>
                <c:pt idx="2">
                  <c:v>1.2562393173970891E-2</c:v>
                </c:pt>
                <c:pt idx="3">
                  <c:v>1.1200555788457266E-2</c:v>
                </c:pt>
                <c:pt idx="4">
                  <c:v>8.0000000000000002E-3</c:v>
                </c:pt>
                <c:pt idx="5">
                  <c:v>8.7500000000000008E-3</c:v>
                </c:pt>
                <c:pt idx="6">
                  <c:v>8.5000000000000006E-3</c:v>
                </c:pt>
                <c:pt idx="7">
                  <c:v>8.0000000000000002E-3</c:v>
                </c:pt>
                <c:pt idx="8">
                  <c:v>6.7500000000000008E-3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39032"/>
        <c:axId val="736839424"/>
      </c:lineChart>
      <c:catAx>
        <c:axId val="736839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6839424"/>
        <c:crosses val="autoZero"/>
        <c:auto val="1"/>
        <c:lblAlgn val="ctr"/>
        <c:lblOffset val="100"/>
        <c:noMultiLvlLbl val="0"/>
      </c:catAx>
      <c:valAx>
        <c:axId val="736839424"/>
        <c:scaling>
          <c:orientation val="minMax"/>
          <c:max val="3.0000000000000006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6839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2159615858004"/>
          <c:y val="0.64859784690686428"/>
          <c:w val="0.60623885473511929"/>
          <c:h val="0.32362460908702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34 Fisk. pozicia'!$A$27</c:f>
              <c:strCache>
                <c:ptCount val="1"/>
                <c:pt idx="0">
                  <c:v>Δ Primary structural balance (Stability program 2016 - 2019)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'Graf 34 Fisk. pozicia'!$B$20:$K$20</c15:sqref>
                  </c15:fullRef>
                </c:ext>
              </c:extLst>
              <c:f>'Graf 34 Fisk. pozicia'!$C$20:$K$20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2016R</c:v>
                </c:pt>
                <c:pt idx="6">
                  <c:v>2017R</c:v>
                </c:pt>
                <c:pt idx="7">
                  <c:v>2018R</c:v>
                </c:pt>
                <c:pt idx="8">
                  <c:v>2019R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34 Fisk. pozicia'!$B$26:$K$26</c15:sqref>
                  </c15:fullRef>
                </c:ext>
              </c:extLst>
              <c:f>'Graf 34 Fisk. pozicia'!$C$26:$K$26</c:f>
              <c:numCache>
                <c:formatCode>0.0%</c:formatCode>
                <c:ptCount val="9"/>
                <c:pt idx="0">
                  <c:v>2.7489999999999997E-2</c:v>
                </c:pt>
                <c:pt idx="1">
                  <c:v>7.8300000000000002E-3</c:v>
                </c:pt>
                <c:pt idx="2">
                  <c:v>2.0250000000000001E-2</c:v>
                </c:pt>
                <c:pt idx="3">
                  <c:v>-1.4599999999999995E-3</c:v>
                </c:pt>
                <c:pt idx="4">
                  <c:v>-3.7400000000000003E-3</c:v>
                </c:pt>
                <c:pt idx="5">
                  <c:v>1.9299999999999994E-3</c:v>
                </c:pt>
                <c:pt idx="6">
                  <c:v>6.069999999999999E-3</c:v>
                </c:pt>
                <c:pt idx="7">
                  <c:v>4.5500000000000002E-3</c:v>
                </c:pt>
                <c:pt idx="8">
                  <c:v>2.6999999999999941E-4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6840208"/>
        <c:axId val="736840600"/>
      </c:barChart>
      <c:lineChart>
        <c:grouping val="standard"/>
        <c:varyColors val="0"/>
        <c:ser>
          <c:idx val="1"/>
          <c:order val="1"/>
          <c:tx>
            <c:strRef>
              <c:f>'Graf 34 Fisk. pozicia'!$A$32</c:f>
              <c:strCache>
                <c:ptCount val="1"/>
                <c:pt idx="0">
                  <c:v>Δ Primary structural balance (need of stabilization)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10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'[8]zmena PŠS'!$B$16:$K$16</c15:sqref>
                  </c15:fullRef>
                </c:ext>
              </c:extLst>
              <c:f>'[8]zmena PŠS'!$C$16:$K$16</c:f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34 Fisk. pozicia'!$B$31:$K$31</c15:sqref>
                  </c15:fullRef>
                </c:ext>
              </c:extLst>
              <c:f>'Graf 34 Fisk. pozicia'!$C$31:$K$31</c:f>
              <c:numCache>
                <c:formatCode>0.0%</c:formatCode>
                <c:ptCount val="9"/>
                <c:pt idx="0">
                  <c:v>2.5174999999999989E-3</c:v>
                </c:pt>
                <c:pt idx="1">
                  <c:v>-6.9225000000000007E-3</c:v>
                </c:pt>
                <c:pt idx="2">
                  <c:v>-6.8875000000000004E-3</c:v>
                </c:pt>
                <c:pt idx="3">
                  <c:v>-1.013E-2</c:v>
                </c:pt>
                <c:pt idx="4">
                  <c:v>-7.0749999999999997E-3</c:v>
                </c:pt>
                <c:pt idx="5">
                  <c:v>-4.722500000000001E-3</c:v>
                </c:pt>
                <c:pt idx="6">
                  <c:v>-1.8625000000000004E-3</c:v>
                </c:pt>
                <c:pt idx="7">
                  <c:v>2.1824999999999995E-3</c:v>
                </c:pt>
                <c:pt idx="8">
                  <c:v>8.3925000000000007E-3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34 Fisk. pozicia'!$A$37</c:f>
              <c:strCache>
                <c:ptCount val="1"/>
                <c:pt idx="0">
                  <c:v>Δ Primary structural balance (need of sustainability)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'[8]zmena PŠS'!$B$16:$K$16</c15:sqref>
                  </c15:fullRef>
                </c:ext>
              </c:extLst>
              <c:f>'[8]zmena PŠS'!$C$16:$K$16</c:f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34 Fisk. pozicia'!$B$36:$K$36</c15:sqref>
                  </c15:fullRef>
                </c:ext>
              </c:extLst>
              <c:f>'Graf 34 Fisk. pozicia'!$C$36:$K$36</c:f>
              <c:numCache>
                <c:formatCode>0.0%</c:formatCode>
                <c:ptCount val="9"/>
                <c:pt idx="0">
                  <c:v>1.8098028321880451E-2</c:v>
                </c:pt>
                <c:pt idx="1">
                  <c:v>1.2991657999777721E-2</c:v>
                </c:pt>
                <c:pt idx="2">
                  <c:v>1.2562393173970891E-2</c:v>
                </c:pt>
                <c:pt idx="3">
                  <c:v>1.1200555788457266E-2</c:v>
                </c:pt>
                <c:pt idx="4">
                  <c:v>8.0000000000000002E-3</c:v>
                </c:pt>
                <c:pt idx="5">
                  <c:v>8.7500000000000008E-3</c:v>
                </c:pt>
                <c:pt idx="6">
                  <c:v>8.5000000000000006E-3</c:v>
                </c:pt>
                <c:pt idx="7">
                  <c:v>8.0000000000000002E-3</c:v>
                </c:pt>
                <c:pt idx="8">
                  <c:v>6.7500000000000008E-3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0208"/>
        <c:axId val="736840600"/>
      </c:lineChart>
      <c:catAx>
        <c:axId val="73684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6840600"/>
        <c:crosses val="autoZero"/>
        <c:auto val="1"/>
        <c:lblAlgn val="ctr"/>
        <c:lblOffset val="100"/>
        <c:noMultiLvlLbl val="0"/>
      </c:catAx>
      <c:valAx>
        <c:axId val="736840600"/>
        <c:scaling>
          <c:orientation val="minMax"/>
          <c:max val="3.0000000000000006E-2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684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2159615858004"/>
          <c:y val="0.64859784690686428"/>
          <c:w val="0.60623885473511929"/>
          <c:h val="0.32362460908702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5"/>
          <c:order val="15"/>
          <c:tx>
            <c:v>Odchýlka od výdavkového pravidla</c:v>
          </c:tx>
          <c:spPr>
            <a:solidFill>
              <a:srgbClr val="B0D6AF"/>
            </a:solidFill>
            <a:ln>
              <a:noFill/>
            </a:ln>
            <a:effectLst/>
          </c:spPr>
          <c:invertIfNegative val="1"/>
          <c:dPt>
            <c:idx val="2"/>
            <c:invertIfNegative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3.7558685446009389E-3"/>
                  <c:y val="0.28083989501312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428397272392094E-17"/>
                  <c:y val="0.17887831729367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395037911927675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771358908956837E-16"/>
                  <c:y val="0.13667906095071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0.137769757946923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0.169048191892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35 Výdav. pravidlo'!$C$4:$I$4</c15:sqref>
                  </c15:fullRef>
                </c:ext>
              </c:extLst>
              <c:f>'Graf 35 Výdav. pravidlo'!$D$4:$I$4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 OS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Výdav. pravidlo'!$C$20:$I$20</c15:sqref>
                  </c15:fullRef>
                </c:ext>
              </c:extLst>
              <c:f>'Graf 35 Výdav. pravidlo'!$D$20:$I$20</c:f>
              <c:numCache>
                <c:formatCode>0.0</c:formatCode>
                <c:ptCount val="6"/>
                <c:pt idx="0">
                  <c:v>1.2227300384815272</c:v>
                </c:pt>
                <c:pt idx="1">
                  <c:v>-0.94550985840883717</c:v>
                </c:pt>
                <c:pt idx="2">
                  <c:v>1.8980136740741065</c:v>
                </c:pt>
                <c:pt idx="3">
                  <c:v>0.34333766007194783</c:v>
                </c:pt>
                <c:pt idx="4">
                  <c:v>0.3497984849715744</c:v>
                </c:pt>
                <c:pt idx="5">
                  <c:v>0.50761477093445406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9C9BA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8840"/>
        <c:axId val="7348392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'Graf 35 Výdav. pravidlo'!$A$5:$B$5</c15:sqref>
                        </c15:formulaRef>
                      </c:ext>
                    </c:extLst>
                    <c:strCache>
                      <c:ptCount val="2"/>
                      <c:pt idx="0">
                        <c:v>1.   Celkové výdavky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'Graf 35 Výdav. pravidlo'!$C$5:$I$5</c15:sqref>
                        </c15:fullRef>
                        <c15:formulaRef>
                          <c15:sqref>'Graf 35 Výdav. pravidlo'!$D$5:$I$5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31682.455999999998</c:v>
                      </c:pt>
                      <c:pt idx="1">
                        <c:v>35622.267</c:v>
                      </c:pt>
                      <c:pt idx="2">
                        <c:v>32825.760000000002</c:v>
                      </c:pt>
                      <c:pt idx="3">
                        <c:v>33028.582000000002</c:v>
                      </c:pt>
                      <c:pt idx="4">
                        <c:v>33820.877</c:v>
                      </c:pt>
                      <c:pt idx="5">
                        <c:v>34325.469000000005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pravidlo'!$A$6:$B$6</c15:sqref>
                        </c15:formulaRef>
                      </c:ext>
                    </c:extLst>
                    <c:strCache>
                      <c:ptCount val="2"/>
                      <c:pt idx="0">
                        <c:v>2.   Úrokové náklady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pravidlo'!$C$6:$I$6</c15:sqref>
                        </c15:fullRef>
                        <c15:formulaRef>
                          <c15:sqref>'Graf 35 Výdav. pravidlo'!$D$6:$I$6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1440.9639999999999</c:v>
                      </c:pt>
                      <c:pt idx="1">
                        <c:v>1389.4960000000001</c:v>
                      </c:pt>
                      <c:pt idx="2">
                        <c:v>1226.5010000000002</c:v>
                      </c:pt>
                      <c:pt idx="3">
                        <c:v>1214.7270000000001</c:v>
                      </c:pt>
                      <c:pt idx="4">
                        <c:v>1249.1260000000002</c:v>
                      </c:pt>
                      <c:pt idx="5">
                        <c:v>1279.3510000000001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pravidlo'!$A$7:$B$7</c15:sqref>
                        </c15:formulaRef>
                      </c:ext>
                    </c:extLst>
                    <c:strCache>
                      <c:ptCount val="2"/>
                      <c:pt idx="0">
                        <c:v>3.   Výdavky kryté EÚ zdrojmi (celkové)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pravidlo'!$C$7:$I$7</c15:sqref>
                        </c15:fullRef>
                        <c15:formulaRef>
                          <c15:sqref>'Graf 35 Výdav. pravidlo'!$D$7:$I$7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1194.671</c:v>
                      </c:pt>
                      <c:pt idx="1">
                        <c:v>2599.5309999999999</c:v>
                      </c:pt>
                      <c:pt idx="2">
                        <c:v>1280.595</c:v>
                      </c:pt>
                      <c:pt idx="3">
                        <c:v>1235.3599999999999</c:v>
                      </c:pt>
                      <c:pt idx="4">
                        <c:v>1486.3140000000001</c:v>
                      </c:pt>
                      <c:pt idx="5">
                        <c:v>912.32600000000002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pravidlo'!$A$8:$B$8</c15:sqref>
                        </c15:formulaRef>
                      </c:ext>
                    </c:extLst>
                    <c:strCache>
                      <c:ptCount val="2"/>
                      <c:pt idx="0">
                        <c:v>3a. z toho: Výdavky kryté EÚ zdrojmi (kapitálové)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pravidlo'!$C$8:$I$8</c15:sqref>
                        </c15:fullRef>
                        <c15:formulaRef>
                          <c15:sqref>'Graf 35 Výdav. pravidlo'!$D$8:$I$8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1097.02</c:v>
                      </c:pt>
                      <c:pt idx="1">
                        <c:v>2156.5309999999999</c:v>
                      </c:pt>
                      <c:pt idx="2">
                        <c:v>844.221</c:v>
                      </c:pt>
                      <c:pt idx="3">
                        <c:v>808.42</c:v>
                      </c:pt>
                      <c:pt idx="4">
                        <c:v>851.41399999999999</c:v>
                      </c:pt>
                      <c:pt idx="5">
                        <c:v>286.185</c:v>
                      </c:pt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pravidlo'!$A$9:$B$9</c15:sqref>
                        </c15:formulaRef>
                      </c:ext>
                    </c:extLst>
                    <c:strCache>
                      <c:ptCount val="2"/>
                      <c:pt idx="0">
                        <c:v>4.   Kapitálové výdavky kryté národnými zdrojmi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pravidlo'!$C$9:$I$9</c15:sqref>
                        </c15:fullRef>
                        <c15:formulaRef>
                          <c15:sqref>'Graf 35 Výdav. pravidlo'!$D$9:$I$9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1795.875</c:v>
                      </c:pt>
                      <c:pt idx="1">
                        <c:v>2674.7730000000001</c:v>
                      </c:pt>
                      <c:pt idx="2">
                        <c:v>2026.7049999999999</c:v>
                      </c:pt>
                      <c:pt idx="3">
                        <c:v>1894.9919999999997</c:v>
                      </c:pt>
                      <c:pt idx="4">
                        <c:v>1752.3430000000001</c:v>
                      </c:pt>
                      <c:pt idx="5">
                        <c:v>1525.1379999999999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pravidlo'!$A$10:$B$10</c15:sqref>
                        </c15:formulaRef>
                      </c:ext>
                    </c:extLst>
                    <c:strCache>
                      <c:ptCount val="2"/>
                      <c:pt idx="0">
                        <c:v>5.   Vyhladené kapitálové výdavky (nár. zdroje 4-ročný pohyblivý priemer)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pravidlo'!$C$10:$I$10</c15:sqref>
                        </c15:fullRef>
                        <c15:formulaRef>
                          <c15:sqref>'Graf 35 Výdav. pravidlo'!$D$10:$I$10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1819.45525</c:v>
                      </c:pt>
                      <c:pt idx="1">
                        <c:v>2004.125</c:v>
                      </c:pt>
                      <c:pt idx="2">
                        <c:v>2072.9009999999998</c:v>
                      </c:pt>
                      <c:pt idx="3">
                        <c:v>2098.0862499999998</c:v>
                      </c:pt>
                      <c:pt idx="4">
                        <c:v>2087.20325</c:v>
                      </c:pt>
                      <c:pt idx="5">
                        <c:v>1799.7945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pravidlo'!$A$11:$B$11</c15:sqref>
                        </c15:formulaRef>
                      </c:ext>
                    </c:extLst>
                    <c:strCache>
                      <c:ptCount val="2"/>
                      <c:pt idx="0">
                        <c:v>6.   Cyklické výdavky na dávky v nezamestnanosti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pravidlo'!$C$11:$I$11</c15:sqref>
                        </c15:fullRef>
                        <c15:formulaRef>
                          <c15:sqref>'Graf 35 Výdav. pravidlo'!$D$11:$I$11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17.084145987683442</c:v>
                      </c:pt>
                      <c:pt idx="1">
                        <c:v>11.098512002667388</c:v>
                      </c:pt>
                      <c:pt idx="2">
                        <c:v>9.7079796181841083</c:v>
                      </c:pt>
                      <c:pt idx="3">
                        <c:v>6.642451906350896</c:v>
                      </c:pt>
                      <c:pt idx="4">
                        <c:v>-2.1816296929855898</c:v>
                      </c:pt>
                      <c:pt idx="5">
                        <c:v>-18.585028687146085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pravidlo'!$A$12:$B$12</c15:sqref>
                        </c15:formulaRef>
                      </c:ext>
                    </c:extLst>
                    <c:strCache>
                      <c:ptCount val="2"/>
                      <c:pt idx="0">
                        <c:v>7.   Výdavky plne kryté automatickým zvýšením príjmov 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pravidlo'!$C$12:$I$12</c15:sqref>
                        </c15:fullRef>
                        <c15:formulaRef>
                          <c15:sqref>'Graf 35 Výdav. pravidlo'!$D$12:$I$12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pravidlo'!$A$13:$B$13</c15:sqref>
                        </c15:formulaRef>
                      </c:ext>
                    </c:extLst>
                    <c:strCache>
                      <c:ptCount val="2"/>
                      <c:pt idx="0">
                        <c:v>8.   Primárny výdavkový agregát (1-2-3-4+5-6-7)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pravidlo'!$C$13:$I$13</c15:sqref>
                        </c15:fullRef>
                        <c15:formulaRef>
                          <c15:sqref>'Graf 35 Výdav. pravidlo'!$D$13:$I$13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29053.317104012316</c:v>
                      </c:pt>
                      <c:pt idx="1">
                        <c:v>30951.493487997333</c:v>
                      </c:pt>
                      <c:pt idx="2">
                        <c:v>30355.152020381822</c:v>
                      </c:pt>
                      <c:pt idx="3">
                        <c:v>30774.946798093653</c:v>
                      </c:pt>
                      <c:pt idx="4">
                        <c:v>31422.478879692986</c:v>
                      </c:pt>
                      <c:pt idx="5">
                        <c:v>32427.033528687149</c:v>
                      </c:pt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pravidlo'!$A$14:$B$14</c15:sqref>
                        </c15:formulaRef>
                      </c:ext>
                    </c:extLst>
                    <c:strCache>
                      <c:ptCount val="2"/>
                      <c:pt idx="0">
                        <c:v>9.  Medziročná zmena primárneho výdavkového agregátu (8t-8t-1)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pravidlo'!$C$14:$I$14</c15:sqref>
                        </c15:fullRef>
                        <c15:formulaRef>
                          <c15:sqref>'Graf 35 Výdav. pravidlo'!$D$14:$I$14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743.78590820540558</c:v>
                      </c:pt>
                      <c:pt idx="1">
                        <c:v>1898.1763839850173</c:v>
                      </c:pt>
                      <c:pt idx="2">
                        <c:v>-596.34146761551165</c:v>
                      </c:pt>
                      <c:pt idx="3">
                        <c:v>419.79477771183156</c:v>
                      </c:pt>
                      <c:pt idx="4">
                        <c:v>647.53208159933274</c:v>
                      </c:pt>
                      <c:pt idx="5">
                        <c:v>1004.5546489941626</c:v>
                      </c:pt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pravidlo'!$A$15:$B$15</c15:sqref>
                        </c15:formulaRef>
                      </c:ext>
                    </c:extLst>
                    <c:strCache>
                      <c:ptCount val="2"/>
                      <c:pt idx="0">
                        <c:v>10. Zmena v príjmoch z titulu diskrečných príjmových opatrení</c:v>
                      </c:pt>
                      <c:pt idx="1">
                        <c:v>mil. eur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pravidlo'!$C$15:$I$15</c15:sqref>
                        </c15:fullRef>
                        <c15:formulaRef>
                          <c15:sqref>'Graf 35 Výdav. pravidlo'!$D$15:$I$15</c15:sqref>
                        </c15:formulaRef>
                      </c:ext>
                    </c:extLst>
                    <c:numCache>
                      <c:formatCode>_-* #\ ##0\ _€_-;\-* #\ ##0\ _€_-;_-* "-"??\ _€_-;_-@_-</c:formatCode>
                      <c:ptCount val="6"/>
                      <c:pt idx="0">
                        <c:v>-25.800550648782615</c:v>
                      </c:pt>
                      <c:pt idx="1">
                        <c:v>110.18128567337932</c:v>
                      </c:pt>
                      <c:pt idx="2">
                        <c:v>-114.21486120292128</c:v>
                      </c:pt>
                      <c:pt idx="3">
                        <c:v>-182.53384367045081</c:v>
                      </c:pt>
                      <c:pt idx="4">
                        <c:v>-100.6418330982419</c:v>
                      </c:pt>
                      <c:pt idx="5">
                        <c:v>-31.9293580755023</c:v>
                      </c:pt>
                    </c:numCache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pravidlo'!$A$16:$B$16</c15:sqref>
                        </c15:formulaRef>
                      </c:ext>
                    </c:extLst>
                    <c:strCache>
                      <c:ptCount val="2"/>
                      <c:pt idx="0">
                        <c:v>11. Nominálny rast agregátu výdavkov očisteného o príjmové opatrenia ((8t-9t)/7t-1)</c:v>
                      </c:pt>
                      <c:pt idx="1">
                        <c:v>%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pravidlo'!$C$16:$I$16</c15:sqref>
                        </c15:fullRef>
                        <c15:formulaRef>
                          <c15:sqref>'Graf 35 Výdav. pravidlo'!$D$16:$I$16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2.7184712227526258</c:v>
                      </c:pt>
                      <c:pt idx="1">
                        <c:v>6.1541857403425801</c:v>
                      </c:pt>
                      <c:pt idx="2">
                        <c:v>-1.5576844671471315</c:v>
                      </c:pt>
                      <c:pt idx="3">
                        <c:v>1.9842714705492224</c:v>
                      </c:pt>
                      <c:pt idx="4">
                        <c:v>2.4311135925145453</c:v>
                      </c:pt>
                      <c:pt idx="5">
                        <c:v>3.2985430940634686</c:v>
                      </c:pt>
                    </c:numCache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pravidlo'!$A$17:$B$17</c15:sqref>
                        </c15:formulaRef>
                      </c:ext>
                    </c:extLst>
                    <c:strCache>
                      <c:ptCount val="2"/>
                      <c:pt idx="0">
                        <c:v>12. Reálny rast agregátu výdavkov očisteného o príjmové opatrenia </c:v>
                      </c:pt>
                      <c:pt idx="1">
                        <c:v>%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pravidlo'!$C$17:$I$17</c15:sqref>
                        </c15:fullRef>
                        <c15:formulaRef>
                          <c15:sqref>'Graf 35 Výdav. pravidlo'!$D$17:$I$17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0.80321022841278733</c:v>
                      </c:pt>
                      <c:pt idx="1">
                        <c:v>5.4686395830527479</c:v>
                      </c:pt>
                      <c:pt idx="2">
                        <c:v>-2.7249846513311637</c:v>
                      </c:pt>
                      <c:pt idx="3">
                        <c:v>0.3596223461239223</c:v>
                      </c:pt>
                      <c:pt idx="4">
                        <c:v>0.29409769012722631</c:v>
                      </c:pt>
                      <c:pt idx="5">
                        <c:v>1.1048632589693907</c:v>
                      </c:pt>
                    </c:numCache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pravidlo'!$A$18:$B$18</c15:sqref>
                        </c15:formulaRef>
                      </c:ext>
                    </c:extLst>
                    <c:strCache>
                      <c:ptCount val="2"/>
                      <c:pt idx="0">
                        <c:v>13. Výdavkové pravidlo (znížená referenčná miera pot. rastu HDP)</c:v>
                      </c:pt>
                      <c:pt idx="1">
                        <c:v>p.b.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pravidlo'!$C$18:$I$18</c15:sqref>
                        </c15:fullRef>
                        <c15:formulaRef>
                          <c15:sqref>'Graf 35 Výdav. pravidlo'!$D$18:$I$18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4.0667768292251738</c:v>
                      </c:pt>
                      <c:pt idx="1">
                        <c:v>2.9279065204139698</c:v>
                      </c:pt>
                      <c:pt idx="2">
                        <c:v>2.2161125774069674</c:v>
                      </c:pt>
                      <c:pt idx="3">
                        <c:v>1.3192612137203166</c:v>
                      </c:pt>
                      <c:pt idx="4">
                        <c:v>1.3192612137203166</c:v>
                      </c:pt>
                      <c:pt idx="5">
                        <c:v>2.662026799561561</c:v>
                      </c:pt>
                    </c:numCache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pravidlo'!$A$19:$B$19</c15:sqref>
                        </c15:formulaRef>
                      </c:ext>
                    </c:extLst>
                    <c:strCache>
                      <c:ptCount val="2"/>
                      <c:pt idx="0">
                        <c:v>14. Odchýlka od výdavkového pravidla (13-12)</c:v>
                      </c:pt>
                      <c:pt idx="1">
                        <c:v>p.b.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pravidlo'!$C$19:$I$19</c15:sqref>
                        </c15:fullRef>
                        <c15:formulaRef>
                          <c15:sqref>'Graf 35 Výdav. pravidlo'!$D$19:$I$19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3.2635666008123865</c:v>
                      </c:pt>
                      <c:pt idx="1">
                        <c:v>-2.5407330626387781</c:v>
                      </c:pt>
                      <c:pt idx="2">
                        <c:v>4.9410972287381316</c:v>
                      </c:pt>
                      <c:pt idx="3">
                        <c:v>0.95963886759639427</c:v>
                      </c:pt>
                      <c:pt idx="4">
                        <c:v>1.0251635235930903</c:v>
                      </c:pt>
                      <c:pt idx="5">
                        <c:v>1.5571635405921702</c:v>
                      </c:pt>
                    </c:numCache>
                  </c:numRef>
                </c:val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35 Výdav. pravidlo'!$A$22:$B$22</c15:sqref>
                        </c15:formulaRef>
                      </c:ext>
                    </c:extLst>
                    <c:strCache>
                      <c:ptCount val="2"/>
                      <c:pt idx="0">
                        <c:v>p. m. deflátor HDP</c:v>
                      </c:pt>
                      <c:pt idx="1">
                        <c:v>%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pravidlo'!$C$4:$I$4</c15:sqref>
                        </c15:fullRef>
                        <c15:formulaRef>
                          <c15:sqref>'Graf 35 Výdav. pravidlo'!$D$4:$I$4</c15:sqref>
                        </c15:formulaRef>
                      </c:ext>
                    </c:extLst>
                    <c:strCache>
                      <c:ptCount val="6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 OS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'Graf 35 Výdav. pravidlo'!$C$22:$I$22</c15:sqref>
                        </c15:fullRef>
                        <c15:formulaRef>
                          <c15:sqref>'Graf 35 Výdav. pravidlo'!$D$22:$I$22</c15:sqref>
                        </c15:formulaRef>
                      </c:ext>
                    </c:extLst>
                    <c:numCache>
                      <c:formatCode>0.0</c:formatCode>
                      <c:ptCount val="6"/>
                      <c:pt idx="0">
                        <c:v>1.9</c:v>
                      </c:pt>
                      <c:pt idx="1">
                        <c:v>0.65</c:v>
                      </c:pt>
                      <c:pt idx="2">
                        <c:v>1.2000000000000002</c:v>
                      </c:pt>
                      <c:pt idx="3">
                        <c:v>1.6188274591370579</c:v>
                      </c:pt>
                      <c:pt idx="4">
                        <c:v>2.1307494175678543</c:v>
                      </c:pt>
                      <c:pt idx="5">
                        <c:v>2.1697075337268412</c:v>
                      </c:pt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16"/>
          <c:order val="16"/>
          <c:tx>
            <c:v>Dvojročná odchýlka od výdavkového pravidla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'Graf 35 Výdav. pravidlo'!$C$4:$I$4</c15:sqref>
                  </c15:fullRef>
                </c:ext>
              </c:extLst>
              <c:f>'Graf 35 Výdav. pravidlo'!$D$4:$I$4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 OS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35 Výdav. pravidlo'!$C$21:$I$21</c15:sqref>
                  </c15:fullRef>
                </c:ext>
              </c:extLst>
              <c:f>'Graf 35 Výdav. pravidlo'!$D$21:$I$21</c:f>
              <c:numCache>
                <c:formatCode>0.0</c:formatCode>
                <c:ptCount val="6"/>
                <c:pt idx="0">
                  <c:v>1.3604554555148032</c:v>
                </c:pt>
                <c:pt idx="1">
                  <c:v>0.138610090036345</c:v>
                </c:pt>
                <c:pt idx="2">
                  <c:v>0.47625190783263466</c:v>
                </c:pt>
                <c:pt idx="3">
                  <c:v>1.1206756670730271</c:v>
                </c:pt>
                <c:pt idx="4">
                  <c:v>0.34656807252176114</c:v>
                </c:pt>
                <c:pt idx="5">
                  <c:v>0.42870662795301423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838840"/>
        <c:axId val="734839232"/>
      </c:lineChart>
      <c:catAx>
        <c:axId val="734838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39232"/>
        <c:crosses val="autoZero"/>
        <c:auto val="1"/>
        <c:lblAlgn val="ctr"/>
        <c:lblOffset val="100"/>
        <c:noMultiLvlLbl val="0"/>
      </c:catAx>
      <c:valAx>
        <c:axId val="7348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38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514411906970982E-3"/>
          <c:y val="0.8340988626421697"/>
          <c:w val="0.99424855880930296"/>
          <c:h val="0.1381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83465332697746"/>
          <c:y val="7.6488980206485549E-2"/>
          <c:w val="0.76233069334604509"/>
          <c:h val="0.77930936343800405"/>
        </c:manualLayout>
      </c:layout>
      <c:lineChart>
        <c:grouping val="standard"/>
        <c:varyColors val="0"/>
        <c:ser>
          <c:idx val="0"/>
          <c:order val="0"/>
          <c:tx>
            <c:v>Brent oil price (USD/bl) (lhs)</c:v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Akcie'!$H$3:$H$418</c:f>
              <c:numCache>
                <c:formatCode>m/d/yyyy</c:formatCode>
                <c:ptCount val="41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42187</c:v>
                </c:pt>
                <c:pt idx="127">
                  <c:v>42186</c:v>
                </c:pt>
                <c:pt idx="128">
                  <c:v>42185</c:v>
                </c:pt>
                <c:pt idx="129">
                  <c:v>42184</c:v>
                </c:pt>
                <c:pt idx="130">
                  <c:v>42181</c:v>
                </c:pt>
                <c:pt idx="131">
                  <c:v>42180</c:v>
                </c:pt>
                <c:pt idx="132">
                  <c:v>42179</c:v>
                </c:pt>
                <c:pt idx="133">
                  <c:v>42178</c:v>
                </c:pt>
                <c:pt idx="134">
                  <c:v>42177</c:v>
                </c:pt>
                <c:pt idx="135">
                  <c:v>42174</c:v>
                </c:pt>
                <c:pt idx="136">
                  <c:v>42173</c:v>
                </c:pt>
                <c:pt idx="137">
                  <c:v>42172</c:v>
                </c:pt>
                <c:pt idx="138">
                  <c:v>42171</c:v>
                </c:pt>
                <c:pt idx="139">
                  <c:v>42170</c:v>
                </c:pt>
                <c:pt idx="140">
                  <c:v>42167</c:v>
                </c:pt>
                <c:pt idx="141">
                  <c:v>42166</c:v>
                </c:pt>
                <c:pt idx="142">
                  <c:v>42165</c:v>
                </c:pt>
                <c:pt idx="143">
                  <c:v>42164</c:v>
                </c:pt>
                <c:pt idx="144">
                  <c:v>42163</c:v>
                </c:pt>
                <c:pt idx="145">
                  <c:v>42160</c:v>
                </c:pt>
                <c:pt idx="146">
                  <c:v>42159</c:v>
                </c:pt>
                <c:pt idx="147">
                  <c:v>42158</c:v>
                </c:pt>
                <c:pt idx="148">
                  <c:v>42157</c:v>
                </c:pt>
                <c:pt idx="149">
                  <c:v>42156</c:v>
                </c:pt>
                <c:pt idx="150">
                  <c:v>42153</c:v>
                </c:pt>
                <c:pt idx="151">
                  <c:v>42152</c:v>
                </c:pt>
                <c:pt idx="152">
                  <c:v>42151</c:v>
                </c:pt>
                <c:pt idx="153">
                  <c:v>42150</c:v>
                </c:pt>
                <c:pt idx="154">
                  <c:v>42146</c:v>
                </c:pt>
                <c:pt idx="155">
                  <c:v>42145</c:v>
                </c:pt>
                <c:pt idx="156">
                  <c:v>42144</c:v>
                </c:pt>
                <c:pt idx="157">
                  <c:v>42143</c:v>
                </c:pt>
                <c:pt idx="158">
                  <c:v>42142</c:v>
                </c:pt>
                <c:pt idx="159">
                  <c:v>42139</c:v>
                </c:pt>
                <c:pt idx="160">
                  <c:v>42138</c:v>
                </c:pt>
                <c:pt idx="161">
                  <c:v>42137</c:v>
                </c:pt>
                <c:pt idx="162">
                  <c:v>42136</c:v>
                </c:pt>
                <c:pt idx="163">
                  <c:v>42135</c:v>
                </c:pt>
                <c:pt idx="164">
                  <c:v>42132</c:v>
                </c:pt>
                <c:pt idx="165">
                  <c:v>42131</c:v>
                </c:pt>
                <c:pt idx="166">
                  <c:v>42130</c:v>
                </c:pt>
                <c:pt idx="167">
                  <c:v>42129</c:v>
                </c:pt>
                <c:pt idx="168">
                  <c:v>42128</c:v>
                </c:pt>
                <c:pt idx="169">
                  <c:v>42125</c:v>
                </c:pt>
                <c:pt idx="170">
                  <c:v>42124</c:v>
                </c:pt>
                <c:pt idx="171">
                  <c:v>42123</c:v>
                </c:pt>
                <c:pt idx="172">
                  <c:v>42122</c:v>
                </c:pt>
                <c:pt idx="173">
                  <c:v>42121</c:v>
                </c:pt>
                <c:pt idx="174">
                  <c:v>42118</c:v>
                </c:pt>
                <c:pt idx="175">
                  <c:v>42117</c:v>
                </c:pt>
                <c:pt idx="176">
                  <c:v>42116</c:v>
                </c:pt>
                <c:pt idx="177">
                  <c:v>42115</c:v>
                </c:pt>
                <c:pt idx="178">
                  <c:v>42114</c:v>
                </c:pt>
                <c:pt idx="179">
                  <c:v>42111</c:v>
                </c:pt>
                <c:pt idx="180">
                  <c:v>42110</c:v>
                </c:pt>
                <c:pt idx="181">
                  <c:v>42109</c:v>
                </c:pt>
                <c:pt idx="182">
                  <c:v>42108</c:v>
                </c:pt>
                <c:pt idx="183">
                  <c:v>42107</c:v>
                </c:pt>
                <c:pt idx="184">
                  <c:v>42104</c:v>
                </c:pt>
                <c:pt idx="185">
                  <c:v>42103</c:v>
                </c:pt>
                <c:pt idx="186">
                  <c:v>42102</c:v>
                </c:pt>
                <c:pt idx="187">
                  <c:v>42101</c:v>
                </c:pt>
                <c:pt idx="188">
                  <c:v>42100</c:v>
                </c:pt>
                <c:pt idx="189">
                  <c:v>42096</c:v>
                </c:pt>
                <c:pt idx="190">
                  <c:v>42095</c:v>
                </c:pt>
                <c:pt idx="191">
                  <c:v>42094</c:v>
                </c:pt>
                <c:pt idx="192">
                  <c:v>42093</c:v>
                </c:pt>
                <c:pt idx="193">
                  <c:v>42090</c:v>
                </c:pt>
                <c:pt idx="194">
                  <c:v>42089</c:v>
                </c:pt>
                <c:pt idx="195">
                  <c:v>42088</c:v>
                </c:pt>
                <c:pt idx="196">
                  <c:v>42087</c:v>
                </c:pt>
                <c:pt idx="197">
                  <c:v>42086</c:v>
                </c:pt>
                <c:pt idx="198">
                  <c:v>42083</c:v>
                </c:pt>
                <c:pt idx="199">
                  <c:v>42082</c:v>
                </c:pt>
                <c:pt idx="200">
                  <c:v>42081</c:v>
                </c:pt>
                <c:pt idx="201">
                  <c:v>42080</c:v>
                </c:pt>
                <c:pt idx="202">
                  <c:v>42079</c:v>
                </c:pt>
                <c:pt idx="203">
                  <c:v>42076</c:v>
                </c:pt>
                <c:pt idx="204">
                  <c:v>42075</c:v>
                </c:pt>
                <c:pt idx="205">
                  <c:v>42074</c:v>
                </c:pt>
                <c:pt idx="206">
                  <c:v>42073</c:v>
                </c:pt>
                <c:pt idx="207">
                  <c:v>42072</c:v>
                </c:pt>
                <c:pt idx="208">
                  <c:v>42069</c:v>
                </c:pt>
                <c:pt idx="209">
                  <c:v>42068</c:v>
                </c:pt>
                <c:pt idx="210">
                  <c:v>42067</c:v>
                </c:pt>
                <c:pt idx="211">
                  <c:v>42066</c:v>
                </c:pt>
                <c:pt idx="212">
                  <c:v>42065</c:v>
                </c:pt>
                <c:pt idx="213">
                  <c:v>42062</c:v>
                </c:pt>
                <c:pt idx="214">
                  <c:v>42061</c:v>
                </c:pt>
                <c:pt idx="215">
                  <c:v>42060</c:v>
                </c:pt>
                <c:pt idx="216">
                  <c:v>42059</c:v>
                </c:pt>
                <c:pt idx="217">
                  <c:v>42058</c:v>
                </c:pt>
                <c:pt idx="218">
                  <c:v>42055</c:v>
                </c:pt>
                <c:pt idx="219">
                  <c:v>42054</c:v>
                </c:pt>
                <c:pt idx="220">
                  <c:v>42053</c:v>
                </c:pt>
                <c:pt idx="221">
                  <c:v>42052</c:v>
                </c:pt>
                <c:pt idx="222">
                  <c:v>42048</c:v>
                </c:pt>
                <c:pt idx="223">
                  <c:v>42047</c:v>
                </c:pt>
                <c:pt idx="224">
                  <c:v>42046</c:v>
                </c:pt>
                <c:pt idx="225">
                  <c:v>42045</c:v>
                </c:pt>
                <c:pt idx="226">
                  <c:v>42044</c:v>
                </c:pt>
                <c:pt idx="227">
                  <c:v>42041</c:v>
                </c:pt>
                <c:pt idx="228">
                  <c:v>42040</c:v>
                </c:pt>
                <c:pt idx="229">
                  <c:v>42039</c:v>
                </c:pt>
                <c:pt idx="230">
                  <c:v>42038</c:v>
                </c:pt>
                <c:pt idx="231">
                  <c:v>42037</c:v>
                </c:pt>
                <c:pt idx="232">
                  <c:v>42034</c:v>
                </c:pt>
                <c:pt idx="233">
                  <c:v>42033</c:v>
                </c:pt>
                <c:pt idx="234">
                  <c:v>42032</c:v>
                </c:pt>
                <c:pt idx="235">
                  <c:v>42031</c:v>
                </c:pt>
                <c:pt idx="236">
                  <c:v>42030</c:v>
                </c:pt>
                <c:pt idx="237">
                  <c:v>42027</c:v>
                </c:pt>
                <c:pt idx="238">
                  <c:v>42026</c:v>
                </c:pt>
                <c:pt idx="239">
                  <c:v>42025</c:v>
                </c:pt>
                <c:pt idx="240">
                  <c:v>42024</c:v>
                </c:pt>
                <c:pt idx="241">
                  <c:v>42020</c:v>
                </c:pt>
                <c:pt idx="242">
                  <c:v>42019</c:v>
                </c:pt>
                <c:pt idx="243">
                  <c:v>42018</c:v>
                </c:pt>
                <c:pt idx="244">
                  <c:v>42017</c:v>
                </c:pt>
                <c:pt idx="245">
                  <c:v>42016</c:v>
                </c:pt>
                <c:pt idx="246">
                  <c:v>42013</c:v>
                </c:pt>
                <c:pt idx="247">
                  <c:v>42012</c:v>
                </c:pt>
                <c:pt idx="248">
                  <c:v>42011</c:v>
                </c:pt>
                <c:pt idx="249">
                  <c:v>42010</c:v>
                </c:pt>
                <c:pt idx="250">
                  <c:v>42009</c:v>
                </c:pt>
                <c:pt idx="251">
                  <c:v>42006</c:v>
                </c:pt>
                <c:pt idx="252">
                  <c:v>42004</c:v>
                </c:pt>
                <c:pt idx="253">
                  <c:v>42003</c:v>
                </c:pt>
                <c:pt idx="254">
                  <c:v>42002</c:v>
                </c:pt>
                <c:pt idx="255">
                  <c:v>41999</c:v>
                </c:pt>
                <c:pt idx="256">
                  <c:v>41997</c:v>
                </c:pt>
                <c:pt idx="257">
                  <c:v>41996</c:v>
                </c:pt>
                <c:pt idx="258">
                  <c:v>41995</c:v>
                </c:pt>
                <c:pt idx="259">
                  <c:v>41992</c:v>
                </c:pt>
                <c:pt idx="260">
                  <c:v>41991</c:v>
                </c:pt>
                <c:pt idx="261">
                  <c:v>41990</c:v>
                </c:pt>
                <c:pt idx="262">
                  <c:v>41989</c:v>
                </c:pt>
                <c:pt idx="263">
                  <c:v>41988</c:v>
                </c:pt>
                <c:pt idx="264">
                  <c:v>41985</c:v>
                </c:pt>
                <c:pt idx="265">
                  <c:v>41984</c:v>
                </c:pt>
                <c:pt idx="266">
                  <c:v>41983</c:v>
                </c:pt>
                <c:pt idx="267">
                  <c:v>41982</c:v>
                </c:pt>
                <c:pt idx="268">
                  <c:v>41981</c:v>
                </c:pt>
                <c:pt idx="269">
                  <c:v>41978</c:v>
                </c:pt>
                <c:pt idx="270">
                  <c:v>41977</c:v>
                </c:pt>
                <c:pt idx="271">
                  <c:v>41976</c:v>
                </c:pt>
                <c:pt idx="272">
                  <c:v>41975</c:v>
                </c:pt>
                <c:pt idx="273">
                  <c:v>41974</c:v>
                </c:pt>
                <c:pt idx="274">
                  <c:v>41971</c:v>
                </c:pt>
                <c:pt idx="275">
                  <c:v>41969</c:v>
                </c:pt>
                <c:pt idx="276">
                  <c:v>41968</c:v>
                </c:pt>
                <c:pt idx="277">
                  <c:v>41967</c:v>
                </c:pt>
                <c:pt idx="278">
                  <c:v>41964</c:v>
                </c:pt>
                <c:pt idx="279">
                  <c:v>41963</c:v>
                </c:pt>
                <c:pt idx="280">
                  <c:v>41962</c:v>
                </c:pt>
                <c:pt idx="281">
                  <c:v>41961</c:v>
                </c:pt>
                <c:pt idx="282">
                  <c:v>41960</c:v>
                </c:pt>
                <c:pt idx="283">
                  <c:v>41957</c:v>
                </c:pt>
                <c:pt idx="284">
                  <c:v>41956</c:v>
                </c:pt>
                <c:pt idx="285">
                  <c:v>41955</c:v>
                </c:pt>
                <c:pt idx="286">
                  <c:v>41954</c:v>
                </c:pt>
                <c:pt idx="287">
                  <c:v>41953</c:v>
                </c:pt>
                <c:pt idx="288">
                  <c:v>41950</c:v>
                </c:pt>
                <c:pt idx="289">
                  <c:v>41949</c:v>
                </c:pt>
                <c:pt idx="290">
                  <c:v>41948</c:v>
                </c:pt>
                <c:pt idx="291">
                  <c:v>41947</c:v>
                </c:pt>
                <c:pt idx="292">
                  <c:v>41946</c:v>
                </c:pt>
                <c:pt idx="293">
                  <c:v>41943</c:v>
                </c:pt>
                <c:pt idx="294">
                  <c:v>41942</c:v>
                </c:pt>
                <c:pt idx="295">
                  <c:v>41941</c:v>
                </c:pt>
                <c:pt idx="296">
                  <c:v>41940</c:v>
                </c:pt>
                <c:pt idx="297">
                  <c:v>41939</c:v>
                </c:pt>
                <c:pt idx="298">
                  <c:v>41936</c:v>
                </c:pt>
                <c:pt idx="299">
                  <c:v>41935</c:v>
                </c:pt>
                <c:pt idx="300">
                  <c:v>41934</c:v>
                </c:pt>
                <c:pt idx="301">
                  <c:v>41933</c:v>
                </c:pt>
                <c:pt idx="302">
                  <c:v>41932</c:v>
                </c:pt>
                <c:pt idx="303">
                  <c:v>41929</c:v>
                </c:pt>
                <c:pt idx="304">
                  <c:v>41928</c:v>
                </c:pt>
                <c:pt idx="305">
                  <c:v>41927</c:v>
                </c:pt>
                <c:pt idx="306">
                  <c:v>41926</c:v>
                </c:pt>
                <c:pt idx="307">
                  <c:v>41925</c:v>
                </c:pt>
                <c:pt idx="308">
                  <c:v>41922</c:v>
                </c:pt>
                <c:pt idx="309">
                  <c:v>41921</c:v>
                </c:pt>
                <c:pt idx="310">
                  <c:v>41920</c:v>
                </c:pt>
                <c:pt idx="311">
                  <c:v>41919</c:v>
                </c:pt>
                <c:pt idx="312">
                  <c:v>41918</c:v>
                </c:pt>
                <c:pt idx="313">
                  <c:v>41915</c:v>
                </c:pt>
                <c:pt idx="314">
                  <c:v>41914</c:v>
                </c:pt>
                <c:pt idx="315">
                  <c:v>41913</c:v>
                </c:pt>
                <c:pt idx="316">
                  <c:v>41912</c:v>
                </c:pt>
                <c:pt idx="317">
                  <c:v>41911</c:v>
                </c:pt>
                <c:pt idx="318">
                  <c:v>41908</c:v>
                </c:pt>
                <c:pt idx="319">
                  <c:v>41907</c:v>
                </c:pt>
                <c:pt idx="320">
                  <c:v>41906</c:v>
                </c:pt>
                <c:pt idx="321">
                  <c:v>41905</c:v>
                </c:pt>
                <c:pt idx="322">
                  <c:v>41904</c:v>
                </c:pt>
                <c:pt idx="323">
                  <c:v>41901</c:v>
                </c:pt>
                <c:pt idx="324">
                  <c:v>41900</c:v>
                </c:pt>
                <c:pt idx="325">
                  <c:v>41899</c:v>
                </c:pt>
                <c:pt idx="326">
                  <c:v>41898</c:v>
                </c:pt>
                <c:pt idx="327">
                  <c:v>41897</c:v>
                </c:pt>
                <c:pt idx="328">
                  <c:v>41894</c:v>
                </c:pt>
                <c:pt idx="329">
                  <c:v>41893</c:v>
                </c:pt>
                <c:pt idx="330">
                  <c:v>41892</c:v>
                </c:pt>
                <c:pt idx="331">
                  <c:v>41891</c:v>
                </c:pt>
                <c:pt idx="332">
                  <c:v>41890</c:v>
                </c:pt>
                <c:pt idx="333">
                  <c:v>41887</c:v>
                </c:pt>
                <c:pt idx="334">
                  <c:v>41886</c:v>
                </c:pt>
                <c:pt idx="335">
                  <c:v>41885</c:v>
                </c:pt>
                <c:pt idx="336">
                  <c:v>41884</c:v>
                </c:pt>
                <c:pt idx="337">
                  <c:v>41880</c:v>
                </c:pt>
                <c:pt idx="338">
                  <c:v>41879</c:v>
                </c:pt>
                <c:pt idx="339">
                  <c:v>41878</c:v>
                </c:pt>
                <c:pt idx="340">
                  <c:v>41877</c:v>
                </c:pt>
                <c:pt idx="341">
                  <c:v>41876</c:v>
                </c:pt>
                <c:pt idx="342">
                  <c:v>41873</c:v>
                </c:pt>
                <c:pt idx="343">
                  <c:v>41872</c:v>
                </c:pt>
                <c:pt idx="344">
                  <c:v>41871</c:v>
                </c:pt>
                <c:pt idx="345">
                  <c:v>41870</c:v>
                </c:pt>
                <c:pt idx="346">
                  <c:v>41869</c:v>
                </c:pt>
                <c:pt idx="347">
                  <c:v>41866</c:v>
                </c:pt>
                <c:pt idx="348">
                  <c:v>41865</c:v>
                </c:pt>
                <c:pt idx="349">
                  <c:v>41864</c:v>
                </c:pt>
                <c:pt idx="350">
                  <c:v>41863</c:v>
                </c:pt>
                <c:pt idx="351">
                  <c:v>41862</c:v>
                </c:pt>
                <c:pt idx="352">
                  <c:v>41859</c:v>
                </c:pt>
                <c:pt idx="353">
                  <c:v>41858</c:v>
                </c:pt>
                <c:pt idx="354">
                  <c:v>41857</c:v>
                </c:pt>
                <c:pt idx="355">
                  <c:v>41856</c:v>
                </c:pt>
                <c:pt idx="356">
                  <c:v>41855</c:v>
                </c:pt>
                <c:pt idx="357">
                  <c:v>41852</c:v>
                </c:pt>
                <c:pt idx="358">
                  <c:v>41851</c:v>
                </c:pt>
                <c:pt idx="359">
                  <c:v>41850</c:v>
                </c:pt>
                <c:pt idx="360">
                  <c:v>41849</c:v>
                </c:pt>
                <c:pt idx="361">
                  <c:v>41848</c:v>
                </c:pt>
                <c:pt idx="362">
                  <c:v>41845</c:v>
                </c:pt>
                <c:pt idx="363">
                  <c:v>41844</c:v>
                </c:pt>
                <c:pt idx="364">
                  <c:v>41843</c:v>
                </c:pt>
                <c:pt idx="365">
                  <c:v>41842</c:v>
                </c:pt>
                <c:pt idx="366">
                  <c:v>41841</c:v>
                </c:pt>
                <c:pt idx="367">
                  <c:v>41838</c:v>
                </c:pt>
                <c:pt idx="368">
                  <c:v>41837</c:v>
                </c:pt>
                <c:pt idx="369">
                  <c:v>41836</c:v>
                </c:pt>
                <c:pt idx="370">
                  <c:v>41835</c:v>
                </c:pt>
                <c:pt idx="371">
                  <c:v>41834</c:v>
                </c:pt>
                <c:pt idx="372">
                  <c:v>41831</c:v>
                </c:pt>
                <c:pt idx="373">
                  <c:v>41830</c:v>
                </c:pt>
                <c:pt idx="374">
                  <c:v>41829</c:v>
                </c:pt>
                <c:pt idx="375">
                  <c:v>41828</c:v>
                </c:pt>
                <c:pt idx="376">
                  <c:v>41827</c:v>
                </c:pt>
                <c:pt idx="377">
                  <c:v>41823</c:v>
                </c:pt>
                <c:pt idx="378">
                  <c:v>41822</c:v>
                </c:pt>
                <c:pt idx="379">
                  <c:v>41821</c:v>
                </c:pt>
                <c:pt idx="380">
                  <c:v>41820</c:v>
                </c:pt>
                <c:pt idx="381">
                  <c:v>41817</c:v>
                </c:pt>
                <c:pt idx="382">
                  <c:v>41816</c:v>
                </c:pt>
                <c:pt idx="383">
                  <c:v>41815</c:v>
                </c:pt>
                <c:pt idx="384">
                  <c:v>41814</c:v>
                </c:pt>
                <c:pt idx="385">
                  <c:v>41813</c:v>
                </c:pt>
                <c:pt idx="386">
                  <c:v>41810</c:v>
                </c:pt>
                <c:pt idx="387">
                  <c:v>41809</c:v>
                </c:pt>
                <c:pt idx="388">
                  <c:v>41808</c:v>
                </c:pt>
                <c:pt idx="389">
                  <c:v>41807</c:v>
                </c:pt>
                <c:pt idx="390">
                  <c:v>41806</c:v>
                </c:pt>
                <c:pt idx="391">
                  <c:v>41803</c:v>
                </c:pt>
                <c:pt idx="392">
                  <c:v>41802</c:v>
                </c:pt>
                <c:pt idx="393">
                  <c:v>41801</c:v>
                </c:pt>
                <c:pt idx="394">
                  <c:v>41800</c:v>
                </c:pt>
                <c:pt idx="395">
                  <c:v>41799</c:v>
                </c:pt>
                <c:pt idx="396">
                  <c:v>41796</c:v>
                </c:pt>
                <c:pt idx="397">
                  <c:v>41795</c:v>
                </c:pt>
                <c:pt idx="398">
                  <c:v>41794</c:v>
                </c:pt>
                <c:pt idx="399">
                  <c:v>41793</c:v>
                </c:pt>
                <c:pt idx="400">
                  <c:v>41792</c:v>
                </c:pt>
                <c:pt idx="401">
                  <c:v>41789</c:v>
                </c:pt>
                <c:pt idx="402">
                  <c:v>41788</c:v>
                </c:pt>
                <c:pt idx="403">
                  <c:v>41787</c:v>
                </c:pt>
                <c:pt idx="404">
                  <c:v>41786</c:v>
                </c:pt>
                <c:pt idx="405">
                  <c:v>41782</c:v>
                </c:pt>
                <c:pt idx="406">
                  <c:v>41781</c:v>
                </c:pt>
                <c:pt idx="407">
                  <c:v>41780</c:v>
                </c:pt>
                <c:pt idx="408">
                  <c:v>41779</c:v>
                </c:pt>
                <c:pt idx="409">
                  <c:v>41778</c:v>
                </c:pt>
                <c:pt idx="410">
                  <c:v>41775</c:v>
                </c:pt>
                <c:pt idx="411">
                  <c:v>41774</c:v>
                </c:pt>
                <c:pt idx="412">
                  <c:v>41773</c:v>
                </c:pt>
                <c:pt idx="413">
                  <c:v>41772</c:v>
                </c:pt>
                <c:pt idx="414">
                  <c:v>41771</c:v>
                </c:pt>
                <c:pt idx="415">
                  <c:v>41768</c:v>
                </c:pt>
              </c:numCache>
            </c:numRef>
          </c:cat>
          <c:val>
            <c:numRef>
              <c:f>'Graf 3+4 - Ropa + Akcie'!$J$3:$J$418</c:f>
              <c:numCache>
                <c:formatCode>General</c:formatCode>
                <c:ptCount val="416"/>
                <c:pt idx="0">
                  <c:v>36.42</c:v>
                </c:pt>
                <c:pt idx="1">
                  <c:v>37.22</c:v>
                </c:pt>
                <c:pt idx="2">
                  <c:v>37.28</c:v>
                </c:pt>
                <c:pt idx="3">
                  <c:v>36.46</c:v>
                </c:pt>
                <c:pt idx="4">
                  <c:v>37.79</c:v>
                </c:pt>
                <c:pt idx="5">
                  <c:v>36.619999999999997</c:v>
                </c:pt>
                <c:pt idx="6">
                  <c:v>37.89</c:v>
                </c:pt>
                <c:pt idx="7">
                  <c:v>37.36</c:v>
                </c:pt>
                <c:pt idx="8">
                  <c:v>36.11</c:v>
                </c:pt>
                <c:pt idx="9">
                  <c:v>36.35</c:v>
                </c:pt>
                <c:pt idx="10">
                  <c:v>36.880000000000003</c:v>
                </c:pt>
                <c:pt idx="11">
                  <c:v>37.06</c:v>
                </c:pt>
                <c:pt idx="12">
                  <c:v>37.19</c:v>
                </c:pt>
                <c:pt idx="13">
                  <c:v>38.450000000000003</c:v>
                </c:pt>
                <c:pt idx="14">
                  <c:v>37.92</c:v>
                </c:pt>
                <c:pt idx="15">
                  <c:v>37.93</c:v>
                </c:pt>
                <c:pt idx="16">
                  <c:v>39.729999999999997</c:v>
                </c:pt>
                <c:pt idx="17">
                  <c:v>40.11</c:v>
                </c:pt>
                <c:pt idx="18">
                  <c:v>40.26</c:v>
                </c:pt>
                <c:pt idx="19">
                  <c:v>40.729999999999997</c:v>
                </c:pt>
                <c:pt idx="20">
                  <c:v>43</c:v>
                </c:pt>
                <c:pt idx="21">
                  <c:v>43.84</c:v>
                </c:pt>
                <c:pt idx="22">
                  <c:v>42.49</c:v>
                </c:pt>
                <c:pt idx="23">
                  <c:v>44.44</c:v>
                </c:pt>
                <c:pt idx="24">
                  <c:v>44.61</c:v>
                </c:pt>
                <c:pt idx="25">
                  <c:v>44.86</c:v>
                </c:pt>
                <c:pt idx="26">
                  <c:v>45.46</c:v>
                </c:pt>
                <c:pt idx="27">
                  <c:v>46.17</c:v>
                </c:pt>
                <c:pt idx="28">
                  <c:v>46.12</c:v>
                </c:pt>
                <c:pt idx="29">
                  <c:v>44.83</c:v>
                </c:pt>
                <c:pt idx="30">
                  <c:v>44.66</c:v>
                </c:pt>
                <c:pt idx="31">
                  <c:v>44.18</c:v>
                </c:pt>
                <c:pt idx="32">
                  <c:v>44.14</c:v>
                </c:pt>
                <c:pt idx="33">
                  <c:v>43.57</c:v>
                </c:pt>
                <c:pt idx="34">
                  <c:v>44.56</c:v>
                </c:pt>
                <c:pt idx="35">
                  <c:v>43.61</c:v>
                </c:pt>
                <c:pt idx="36">
                  <c:v>44.06</c:v>
                </c:pt>
                <c:pt idx="37">
                  <c:v>45.81</c:v>
                </c:pt>
                <c:pt idx="38">
                  <c:v>47.44</c:v>
                </c:pt>
                <c:pt idx="39">
                  <c:v>47.19</c:v>
                </c:pt>
                <c:pt idx="40">
                  <c:v>47.42</c:v>
                </c:pt>
                <c:pt idx="41">
                  <c:v>47.98</c:v>
                </c:pt>
                <c:pt idx="42">
                  <c:v>48.58</c:v>
                </c:pt>
                <c:pt idx="43">
                  <c:v>50.54</c:v>
                </c:pt>
                <c:pt idx="44">
                  <c:v>48.79</c:v>
                </c:pt>
                <c:pt idx="45">
                  <c:v>49.56</c:v>
                </c:pt>
                <c:pt idx="46">
                  <c:v>48.8</c:v>
                </c:pt>
                <c:pt idx="47">
                  <c:v>49.05</c:v>
                </c:pt>
                <c:pt idx="48">
                  <c:v>46.81</c:v>
                </c:pt>
                <c:pt idx="49">
                  <c:v>47.54</c:v>
                </c:pt>
                <c:pt idx="50">
                  <c:v>47.99</c:v>
                </c:pt>
                <c:pt idx="51">
                  <c:v>48.08</c:v>
                </c:pt>
                <c:pt idx="52">
                  <c:v>47.85</c:v>
                </c:pt>
                <c:pt idx="53">
                  <c:v>48.71</c:v>
                </c:pt>
                <c:pt idx="54">
                  <c:v>48.61</c:v>
                </c:pt>
                <c:pt idx="55">
                  <c:v>50.46</c:v>
                </c:pt>
                <c:pt idx="56">
                  <c:v>48.71</c:v>
                </c:pt>
                <c:pt idx="57">
                  <c:v>49.15</c:v>
                </c:pt>
                <c:pt idx="58">
                  <c:v>49.24</c:v>
                </c:pt>
                <c:pt idx="59">
                  <c:v>49.86</c:v>
                </c:pt>
                <c:pt idx="60">
                  <c:v>52.65</c:v>
                </c:pt>
                <c:pt idx="61">
                  <c:v>53.05</c:v>
                </c:pt>
                <c:pt idx="62">
                  <c:v>51.33</c:v>
                </c:pt>
                <c:pt idx="63">
                  <c:v>51.92</c:v>
                </c:pt>
                <c:pt idx="64">
                  <c:v>49.25</c:v>
                </c:pt>
                <c:pt idx="65">
                  <c:v>48.13</c:v>
                </c:pt>
                <c:pt idx="66">
                  <c:v>47.69</c:v>
                </c:pt>
                <c:pt idx="67">
                  <c:v>48.37</c:v>
                </c:pt>
                <c:pt idx="68">
                  <c:v>48.23</c:v>
                </c:pt>
                <c:pt idx="69">
                  <c:v>47.34</c:v>
                </c:pt>
                <c:pt idx="70">
                  <c:v>48.6</c:v>
                </c:pt>
                <c:pt idx="71">
                  <c:v>48.17</c:v>
                </c:pt>
                <c:pt idx="72">
                  <c:v>47.75</c:v>
                </c:pt>
                <c:pt idx="73">
                  <c:v>49.08</c:v>
                </c:pt>
                <c:pt idx="74">
                  <c:v>48.92</c:v>
                </c:pt>
                <c:pt idx="75">
                  <c:v>47.47</c:v>
                </c:pt>
                <c:pt idx="76">
                  <c:v>49.08</c:v>
                </c:pt>
                <c:pt idx="77">
                  <c:v>49.75</c:v>
                </c:pt>
                <c:pt idx="78">
                  <c:v>46.63</c:v>
                </c:pt>
                <c:pt idx="79">
                  <c:v>46.37</c:v>
                </c:pt>
                <c:pt idx="80">
                  <c:v>48.14</c:v>
                </c:pt>
                <c:pt idx="81">
                  <c:v>48.89</c:v>
                </c:pt>
                <c:pt idx="82">
                  <c:v>47.58</c:v>
                </c:pt>
                <c:pt idx="83">
                  <c:v>49.52</c:v>
                </c:pt>
                <c:pt idx="84">
                  <c:v>47.63</c:v>
                </c:pt>
                <c:pt idx="85">
                  <c:v>49.61</c:v>
                </c:pt>
                <c:pt idx="86">
                  <c:v>50.68</c:v>
                </c:pt>
                <c:pt idx="87">
                  <c:v>50.5</c:v>
                </c:pt>
                <c:pt idx="88">
                  <c:v>49.56</c:v>
                </c:pt>
                <c:pt idx="89">
                  <c:v>54.15</c:v>
                </c:pt>
                <c:pt idx="90">
                  <c:v>50.05</c:v>
                </c:pt>
                <c:pt idx="91">
                  <c:v>47.56</c:v>
                </c:pt>
                <c:pt idx="92">
                  <c:v>43.14</c:v>
                </c:pt>
                <c:pt idx="93">
                  <c:v>43.21</c:v>
                </c:pt>
                <c:pt idx="94">
                  <c:v>42.69</c:v>
                </c:pt>
                <c:pt idx="95">
                  <c:v>45.46</c:v>
                </c:pt>
                <c:pt idx="96">
                  <c:v>46.62</c:v>
                </c:pt>
                <c:pt idx="97">
                  <c:v>47.16</c:v>
                </c:pt>
                <c:pt idx="98">
                  <c:v>48.81</c:v>
                </c:pt>
                <c:pt idx="99">
                  <c:v>48.74</c:v>
                </c:pt>
                <c:pt idx="100">
                  <c:v>49.03</c:v>
                </c:pt>
                <c:pt idx="101">
                  <c:v>49.22</c:v>
                </c:pt>
                <c:pt idx="102">
                  <c:v>49.66</c:v>
                </c:pt>
                <c:pt idx="103">
                  <c:v>49.18</c:v>
                </c:pt>
                <c:pt idx="104">
                  <c:v>50.41</c:v>
                </c:pt>
                <c:pt idx="105">
                  <c:v>48.61</c:v>
                </c:pt>
                <c:pt idx="106">
                  <c:v>49.52</c:v>
                </c:pt>
                <c:pt idx="107">
                  <c:v>49.59</c:v>
                </c:pt>
                <c:pt idx="108">
                  <c:v>49.99</c:v>
                </c:pt>
                <c:pt idx="109">
                  <c:v>49.52</c:v>
                </c:pt>
                <c:pt idx="110">
                  <c:v>52.21</c:v>
                </c:pt>
                <c:pt idx="111">
                  <c:v>53.31</c:v>
                </c:pt>
                <c:pt idx="112">
                  <c:v>53.38</c:v>
                </c:pt>
                <c:pt idx="113">
                  <c:v>53.3</c:v>
                </c:pt>
                <c:pt idx="114">
                  <c:v>53.47</c:v>
                </c:pt>
                <c:pt idx="115">
                  <c:v>54.62</c:v>
                </c:pt>
                <c:pt idx="116">
                  <c:v>55.27</c:v>
                </c:pt>
                <c:pt idx="117">
                  <c:v>56.13</c:v>
                </c:pt>
                <c:pt idx="118">
                  <c:v>57.04</c:v>
                </c:pt>
                <c:pt idx="119">
                  <c:v>56.65</c:v>
                </c:pt>
                <c:pt idx="120">
                  <c:v>57.1</c:v>
                </c:pt>
                <c:pt idx="121">
                  <c:v>57.51</c:v>
                </c:pt>
                <c:pt idx="122">
                  <c:v>57.05</c:v>
                </c:pt>
                <c:pt idx="123">
                  <c:v>58.51</c:v>
                </c:pt>
                <c:pt idx="124">
                  <c:v>57.85</c:v>
                </c:pt>
                <c:pt idx="125">
                  <c:v>58.73</c:v>
                </c:pt>
                <c:pt idx="126">
                  <c:v>58.61</c:v>
                </c:pt>
                <c:pt idx="127">
                  <c:v>57.05</c:v>
                </c:pt>
                <c:pt idx="128">
                  <c:v>56.85</c:v>
                </c:pt>
                <c:pt idx="129">
                  <c:v>56.54</c:v>
                </c:pt>
                <c:pt idx="130">
                  <c:v>60.32</c:v>
                </c:pt>
                <c:pt idx="131">
                  <c:v>62.07</c:v>
                </c:pt>
                <c:pt idx="132">
                  <c:v>62.01</c:v>
                </c:pt>
                <c:pt idx="133">
                  <c:v>63.59</c:v>
                </c:pt>
                <c:pt idx="134">
                  <c:v>62.01</c:v>
                </c:pt>
                <c:pt idx="135">
                  <c:v>63.26</c:v>
                </c:pt>
                <c:pt idx="136">
                  <c:v>63.2</c:v>
                </c:pt>
                <c:pt idx="137">
                  <c:v>63.49</c:v>
                </c:pt>
                <c:pt idx="138">
                  <c:v>64.45</c:v>
                </c:pt>
                <c:pt idx="139">
                  <c:v>63.34</c:v>
                </c:pt>
                <c:pt idx="140">
                  <c:v>63.02</c:v>
                </c:pt>
                <c:pt idx="141">
                  <c:v>64.260000000000005</c:v>
                </c:pt>
                <c:pt idx="142">
                  <c:v>63.87</c:v>
                </c:pt>
                <c:pt idx="143">
                  <c:v>63.7</c:v>
                </c:pt>
                <c:pt idx="144">
                  <c:v>62.61</c:v>
                </c:pt>
                <c:pt idx="145">
                  <c:v>63.87</c:v>
                </c:pt>
                <c:pt idx="146">
                  <c:v>65.11</c:v>
                </c:pt>
                <c:pt idx="147">
                  <c:v>65.7</c:v>
                </c:pt>
                <c:pt idx="148">
                  <c:v>64.88</c:v>
                </c:pt>
                <c:pt idx="149">
                  <c:v>62.69</c:v>
                </c:pt>
                <c:pt idx="150">
                  <c:v>63.31</c:v>
                </c:pt>
                <c:pt idx="151">
                  <c:v>62.03</c:v>
                </c:pt>
                <c:pt idx="152">
                  <c:v>63.8</c:v>
                </c:pt>
                <c:pt idx="153">
                  <c:v>65.489999999999995</c:v>
                </c:pt>
                <c:pt idx="154">
                  <c:v>64.88</c:v>
                </c:pt>
                <c:pt idx="155">
                  <c:v>65.56</c:v>
                </c:pt>
                <c:pt idx="156">
                  <c:v>62.58</c:v>
                </c:pt>
                <c:pt idx="157">
                  <c:v>62.06</c:v>
                </c:pt>
                <c:pt idx="158">
                  <c:v>63.72</c:v>
                </c:pt>
                <c:pt idx="159">
                  <c:v>65.52</c:v>
                </c:pt>
                <c:pt idx="160">
                  <c:v>65.37</c:v>
                </c:pt>
                <c:pt idx="161">
                  <c:v>66.540000000000006</c:v>
                </c:pt>
                <c:pt idx="162">
                  <c:v>65.03</c:v>
                </c:pt>
                <c:pt idx="163">
                  <c:v>64.02</c:v>
                </c:pt>
                <c:pt idx="164">
                  <c:v>66.27</c:v>
                </c:pt>
                <c:pt idx="165">
                  <c:v>66.81</c:v>
                </c:pt>
                <c:pt idx="166">
                  <c:v>66.59</c:v>
                </c:pt>
                <c:pt idx="167">
                  <c:v>66.81</c:v>
                </c:pt>
                <c:pt idx="168">
                  <c:v>66.86</c:v>
                </c:pt>
                <c:pt idx="169">
                  <c:v>64.91</c:v>
                </c:pt>
                <c:pt idx="170">
                  <c:v>65.39</c:v>
                </c:pt>
                <c:pt idx="171">
                  <c:v>65.540000000000006</c:v>
                </c:pt>
                <c:pt idx="172">
                  <c:v>67.77</c:v>
                </c:pt>
                <c:pt idx="173">
                  <c:v>67.52</c:v>
                </c:pt>
                <c:pt idx="174">
                  <c:v>66.45</c:v>
                </c:pt>
                <c:pt idx="175">
                  <c:v>66.459999999999994</c:v>
                </c:pt>
                <c:pt idx="176">
                  <c:v>66.78</c:v>
                </c:pt>
                <c:pt idx="177">
                  <c:v>65.84</c:v>
                </c:pt>
                <c:pt idx="178">
                  <c:v>64.64</c:v>
                </c:pt>
                <c:pt idx="179">
                  <c:v>64.83</c:v>
                </c:pt>
                <c:pt idx="180">
                  <c:v>65.28</c:v>
                </c:pt>
                <c:pt idx="181">
                  <c:v>64.849999999999994</c:v>
                </c:pt>
                <c:pt idx="182">
                  <c:v>62.73</c:v>
                </c:pt>
                <c:pt idx="183">
                  <c:v>62.08</c:v>
                </c:pt>
                <c:pt idx="184">
                  <c:v>63.45</c:v>
                </c:pt>
                <c:pt idx="185">
                  <c:v>63.45</c:v>
                </c:pt>
                <c:pt idx="186">
                  <c:v>63.98</c:v>
                </c:pt>
                <c:pt idx="187">
                  <c:v>60.32</c:v>
                </c:pt>
                <c:pt idx="188">
                  <c:v>58.43</c:v>
                </c:pt>
                <c:pt idx="189">
                  <c:v>57.93</c:v>
                </c:pt>
                <c:pt idx="190">
                  <c:v>57.87</c:v>
                </c:pt>
                <c:pt idx="191">
                  <c:v>56.57</c:v>
                </c:pt>
                <c:pt idx="192">
                  <c:v>55.55</c:v>
                </c:pt>
                <c:pt idx="193">
                  <c:v>59.1</c:v>
                </c:pt>
                <c:pt idx="194">
                  <c:v>58.12</c:v>
                </c:pt>
                <c:pt idx="195">
                  <c:v>54.95</c:v>
                </c:pt>
                <c:pt idx="196">
                  <c:v>57.1</c:v>
                </c:pt>
                <c:pt idx="197">
                  <c:v>55.11</c:v>
                </c:pt>
                <c:pt idx="198">
                  <c:v>56.29</c:v>
                </c:pt>
                <c:pt idx="199">
                  <c:v>56.41</c:v>
                </c:pt>
                <c:pt idx="200">
                  <c:v>59.19</c:v>
                </c:pt>
                <c:pt idx="201">
                  <c:v>56.48</c:v>
                </c:pt>
                <c:pt idx="202">
                  <c:v>55.11</c:v>
                </c:pt>
                <c:pt idx="203">
                  <c:v>55.92</c:v>
                </c:pt>
                <c:pt idx="204">
                  <c:v>55.32</c:v>
                </c:pt>
                <c:pt idx="205">
                  <c:v>54.43</c:v>
                </c:pt>
                <c:pt idx="206">
                  <c:v>55.91</c:v>
                </c:pt>
                <c:pt idx="207">
                  <c:v>53.51</c:v>
                </c:pt>
                <c:pt idx="208">
                  <c:v>53.44</c:v>
                </c:pt>
                <c:pt idx="209">
                  <c:v>54.67</c:v>
                </c:pt>
                <c:pt idx="210">
                  <c:v>57.08</c:v>
                </c:pt>
                <c:pt idx="211">
                  <c:v>57.54</c:v>
                </c:pt>
                <c:pt idx="212">
                  <c:v>56.39</c:v>
                </c:pt>
                <c:pt idx="213">
                  <c:v>58.53</c:v>
                </c:pt>
                <c:pt idx="214">
                  <c:v>59.73</c:v>
                </c:pt>
                <c:pt idx="215">
                  <c:v>60.48</c:v>
                </c:pt>
                <c:pt idx="216">
                  <c:v>60.55</c:v>
                </c:pt>
                <c:pt idx="217">
                  <c:v>61.02</c:v>
                </c:pt>
                <c:pt idx="218">
                  <c:v>59.54</c:v>
                </c:pt>
                <c:pt idx="219">
                  <c:v>62.58</c:v>
                </c:pt>
                <c:pt idx="220">
                  <c:v>60.05</c:v>
                </c:pt>
                <c:pt idx="221">
                  <c:v>61.63</c:v>
                </c:pt>
                <c:pt idx="222">
                  <c:v>58.66</c:v>
                </c:pt>
                <c:pt idx="223">
                  <c:v>58.9</c:v>
                </c:pt>
                <c:pt idx="224">
                  <c:v>60.22</c:v>
                </c:pt>
                <c:pt idx="225">
                  <c:v>60.21</c:v>
                </c:pt>
                <c:pt idx="226">
                  <c:v>60.53</c:v>
                </c:pt>
                <c:pt idx="227">
                  <c:v>62.53</c:v>
                </c:pt>
                <c:pt idx="228">
                  <c:v>61.4</c:v>
                </c:pt>
                <c:pt idx="229">
                  <c:v>61.52</c:v>
                </c:pt>
                <c:pt idx="230">
                  <c:v>57.05</c:v>
                </c:pt>
                <c:pt idx="231">
                  <c:v>54.66</c:v>
                </c:pt>
                <c:pt idx="232">
                  <c:v>56.43</c:v>
                </c:pt>
                <c:pt idx="233">
                  <c:v>58.34</c:v>
                </c:pt>
                <c:pt idx="234">
                  <c:v>57.8</c:v>
                </c:pt>
                <c:pt idx="235">
                  <c:v>56.57</c:v>
                </c:pt>
                <c:pt idx="236">
                  <c:v>54.16</c:v>
                </c:pt>
                <c:pt idx="237">
                  <c:v>57.91</c:v>
                </c:pt>
                <c:pt idx="238">
                  <c:v>54.75</c:v>
                </c:pt>
                <c:pt idx="239">
                  <c:v>52.99</c:v>
                </c:pt>
                <c:pt idx="240">
                  <c:v>49.13</c:v>
                </c:pt>
                <c:pt idx="241">
                  <c:v>48.47</c:v>
                </c:pt>
                <c:pt idx="242">
                  <c:v>49.6</c:v>
                </c:pt>
                <c:pt idx="243">
                  <c:v>48.16</c:v>
                </c:pt>
                <c:pt idx="244">
                  <c:v>48.79</c:v>
                </c:pt>
                <c:pt idx="245">
                  <c:v>48.52</c:v>
                </c:pt>
                <c:pt idx="246">
                  <c:v>49.03</c:v>
                </c:pt>
                <c:pt idx="247">
                  <c:v>47.99</c:v>
                </c:pt>
                <c:pt idx="248">
                  <c:v>48.84</c:v>
                </c:pt>
                <c:pt idx="249">
                  <c:v>50.17</c:v>
                </c:pt>
                <c:pt idx="250">
                  <c:v>47.67</c:v>
                </c:pt>
                <c:pt idx="251">
                  <c:v>48.69</c:v>
                </c:pt>
                <c:pt idx="252">
                  <c:v>46.59</c:v>
                </c:pt>
                <c:pt idx="253">
                  <c:v>47.43</c:v>
                </c:pt>
                <c:pt idx="254">
                  <c:v>50.11</c:v>
                </c:pt>
                <c:pt idx="255">
                  <c:v>50.96</c:v>
                </c:pt>
                <c:pt idx="256">
                  <c:v>51.15</c:v>
                </c:pt>
                <c:pt idx="257">
                  <c:v>51.1</c:v>
                </c:pt>
                <c:pt idx="258">
                  <c:v>53.11</c:v>
                </c:pt>
                <c:pt idx="259">
                  <c:v>56.42</c:v>
                </c:pt>
                <c:pt idx="260">
                  <c:v>57.33</c:v>
                </c:pt>
                <c:pt idx="261">
                  <c:v>57.9</c:v>
                </c:pt>
                <c:pt idx="262">
                  <c:v>57.88</c:v>
                </c:pt>
                <c:pt idx="263">
                  <c:v>59.45</c:v>
                </c:pt>
                <c:pt idx="264">
                  <c:v>60.24</c:v>
                </c:pt>
                <c:pt idx="265">
                  <c:v>61.69</c:v>
                </c:pt>
                <c:pt idx="266">
                  <c:v>60.11</c:v>
                </c:pt>
                <c:pt idx="267">
                  <c:v>61.38</c:v>
                </c:pt>
                <c:pt idx="268">
                  <c:v>59.27</c:v>
                </c:pt>
                <c:pt idx="269">
                  <c:v>61.18</c:v>
                </c:pt>
                <c:pt idx="270">
                  <c:v>59.86</c:v>
                </c:pt>
                <c:pt idx="271">
                  <c:v>61.06</c:v>
                </c:pt>
                <c:pt idx="272">
                  <c:v>61.85</c:v>
                </c:pt>
                <c:pt idx="273">
                  <c:v>63.68</c:v>
                </c:pt>
                <c:pt idx="274">
                  <c:v>64.239999999999995</c:v>
                </c:pt>
                <c:pt idx="275">
                  <c:v>66.84</c:v>
                </c:pt>
                <c:pt idx="276">
                  <c:v>66.19</c:v>
                </c:pt>
                <c:pt idx="277">
                  <c:v>69.069999999999993</c:v>
                </c:pt>
                <c:pt idx="278">
                  <c:v>69.64</c:v>
                </c:pt>
                <c:pt idx="279">
                  <c:v>69.92</c:v>
                </c:pt>
                <c:pt idx="280">
                  <c:v>70.540000000000006</c:v>
                </c:pt>
                <c:pt idx="281">
                  <c:v>72.540000000000006</c:v>
                </c:pt>
                <c:pt idx="282">
                  <c:v>70.150000000000006</c:v>
                </c:pt>
                <c:pt idx="283">
                  <c:v>72.58</c:v>
                </c:pt>
                <c:pt idx="284">
                  <c:v>77.75</c:v>
                </c:pt>
                <c:pt idx="285">
                  <c:v>78.33</c:v>
                </c:pt>
                <c:pt idx="286">
                  <c:v>79.680000000000007</c:v>
                </c:pt>
                <c:pt idx="287">
                  <c:v>80.36</c:v>
                </c:pt>
                <c:pt idx="288">
                  <c:v>79.33</c:v>
                </c:pt>
                <c:pt idx="289">
                  <c:v>78.099999999999994</c:v>
                </c:pt>
                <c:pt idx="290">
                  <c:v>78.47</c:v>
                </c:pt>
                <c:pt idx="291">
                  <c:v>79.31</c:v>
                </c:pt>
                <c:pt idx="292">
                  <c:v>79.41</c:v>
                </c:pt>
                <c:pt idx="293">
                  <c:v>77.92</c:v>
                </c:pt>
                <c:pt idx="294">
                  <c:v>80.38</c:v>
                </c:pt>
                <c:pt idx="295">
                  <c:v>81.67</c:v>
                </c:pt>
                <c:pt idx="296">
                  <c:v>82.34</c:v>
                </c:pt>
                <c:pt idx="297">
                  <c:v>83.39</c:v>
                </c:pt>
                <c:pt idx="298">
                  <c:v>82.86</c:v>
                </c:pt>
                <c:pt idx="299">
                  <c:v>82.95</c:v>
                </c:pt>
                <c:pt idx="300">
                  <c:v>82.82</c:v>
                </c:pt>
                <c:pt idx="301">
                  <c:v>84.78</c:v>
                </c:pt>
                <c:pt idx="302">
                  <c:v>85.86</c:v>
                </c:pt>
                <c:pt idx="303">
                  <c:v>86.24</c:v>
                </c:pt>
                <c:pt idx="304">
                  <c:v>87.12</c:v>
                </c:pt>
                <c:pt idx="305">
                  <c:v>86.03</c:v>
                </c:pt>
                <c:pt idx="306">
                  <c:v>85.83</c:v>
                </c:pt>
                <c:pt idx="307">
                  <c:v>86.13</c:v>
                </c:pt>
                <c:pt idx="308">
                  <c:v>86.83</c:v>
                </c:pt>
                <c:pt idx="309">
                  <c:v>84.71</c:v>
                </c:pt>
                <c:pt idx="310">
                  <c:v>86.22</c:v>
                </c:pt>
                <c:pt idx="311">
                  <c:v>85.4</c:v>
                </c:pt>
                <c:pt idx="312">
                  <c:v>86.16</c:v>
                </c:pt>
                <c:pt idx="313">
                  <c:v>84.47</c:v>
                </c:pt>
                <c:pt idx="314">
                  <c:v>83.78</c:v>
                </c:pt>
                <c:pt idx="315">
                  <c:v>85.04</c:v>
                </c:pt>
                <c:pt idx="316">
                  <c:v>88.89</c:v>
                </c:pt>
                <c:pt idx="317">
                  <c:v>90.21</c:v>
                </c:pt>
                <c:pt idx="318">
                  <c:v>90.05</c:v>
                </c:pt>
                <c:pt idx="319">
                  <c:v>91.38</c:v>
                </c:pt>
                <c:pt idx="320">
                  <c:v>92.11</c:v>
                </c:pt>
                <c:pt idx="321">
                  <c:v>92.79</c:v>
                </c:pt>
                <c:pt idx="322">
                  <c:v>92.31</c:v>
                </c:pt>
                <c:pt idx="323">
                  <c:v>93.42</c:v>
                </c:pt>
                <c:pt idx="324">
                  <c:v>94.16</c:v>
                </c:pt>
                <c:pt idx="325">
                  <c:v>94.67</c:v>
                </c:pt>
                <c:pt idx="326">
                  <c:v>97.2</c:v>
                </c:pt>
                <c:pt idx="327">
                  <c:v>97</c:v>
                </c:pt>
                <c:pt idx="328">
                  <c:v>97</c:v>
                </c:pt>
                <c:pt idx="329">
                  <c:v>96.95</c:v>
                </c:pt>
                <c:pt idx="330">
                  <c:v>96.85</c:v>
                </c:pt>
                <c:pt idx="331">
                  <c:v>96.97</c:v>
                </c:pt>
                <c:pt idx="332">
                  <c:v>98.39</c:v>
                </c:pt>
                <c:pt idx="333">
                  <c:v>97.7</c:v>
                </c:pt>
                <c:pt idx="334">
                  <c:v>98.97</c:v>
                </c:pt>
                <c:pt idx="335">
                  <c:v>99.05</c:v>
                </c:pt>
                <c:pt idx="336">
                  <c:v>96.65</c:v>
                </c:pt>
                <c:pt idx="337">
                  <c:v>97.11</c:v>
                </c:pt>
                <c:pt idx="338">
                  <c:v>98.08</c:v>
                </c:pt>
                <c:pt idx="339">
                  <c:v>98.04</c:v>
                </c:pt>
                <c:pt idx="340">
                  <c:v>99.16</c:v>
                </c:pt>
                <c:pt idx="341">
                  <c:v>100.2</c:v>
                </c:pt>
                <c:pt idx="342">
                  <c:v>100.82</c:v>
                </c:pt>
                <c:pt idx="343">
                  <c:v>101.83</c:v>
                </c:pt>
                <c:pt idx="344">
                  <c:v>102.77</c:v>
                </c:pt>
                <c:pt idx="345">
                  <c:v>100.34</c:v>
                </c:pt>
                <c:pt idx="346">
                  <c:v>102.79</c:v>
                </c:pt>
                <c:pt idx="347">
                  <c:v>103.19</c:v>
                </c:pt>
                <c:pt idx="348">
                  <c:v>102.46</c:v>
                </c:pt>
                <c:pt idx="349">
                  <c:v>102.72</c:v>
                </c:pt>
                <c:pt idx="350">
                  <c:v>102.5</c:v>
                </c:pt>
                <c:pt idx="351">
                  <c:v>102.65</c:v>
                </c:pt>
                <c:pt idx="352">
                  <c:v>102.29</c:v>
                </c:pt>
                <c:pt idx="353">
                  <c:v>102.63</c:v>
                </c:pt>
                <c:pt idx="354">
                  <c:v>102.28</c:v>
                </c:pt>
                <c:pt idx="355">
                  <c:v>101.56</c:v>
                </c:pt>
                <c:pt idx="356">
                  <c:v>101.6</c:v>
                </c:pt>
                <c:pt idx="357">
                  <c:v>103.53</c:v>
                </c:pt>
                <c:pt idx="358">
                  <c:v>102.01</c:v>
                </c:pt>
                <c:pt idx="359">
                  <c:v>104.28</c:v>
                </c:pt>
                <c:pt idx="360">
                  <c:v>103.02</c:v>
                </c:pt>
                <c:pt idx="361">
                  <c:v>104.68</c:v>
                </c:pt>
                <c:pt idx="362">
                  <c:v>105.02</c:v>
                </c:pt>
                <c:pt idx="363">
                  <c:v>105.44</c:v>
                </c:pt>
                <c:pt idx="364">
                  <c:v>104.59</c:v>
                </c:pt>
                <c:pt idx="365">
                  <c:v>104.61</c:v>
                </c:pt>
                <c:pt idx="366">
                  <c:v>105.41</c:v>
                </c:pt>
                <c:pt idx="367">
                  <c:v>104.84</c:v>
                </c:pt>
                <c:pt idx="368">
                  <c:v>106.02</c:v>
                </c:pt>
                <c:pt idx="369">
                  <c:v>106.51</c:v>
                </c:pt>
                <c:pt idx="370">
                  <c:v>107.72</c:v>
                </c:pt>
                <c:pt idx="371">
                  <c:v>107.57</c:v>
                </c:pt>
                <c:pt idx="372">
                  <c:v>108.39</c:v>
                </c:pt>
                <c:pt idx="373">
                  <c:v>107.07</c:v>
                </c:pt>
                <c:pt idx="374">
                  <c:v>108.03</c:v>
                </c:pt>
                <c:pt idx="375">
                  <c:v>107.33</c:v>
                </c:pt>
                <c:pt idx="376">
                  <c:v>107.68</c:v>
                </c:pt>
                <c:pt idx="377">
                  <c:v>107.24</c:v>
                </c:pt>
                <c:pt idx="378">
                  <c:v>107.89</c:v>
                </c:pt>
                <c:pt idx="379">
                  <c:v>105.85</c:v>
                </c:pt>
                <c:pt idx="380">
                  <c:v>106.02</c:v>
                </c:pt>
                <c:pt idx="381">
                  <c:v>106.98</c:v>
                </c:pt>
                <c:pt idx="382">
                  <c:v>106.66</c:v>
                </c:pt>
                <c:pt idx="383">
                  <c:v>108.67</c:v>
                </c:pt>
                <c:pt idx="384">
                  <c:v>108.28</c:v>
                </c:pt>
                <c:pt idx="385">
                  <c:v>108.94</c:v>
                </c:pt>
                <c:pt idx="386">
                  <c:v>110.24</c:v>
                </c:pt>
                <c:pt idx="387">
                  <c:v>110.64</c:v>
                </c:pt>
                <c:pt idx="388">
                  <c:v>111</c:v>
                </c:pt>
                <c:pt idx="389">
                  <c:v>111.24</c:v>
                </c:pt>
                <c:pt idx="390">
                  <c:v>112.29</c:v>
                </c:pt>
                <c:pt idx="391">
                  <c:v>112.36</c:v>
                </c:pt>
                <c:pt idx="392">
                  <c:v>113.3</c:v>
                </c:pt>
                <c:pt idx="393">
                  <c:v>113.21</c:v>
                </c:pt>
                <c:pt idx="394">
                  <c:v>114</c:v>
                </c:pt>
                <c:pt idx="395">
                  <c:v>114.46</c:v>
                </c:pt>
                <c:pt idx="396">
                  <c:v>114.12</c:v>
                </c:pt>
                <c:pt idx="397">
                  <c:v>114.81</c:v>
                </c:pt>
                <c:pt idx="398">
                  <c:v>115.06</c:v>
                </c:pt>
                <c:pt idx="399">
                  <c:v>114.26</c:v>
                </c:pt>
                <c:pt idx="400">
                  <c:v>113.45</c:v>
                </c:pt>
                <c:pt idx="401">
                  <c:v>112.94</c:v>
                </c:pt>
                <c:pt idx="402">
                  <c:v>113.41</c:v>
                </c:pt>
                <c:pt idx="403">
                  <c:v>113.02</c:v>
                </c:pt>
                <c:pt idx="404">
                  <c:v>109.95</c:v>
                </c:pt>
                <c:pt idx="405">
                  <c:v>109.52</c:v>
                </c:pt>
                <c:pt idx="406">
                  <c:v>109.99</c:v>
                </c:pt>
                <c:pt idx="407">
                  <c:v>108.61</c:v>
                </c:pt>
                <c:pt idx="408">
                  <c:v>108.79</c:v>
                </c:pt>
                <c:pt idx="409">
                  <c:v>108.4</c:v>
                </c:pt>
                <c:pt idx="410">
                  <c:v>108.82</c:v>
                </c:pt>
                <c:pt idx="411">
                  <c:v>108.83</c:v>
                </c:pt>
                <c:pt idx="412">
                  <c:v>109.41</c:v>
                </c:pt>
                <c:pt idx="413">
                  <c:v>109.97</c:v>
                </c:pt>
                <c:pt idx="414">
                  <c:v>109.81</c:v>
                </c:pt>
                <c:pt idx="415">
                  <c:v>110.02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433672"/>
        <c:axId val="609434064"/>
      </c:lineChart>
      <c:lineChart>
        <c:grouping val="standard"/>
        <c:varyColors val="0"/>
        <c:ser>
          <c:idx val="1"/>
          <c:order val="1"/>
          <c:tx>
            <c:v>Commodity index (rhs)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'Graf 3+4 - Ropa + Akcie'!$I$3:$I$418</c:f>
              <c:numCache>
                <c:formatCode>General</c:formatCode>
                <c:ptCount val="416"/>
                <c:pt idx="0">
                  <c:v>78.558800000000005</c:v>
                </c:pt>
                <c:pt idx="1">
                  <c:v>78.088099999999997</c:v>
                </c:pt>
                <c:pt idx="2">
                  <c:v>79.041799999999995</c:v>
                </c:pt>
                <c:pt idx="3">
                  <c:v>77.879000000000005</c:v>
                </c:pt>
                <c:pt idx="4">
                  <c:v>78.485100000000003</c:v>
                </c:pt>
                <c:pt idx="5">
                  <c:v>78.105500000000006</c:v>
                </c:pt>
                <c:pt idx="6">
                  <c:v>77.168999999999997</c:v>
                </c:pt>
                <c:pt idx="7">
                  <c:v>77.698499999999996</c:v>
                </c:pt>
                <c:pt idx="8">
                  <c:v>77.452299999999994</c:v>
                </c:pt>
                <c:pt idx="9">
                  <c:v>76.604500000000002</c:v>
                </c:pt>
                <c:pt idx="10">
                  <c:v>77.080699999999993</c:v>
                </c:pt>
                <c:pt idx="11">
                  <c:v>77.578100000000006</c:v>
                </c:pt>
                <c:pt idx="12">
                  <c:v>77.960899999999995</c:v>
                </c:pt>
                <c:pt idx="13">
                  <c:v>78.422399999999996</c:v>
                </c:pt>
                <c:pt idx="14">
                  <c:v>79.154399999999995</c:v>
                </c:pt>
                <c:pt idx="15">
                  <c:v>79.246600000000001</c:v>
                </c:pt>
                <c:pt idx="16">
                  <c:v>79.168999999999997</c:v>
                </c:pt>
                <c:pt idx="17">
                  <c:v>79.506399999999999</c:v>
                </c:pt>
                <c:pt idx="18">
                  <c:v>81.701599999999999</c:v>
                </c:pt>
                <c:pt idx="19">
                  <c:v>81.297799999999995</c:v>
                </c:pt>
                <c:pt idx="20">
                  <c:v>80.370800000000003</c:v>
                </c:pt>
                <c:pt idx="21">
                  <c:v>81.753299999999996</c:v>
                </c:pt>
                <c:pt idx="22">
                  <c:v>81.078100000000006</c:v>
                </c:pt>
                <c:pt idx="23">
                  <c:v>81.096199999999996</c:v>
                </c:pt>
                <c:pt idx="24">
                  <c:v>82.2684</c:v>
                </c:pt>
                <c:pt idx="25">
                  <c:v>82.144599999999997</c:v>
                </c:pt>
                <c:pt idx="26">
                  <c:v>81.499899999999997</c:v>
                </c:pt>
                <c:pt idx="27">
                  <c:v>81.423400000000001</c:v>
                </c:pt>
                <c:pt idx="28">
                  <c:v>81.741200000000006</c:v>
                </c:pt>
                <c:pt idx="29">
                  <c:v>81.5672</c:v>
                </c:pt>
                <c:pt idx="30">
                  <c:v>81.742199999999997</c:v>
                </c:pt>
                <c:pt idx="31">
                  <c:v>82.460099999999997</c:v>
                </c:pt>
                <c:pt idx="32">
                  <c:v>82.433199999999999</c:v>
                </c:pt>
                <c:pt idx="33">
                  <c:v>82.869100000000003</c:v>
                </c:pt>
                <c:pt idx="34">
                  <c:v>83.617999999999995</c:v>
                </c:pt>
                <c:pt idx="35">
                  <c:v>84.044600000000003</c:v>
                </c:pt>
                <c:pt idx="36">
                  <c:v>84.236900000000006</c:v>
                </c:pt>
                <c:pt idx="37">
                  <c:v>85.2346</c:v>
                </c:pt>
                <c:pt idx="38">
                  <c:v>85.825999999999993</c:v>
                </c:pt>
                <c:pt idx="39">
                  <c:v>86.514799999999994</c:v>
                </c:pt>
                <c:pt idx="40">
                  <c:v>87.692999999999998</c:v>
                </c:pt>
                <c:pt idx="41">
                  <c:v>86.868399999999994</c:v>
                </c:pt>
                <c:pt idx="42">
                  <c:v>87.428899999999999</c:v>
                </c:pt>
                <c:pt idx="43">
                  <c:v>86.867199999999997</c:v>
                </c:pt>
                <c:pt idx="44">
                  <c:v>87.641999999999996</c:v>
                </c:pt>
                <c:pt idx="45">
                  <c:v>86.623400000000004</c:v>
                </c:pt>
                <c:pt idx="46">
                  <c:v>86.961399999999998</c:v>
                </c:pt>
                <c:pt idx="47">
                  <c:v>87.446399999999997</c:v>
                </c:pt>
                <c:pt idx="48">
                  <c:v>88.174800000000005</c:v>
                </c:pt>
                <c:pt idx="49">
                  <c:v>88.184299999999993</c:v>
                </c:pt>
                <c:pt idx="50">
                  <c:v>88.828999999999994</c:v>
                </c:pt>
                <c:pt idx="51">
                  <c:v>88.519199999999998</c:v>
                </c:pt>
                <c:pt idx="52">
                  <c:v>89.783500000000004</c:v>
                </c:pt>
                <c:pt idx="53">
                  <c:v>89.838999999999999</c:v>
                </c:pt>
                <c:pt idx="54">
                  <c:v>90.137600000000006</c:v>
                </c:pt>
                <c:pt idx="55">
                  <c:v>89.981899999999996</c:v>
                </c:pt>
                <c:pt idx="56">
                  <c:v>90.052400000000006</c:v>
                </c:pt>
                <c:pt idx="57">
                  <c:v>91.008399999999995</c:v>
                </c:pt>
                <c:pt idx="58">
                  <c:v>90.345200000000006</c:v>
                </c:pt>
                <c:pt idx="59">
                  <c:v>90.108900000000006</c:v>
                </c:pt>
                <c:pt idx="60">
                  <c:v>90.267499999999998</c:v>
                </c:pt>
                <c:pt idx="61">
                  <c:v>88.800700000000006</c:v>
                </c:pt>
                <c:pt idx="62">
                  <c:v>87.891400000000004</c:v>
                </c:pt>
                <c:pt idx="63">
                  <c:v>87.130499999999998</c:v>
                </c:pt>
                <c:pt idx="64">
                  <c:v>87.821399999999997</c:v>
                </c:pt>
                <c:pt idx="65">
                  <c:v>87.561800000000005</c:v>
                </c:pt>
                <c:pt idx="66">
                  <c:v>87.334400000000002</c:v>
                </c:pt>
                <c:pt idx="67">
                  <c:v>88.494200000000006</c:v>
                </c:pt>
                <c:pt idx="68">
                  <c:v>87.870400000000004</c:v>
                </c:pt>
                <c:pt idx="69">
                  <c:v>87.186000000000007</c:v>
                </c:pt>
                <c:pt idx="70">
                  <c:v>87.669300000000007</c:v>
                </c:pt>
                <c:pt idx="71">
                  <c:v>88.561499999999995</c:v>
                </c:pt>
                <c:pt idx="72">
                  <c:v>87.727199999999996</c:v>
                </c:pt>
                <c:pt idx="73">
                  <c:v>89.031400000000005</c:v>
                </c:pt>
                <c:pt idx="74">
                  <c:v>89.4589</c:v>
                </c:pt>
                <c:pt idx="75">
                  <c:v>88.570999999999998</c:v>
                </c:pt>
                <c:pt idx="76">
                  <c:v>88.572100000000006</c:v>
                </c:pt>
                <c:pt idx="77">
                  <c:v>88.9268</c:v>
                </c:pt>
                <c:pt idx="78">
                  <c:v>89.146199999999993</c:v>
                </c:pt>
                <c:pt idx="79">
                  <c:v>88.220100000000002</c:v>
                </c:pt>
                <c:pt idx="80">
                  <c:v>89.350300000000004</c:v>
                </c:pt>
                <c:pt idx="81">
                  <c:v>88.489400000000003</c:v>
                </c:pt>
                <c:pt idx="82">
                  <c:v>89.419499999999999</c:v>
                </c:pt>
                <c:pt idx="83">
                  <c:v>88.928100000000001</c:v>
                </c:pt>
                <c:pt idx="84">
                  <c:v>88.738</c:v>
                </c:pt>
                <c:pt idx="85">
                  <c:v>90.9328</c:v>
                </c:pt>
                <c:pt idx="86">
                  <c:v>89.357900000000001</c:v>
                </c:pt>
                <c:pt idx="87">
                  <c:v>87.721599999999995</c:v>
                </c:pt>
                <c:pt idx="88">
                  <c:v>85.138300000000001</c:v>
                </c:pt>
                <c:pt idx="89">
                  <c:v>86.275199999999998</c:v>
                </c:pt>
                <c:pt idx="90">
                  <c:v>85.853099999999998</c:v>
                </c:pt>
                <c:pt idx="91">
                  <c:v>87.8048</c:v>
                </c:pt>
                <c:pt idx="92">
                  <c:v>89.229699999999994</c:v>
                </c:pt>
                <c:pt idx="93">
                  <c:v>88.526399999999995</c:v>
                </c:pt>
                <c:pt idx="94">
                  <c:v>89.293800000000005</c:v>
                </c:pt>
                <c:pt idx="95">
                  <c:v>89.814700000000002</c:v>
                </c:pt>
                <c:pt idx="96">
                  <c:v>90.3553</c:v>
                </c:pt>
                <c:pt idx="97">
                  <c:v>90.453800000000001</c:v>
                </c:pt>
                <c:pt idx="98">
                  <c:v>90.831500000000005</c:v>
                </c:pt>
                <c:pt idx="99">
                  <c:v>91.117800000000003</c:v>
                </c:pt>
                <c:pt idx="100">
                  <c:v>92.622699999999995</c:v>
                </c:pt>
                <c:pt idx="101">
                  <c:v>90.479900000000001</c:v>
                </c:pt>
                <c:pt idx="102">
                  <c:v>90.532300000000006</c:v>
                </c:pt>
                <c:pt idx="103">
                  <c:v>90.827299999999994</c:v>
                </c:pt>
                <c:pt idx="104">
                  <c:v>91.115600000000001</c:v>
                </c:pt>
                <c:pt idx="105">
                  <c:v>90.433099999999996</c:v>
                </c:pt>
                <c:pt idx="106">
                  <c:v>91.782700000000006</c:v>
                </c:pt>
                <c:pt idx="107">
                  <c:v>92.624499999999998</c:v>
                </c:pt>
                <c:pt idx="108">
                  <c:v>93.045000000000002</c:v>
                </c:pt>
                <c:pt idx="109">
                  <c:v>92.897900000000007</c:v>
                </c:pt>
                <c:pt idx="110">
                  <c:v>92.149299999999997</c:v>
                </c:pt>
                <c:pt idx="111">
                  <c:v>93.287099999999995</c:v>
                </c:pt>
                <c:pt idx="112">
                  <c:v>94.3904</c:v>
                </c:pt>
                <c:pt idx="113">
                  <c:v>95.319900000000004</c:v>
                </c:pt>
                <c:pt idx="114">
                  <c:v>96.359899999999996</c:v>
                </c:pt>
                <c:pt idx="115">
                  <c:v>96.2029</c:v>
                </c:pt>
                <c:pt idx="116">
                  <c:v>97.567700000000002</c:v>
                </c:pt>
                <c:pt idx="117">
                  <c:v>98.079099999999997</c:v>
                </c:pt>
                <c:pt idx="118">
                  <c:v>98.482900000000001</c:v>
                </c:pt>
                <c:pt idx="119">
                  <c:v>99.403700000000001</c:v>
                </c:pt>
                <c:pt idx="120">
                  <c:v>99.577600000000004</c:v>
                </c:pt>
                <c:pt idx="121">
                  <c:v>99.334199999999996</c:v>
                </c:pt>
                <c:pt idx="122">
                  <c:v>99.038200000000003</c:v>
                </c:pt>
                <c:pt idx="123">
                  <c:v>97.844300000000004</c:v>
                </c:pt>
                <c:pt idx="124">
                  <c:v>97.599400000000003</c:v>
                </c:pt>
                <c:pt idx="125">
                  <c:v>99.107799999999997</c:v>
                </c:pt>
                <c:pt idx="126">
                  <c:v>101.8648</c:v>
                </c:pt>
                <c:pt idx="127">
                  <c:v>101.60290000000001</c:v>
                </c:pt>
                <c:pt idx="128">
                  <c:v>102.6892</c:v>
                </c:pt>
                <c:pt idx="129">
                  <c:v>100.7349</c:v>
                </c:pt>
                <c:pt idx="130">
                  <c:v>101.1317</c:v>
                </c:pt>
                <c:pt idx="131">
                  <c:v>100.9008</c:v>
                </c:pt>
                <c:pt idx="132">
                  <c:v>100.468</c:v>
                </c:pt>
                <c:pt idx="133">
                  <c:v>100.7234</c:v>
                </c:pt>
                <c:pt idx="134">
                  <c:v>100.0458</c:v>
                </c:pt>
                <c:pt idx="135">
                  <c:v>99.835300000000004</c:v>
                </c:pt>
                <c:pt idx="136">
                  <c:v>100.6035</c:v>
                </c:pt>
                <c:pt idx="137">
                  <c:v>100.523</c:v>
                </c:pt>
                <c:pt idx="138">
                  <c:v>100.5206</c:v>
                </c:pt>
                <c:pt idx="139">
                  <c:v>100.2693</c:v>
                </c:pt>
                <c:pt idx="140">
                  <c:v>100.5809</c:v>
                </c:pt>
                <c:pt idx="141">
                  <c:v>101.49420000000001</c:v>
                </c:pt>
                <c:pt idx="142">
                  <c:v>102.712</c:v>
                </c:pt>
                <c:pt idx="143">
                  <c:v>102.17489999999999</c:v>
                </c:pt>
                <c:pt idx="144">
                  <c:v>100.6041</c:v>
                </c:pt>
                <c:pt idx="145">
                  <c:v>100.2458</c:v>
                </c:pt>
                <c:pt idx="146">
                  <c:v>100.0515</c:v>
                </c:pt>
                <c:pt idx="147">
                  <c:v>100.9914</c:v>
                </c:pt>
                <c:pt idx="148">
                  <c:v>102.0676</c:v>
                </c:pt>
                <c:pt idx="149">
                  <c:v>101.0561</c:v>
                </c:pt>
                <c:pt idx="150">
                  <c:v>100.9465</c:v>
                </c:pt>
                <c:pt idx="151">
                  <c:v>100.1561</c:v>
                </c:pt>
                <c:pt idx="152">
                  <c:v>100.0014</c:v>
                </c:pt>
                <c:pt idx="153">
                  <c:v>100.77200000000001</c:v>
                </c:pt>
                <c:pt idx="154">
                  <c:v>102.5038</c:v>
                </c:pt>
                <c:pt idx="155">
                  <c:v>103.7503</c:v>
                </c:pt>
                <c:pt idx="156">
                  <c:v>102.94280000000001</c:v>
                </c:pt>
                <c:pt idx="157">
                  <c:v>102.8047</c:v>
                </c:pt>
                <c:pt idx="158">
                  <c:v>105.08799999999999</c:v>
                </c:pt>
                <c:pt idx="159">
                  <c:v>105.34529999999999</c:v>
                </c:pt>
                <c:pt idx="160">
                  <c:v>105.49379999999999</c:v>
                </c:pt>
                <c:pt idx="161">
                  <c:v>104.9837</c:v>
                </c:pt>
                <c:pt idx="162">
                  <c:v>104.6512</c:v>
                </c:pt>
                <c:pt idx="163">
                  <c:v>103.3951</c:v>
                </c:pt>
                <c:pt idx="164">
                  <c:v>104.0993</c:v>
                </c:pt>
                <c:pt idx="165">
                  <c:v>103.10429999999999</c:v>
                </c:pt>
                <c:pt idx="166">
                  <c:v>104.562</c:v>
                </c:pt>
                <c:pt idx="167">
                  <c:v>104.7285</c:v>
                </c:pt>
                <c:pt idx="168">
                  <c:v>103.6961</c:v>
                </c:pt>
                <c:pt idx="169">
                  <c:v>103.3993</c:v>
                </c:pt>
                <c:pt idx="170">
                  <c:v>103.7471</c:v>
                </c:pt>
                <c:pt idx="171">
                  <c:v>103.0634</c:v>
                </c:pt>
                <c:pt idx="172">
                  <c:v>102.06100000000001</c:v>
                </c:pt>
                <c:pt idx="173">
                  <c:v>101.765</c:v>
                </c:pt>
                <c:pt idx="174">
                  <c:v>101.59059999999999</c:v>
                </c:pt>
                <c:pt idx="175">
                  <c:v>101.6138</c:v>
                </c:pt>
                <c:pt idx="176">
                  <c:v>100.64190000000001</c:v>
                </c:pt>
                <c:pt idx="177">
                  <c:v>100.73909999999999</c:v>
                </c:pt>
                <c:pt idx="178">
                  <c:v>101.16540000000001</c:v>
                </c:pt>
                <c:pt idx="179">
                  <c:v>101.819</c:v>
                </c:pt>
                <c:pt idx="180">
                  <c:v>102.31</c:v>
                </c:pt>
                <c:pt idx="181">
                  <c:v>101.44329999999999</c:v>
                </c:pt>
                <c:pt idx="182">
                  <c:v>99.669799999999995</c:v>
                </c:pt>
                <c:pt idx="183">
                  <c:v>99.060500000000005</c:v>
                </c:pt>
                <c:pt idx="184">
                  <c:v>99.471400000000003</c:v>
                </c:pt>
                <c:pt idx="185">
                  <c:v>98.796999999999997</c:v>
                </c:pt>
                <c:pt idx="186">
                  <c:v>99.224699999999999</c:v>
                </c:pt>
                <c:pt idx="187">
                  <c:v>101.3824</c:v>
                </c:pt>
                <c:pt idx="188">
                  <c:v>100.95180000000001</c:v>
                </c:pt>
                <c:pt idx="189">
                  <c:v>99.6875</c:v>
                </c:pt>
                <c:pt idx="190">
                  <c:v>99.896299999999997</c:v>
                </c:pt>
                <c:pt idx="191">
                  <c:v>98.123000000000005</c:v>
                </c:pt>
                <c:pt idx="192">
                  <c:v>99.287499999999994</c:v>
                </c:pt>
                <c:pt idx="193">
                  <c:v>99.365200000000002</c:v>
                </c:pt>
                <c:pt idx="194">
                  <c:v>101.0461</c:v>
                </c:pt>
                <c:pt idx="195">
                  <c:v>100.3086</c:v>
                </c:pt>
                <c:pt idx="196">
                  <c:v>100.0038</c:v>
                </c:pt>
                <c:pt idx="197">
                  <c:v>100.12869999999999</c:v>
                </c:pt>
                <c:pt idx="198">
                  <c:v>99.545500000000004</c:v>
                </c:pt>
                <c:pt idx="199">
                  <c:v>97.988200000000006</c:v>
                </c:pt>
                <c:pt idx="200">
                  <c:v>98.186800000000005</c:v>
                </c:pt>
                <c:pt idx="201">
                  <c:v>96.962599999999995</c:v>
                </c:pt>
                <c:pt idx="202">
                  <c:v>97.329899999999995</c:v>
                </c:pt>
                <c:pt idx="203">
                  <c:v>97.577699999999993</c:v>
                </c:pt>
                <c:pt idx="204">
                  <c:v>98.9953</c:v>
                </c:pt>
                <c:pt idx="205">
                  <c:v>99.378100000000003</c:v>
                </c:pt>
                <c:pt idx="206">
                  <c:v>99.135800000000003</c:v>
                </c:pt>
                <c:pt idx="207">
                  <c:v>100.3442</c:v>
                </c:pt>
                <c:pt idx="208">
                  <c:v>100.7694</c:v>
                </c:pt>
                <c:pt idx="209">
                  <c:v>101.6979</c:v>
                </c:pt>
                <c:pt idx="210">
                  <c:v>102.05419999999999</c:v>
                </c:pt>
                <c:pt idx="211">
                  <c:v>102.09820000000001</c:v>
                </c:pt>
                <c:pt idx="212">
                  <c:v>101.8861</c:v>
                </c:pt>
                <c:pt idx="213">
                  <c:v>103.4379</c:v>
                </c:pt>
                <c:pt idx="214">
                  <c:v>102.1028</c:v>
                </c:pt>
                <c:pt idx="215">
                  <c:v>102.7864</c:v>
                </c:pt>
                <c:pt idx="216">
                  <c:v>101.96639999999999</c:v>
                </c:pt>
                <c:pt idx="217">
                  <c:v>101.7313</c:v>
                </c:pt>
                <c:pt idx="218">
                  <c:v>102.7283</c:v>
                </c:pt>
                <c:pt idx="219">
                  <c:v>103.22020000000001</c:v>
                </c:pt>
                <c:pt idx="220">
                  <c:v>103.21</c:v>
                </c:pt>
                <c:pt idx="221">
                  <c:v>103.9821</c:v>
                </c:pt>
                <c:pt idx="222">
                  <c:v>104.47199999999999</c:v>
                </c:pt>
                <c:pt idx="223">
                  <c:v>103.0098</c:v>
                </c:pt>
                <c:pt idx="224">
                  <c:v>101.6249</c:v>
                </c:pt>
                <c:pt idx="225">
                  <c:v>102.1225</c:v>
                </c:pt>
                <c:pt idx="226">
                  <c:v>103.56659999999999</c:v>
                </c:pt>
                <c:pt idx="227">
                  <c:v>102.64879999999999</c:v>
                </c:pt>
                <c:pt idx="228">
                  <c:v>102.4819</c:v>
                </c:pt>
                <c:pt idx="229">
                  <c:v>101.6108</c:v>
                </c:pt>
                <c:pt idx="230">
                  <c:v>104.0163</c:v>
                </c:pt>
                <c:pt idx="231">
                  <c:v>101.3224</c:v>
                </c:pt>
                <c:pt idx="232">
                  <c:v>100.8413</c:v>
                </c:pt>
                <c:pt idx="233">
                  <c:v>98.762900000000002</c:v>
                </c:pt>
                <c:pt idx="234">
                  <c:v>100.2513</c:v>
                </c:pt>
                <c:pt idx="235">
                  <c:v>101.3211</c:v>
                </c:pt>
                <c:pt idx="236">
                  <c:v>100.745</c:v>
                </c:pt>
                <c:pt idx="237">
                  <c:v>101.131</c:v>
                </c:pt>
                <c:pt idx="238">
                  <c:v>101.5883</c:v>
                </c:pt>
                <c:pt idx="239">
                  <c:v>102.5472</c:v>
                </c:pt>
                <c:pt idx="240">
                  <c:v>101.49930000000001</c:v>
                </c:pt>
                <c:pt idx="241">
                  <c:v>103.3062</c:v>
                </c:pt>
                <c:pt idx="242">
                  <c:v>101.71769999999999</c:v>
                </c:pt>
                <c:pt idx="243">
                  <c:v>102.3496</c:v>
                </c:pt>
                <c:pt idx="244">
                  <c:v>101.29089999999999</c:v>
                </c:pt>
                <c:pt idx="245">
                  <c:v>101.895</c:v>
                </c:pt>
                <c:pt idx="246">
                  <c:v>103.6223</c:v>
                </c:pt>
                <c:pt idx="247">
                  <c:v>103.6365</c:v>
                </c:pt>
                <c:pt idx="248">
                  <c:v>103.5252</c:v>
                </c:pt>
                <c:pt idx="249">
                  <c:v>104.0825</c:v>
                </c:pt>
                <c:pt idx="250">
                  <c:v>103.873</c:v>
                </c:pt>
                <c:pt idx="251">
                  <c:v>103.8614</c:v>
                </c:pt>
                <c:pt idx="252">
                  <c:v>104.32850000000001</c:v>
                </c:pt>
                <c:pt idx="253">
                  <c:v>106.1031</c:v>
                </c:pt>
                <c:pt idx="254">
                  <c:v>106.113</c:v>
                </c:pt>
                <c:pt idx="255">
                  <c:v>106.4859</c:v>
                </c:pt>
                <c:pt idx="256">
                  <c:v>106.1649</c:v>
                </c:pt>
                <c:pt idx="257">
                  <c:v>107.5993</c:v>
                </c:pt>
                <c:pt idx="258">
                  <c:v>107.0226</c:v>
                </c:pt>
                <c:pt idx="259">
                  <c:v>108.66</c:v>
                </c:pt>
                <c:pt idx="260">
                  <c:v>108.52419999999999</c:v>
                </c:pt>
                <c:pt idx="261">
                  <c:v>108.8532</c:v>
                </c:pt>
                <c:pt idx="262">
                  <c:v>108.2629</c:v>
                </c:pt>
                <c:pt idx="263">
                  <c:v>109.7779</c:v>
                </c:pt>
                <c:pt idx="264">
                  <c:v>110.7697</c:v>
                </c:pt>
                <c:pt idx="265">
                  <c:v>110.68210000000001</c:v>
                </c:pt>
                <c:pt idx="266">
                  <c:v>110.879</c:v>
                </c:pt>
                <c:pt idx="267">
                  <c:v>111.9937</c:v>
                </c:pt>
                <c:pt idx="268">
                  <c:v>110.6721</c:v>
                </c:pt>
                <c:pt idx="269">
                  <c:v>112.20059999999999</c:v>
                </c:pt>
                <c:pt idx="270">
                  <c:v>112.19970000000001</c:v>
                </c:pt>
                <c:pt idx="271">
                  <c:v>112.16379999999999</c:v>
                </c:pt>
                <c:pt idx="272">
                  <c:v>112.5138</c:v>
                </c:pt>
                <c:pt idx="273">
                  <c:v>114.797</c:v>
                </c:pt>
                <c:pt idx="274">
                  <c:v>112.9451</c:v>
                </c:pt>
                <c:pt idx="275">
                  <c:v>117.4897</c:v>
                </c:pt>
                <c:pt idx="276">
                  <c:v>117.69029999999999</c:v>
                </c:pt>
                <c:pt idx="277">
                  <c:v>117.22450000000001</c:v>
                </c:pt>
                <c:pt idx="278">
                  <c:v>118.1138</c:v>
                </c:pt>
                <c:pt idx="279">
                  <c:v>117.916</c:v>
                </c:pt>
                <c:pt idx="280">
                  <c:v>117.10250000000001</c:v>
                </c:pt>
                <c:pt idx="281">
                  <c:v>116.7847</c:v>
                </c:pt>
                <c:pt idx="282">
                  <c:v>117.47799999999999</c:v>
                </c:pt>
                <c:pt idx="283">
                  <c:v>116.87820000000001</c:v>
                </c:pt>
                <c:pt idx="284">
                  <c:v>115.9414</c:v>
                </c:pt>
                <c:pt idx="285">
                  <c:v>117.32250000000001</c:v>
                </c:pt>
                <c:pt idx="286">
                  <c:v>117.5562</c:v>
                </c:pt>
                <c:pt idx="287">
                  <c:v>116.5363</c:v>
                </c:pt>
                <c:pt idx="288">
                  <c:v>117.67610000000001</c:v>
                </c:pt>
                <c:pt idx="289">
                  <c:v>116.99379999999999</c:v>
                </c:pt>
                <c:pt idx="290">
                  <c:v>116.3039</c:v>
                </c:pt>
                <c:pt idx="291">
                  <c:v>116.48090000000001</c:v>
                </c:pt>
                <c:pt idx="292">
                  <c:v>117.7226</c:v>
                </c:pt>
                <c:pt idx="293">
                  <c:v>117.73650000000001</c:v>
                </c:pt>
                <c:pt idx="294">
                  <c:v>117.9486</c:v>
                </c:pt>
                <c:pt idx="295">
                  <c:v>119.0795</c:v>
                </c:pt>
                <c:pt idx="296">
                  <c:v>117.7636</c:v>
                </c:pt>
                <c:pt idx="297">
                  <c:v>116.8334</c:v>
                </c:pt>
                <c:pt idx="298">
                  <c:v>116.5802</c:v>
                </c:pt>
                <c:pt idx="299">
                  <c:v>117.24039999999999</c:v>
                </c:pt>
                <c:pt idx="300">
                  <c:v>116.65349999999999</c:v>
                </c:pt>
                <c:pt idx="301">
                  <c:v>117.46810000000001</c:v>
                </c:pt>
                <c:pt idx="302">
                  <c:v>116.60590000000001</c:v>
                </c:pt>
                <c:pt idx="303">
                  <c:v>117.4452</c:v>
                </c:pt>
                <c:pt idx="304">
                  <c:v>117.54649999999999</c:v>
                </c:pt>
                <c:pt idx="305">
                  <c:v>116.9992</c:v>
                </c:pt>
                <c:pt idx="306">
                  <c:v>118.40479999999999</c:v>
                </c:pt>
                <c:pt idx="307">
                  <c:v>119.0406</c:v>
                </c:pt>
                <c:pt idx="308">
                  <c:v>118.2045</c:v>
                </c:pt>
                <c:pt idx="309">
                  <c:v>118.8325</c:v>
                </c:pt>
                <c:pt idx="310">
                  <c:v>118.8028</c:v>
                </c:pt>
                <c:pt idx="311">
                  <c:v>119.8569</c:v>
                </c:pt>
                <c:pt idx="312">
                  <c:v>119.5825</c:v>
                </c:pt>
                <c:pt idx="313">
                  <c:v>118.01819999999999</c:v>
                </c:pt>
                <c:pt idx="314">
                  <c:v>118.21729999999999</c:v>
                </c:pt>
                <c:pt idx="315">
                  <c:v>118.5566</c:v>
                </c:pt>
                <c:pt idx="316">
                  <c:v>118.6922</c:v>
                </c:pt>
                <c:pt idx="317">
                  <c:v>120.42449999999999</c:v>
                </c:pt>
                <c:pt idx="318">
                  <c:v>119.18470000000001</c:v>
                </c:pt>
                <c:pt idx="319">
                  <c:v>119.08280000000001</c:v>
                </c:pt>
                <c:pt idx="320">
                  <c:v>119.53060000000001</c:v>
                </c:pt>
                <c:pt idx="321">
                  <c:v>118.6006</c:v>
                </c:pt>
                <c:pt idx="322">
                  <c:v>118.62520000000001</c:v>
                </c:pt>
                <c:pt idx="323">
                  <c:v>119.485</c:v>
                </c:pt>
                <c:pt idx="324">
                  <c:v>120.4843</c:v>
                </c:pt>
                <c:pt idx="325">
                  <c:v>122.0424</c:v>
                </c:pt>
                <c:pt idx="326">
                  <c:v>122.2611</c:v>
                </c:pt>
                <c:pt idx="327">
                  <c:v>121.3571</c:v>
                </c:pt>
                <c:pt idx="328">
                  <c:v>121.2991</c:v>
                </c:pt>
                <c:pt idx="329">
                  <c:v>121.6292</c:v>
                </c:pt>
                <c:pt idx="330">
                  <c:v>122.6383</c:v>
                </c:pt>
                <c:pt idx="331">
                  <c:v>123.4755</c:v>
                </c:pt>
                <c:pt idx="332">
                  <c:v>124.2431</c:v>
                </c:pt>
                <c:pt idx="333">
                  <c:v>124.8522</c:v>
                </c:pt>
                <c:pt idx="334">
                  <c:v>124.6729</c:v>
                </c:pt>
                <c:pt idx="335">
                  <c:v>125.1742</c:v>
                </c:pt>
                <c:pt idx="336">
                  <c:v>125.3004</c:v>
                </c:pt>
                <c:pt idx="337">
                  <c:v>126.5745</c:v>
                </c:pt>
                <c:pt idx="338">
                  <c:v>126.3261</c:v>
                </c:pt>
                <c:pt idx="339">
                  <c:v>126.0103</c:v>
                </c:pt>
                <c:pt idx="340">
                  <c:v>125.8897</c:v>
                </c:pt>
                <c:pt idx="341">
                  <c:v>125.4041</c:v>
                </c:pt>
                <c:pt idx="342">
                  <c:v>125.4217</c:v>
                </c:pt>
                <c:pt idx="343">
                  <c:v>125.4898</c:v>
                </c:pt>
                <c:pt idx="344">
                  <c:v>125.2677</c:v>
                </c:pt>
                <c:pt idx="345">
                  <c:v>124.9821</c:v>
                </c:pt>
                <c:pt idx="346">
                  <c:v>125.134</c:v>
                </c:pt>
                <c:pt idx="347">
                  <c:v>125.7131</c:v>
                </c:pt>
                <c:pt idx="348">
                  <c:v>125.6506</c:v>
                </c:pt>
                <c:pt idx="349">
                  <c:v>126.2692</c:v>
                </c:pt>
                <c:pt idx="350">
                  <c:v>126.8747</c:v>
                </c:pt>
                <c:pt idx="351">
                  <c:v>127.6818</c:v>
                </c:pt>
                <c:pt idx="352">
                  <c:v>127.3322</c:v>
                </c:pt>
                <c:pt idx="353">
                  <c:v>127.7319</c:v>
                </c:pt>
                <c:pt idx="354">
                  <c:v>128.21549999999999</c:v>
                </c:pt>
                <c:pt idx="355">
                  <c:v>127.2269</c:v>
                </c:pt>
                <c:pt idx="356">
                  <c:v>127.9139</c:v>
                </c:pt>
                <c:pt idx="357">
                  <c:v>127.089</c:v>
                </c:pt>
                <c:pt idx="358">
                  <c:v>127.9143</c:v>
                </c:pt>
                <c:pt idx="359">
                  <c:v>128.45240000000001</c:v>
                </c:pt>
                <c:pt idx="360">
                  <c:v>128.62989999999999</c:v>
                </c:pt>
                <c:pt idx="361">
                  <c:v>129.33860000000001</c:v>
                </c:pt>
                <c:pt idx="362">
                  <c:v>129.30449999999999</c:v>
                </c:pt>
                <c:pt idx="363">
                  <c:v>129.04939999999999</c:v>
                </c:pt>
                <c:pt idx="364">
                  <c:v>129.1567</c:v>
                </c:pt>
                <c:pt idx="365">
                  <c:v>128.80950000000001</c:v>
                </c:pt>
                <c:pt idx="366">
                  <c:v>129.37209999999999</c:v>
                </c:pt>
                <c:pt idx="367">
                  <c:v>129.29159999999999</c:v>
                </c:pt>
                <c:pt idx="368">
                  <c:v>129.982</c:v>
                </c:pt>
                <c:pt idx="369">
                  <c:v>129.77099999999999</c:v>
                </c:pt>
                <c:pt idx="370">
                  <c:v>129.48089999999999</c:v>
                </c:pt>
                <c:pt idx="371">
                  <c:v>130.167</c:v>
                </c:pt>
                <c:pt idx="372">
                  <c:v>130.18819999999999</c:v>
                </c:pt>
                <c:pt idx="373">
                  <c:v>131.1412</c:v>
                </c:pt>
                <c:pt idx="374">
                  <c:v>131.5479</c:v>
                </c:pt>
                <c:pt idx="375">
                  <c:v>132.3622</c:v>
                </c:pt>
                <c:pt idx="376">
                  <c:v>132.66</c:v>
                </c:pt>
                <c:pt idx="377">
                  <c:v>134.2159</c:v>
                </c:pt>
                <c:pt idx="378">
                  <c:v>134.28749999999999</c:v>
                </c:pt>
                <c:pt idx="379">
                  <c:v>134.23220000000001</c:v>
                </c:pt>
                <c:pt idx="380">
                  <c:v>134.6268</c:v>
                </c:pt>
                <c:pt idx="381">
                  <c:v>135.88669999999999</c:v>
                </c:pt>
                <c:pt idx="382">
                  <c:v>136.3613</c:v>
                </c:pt>
                <c:pt idx="383">
                  <c:v>136.6259</c:v>
                </c:pt>
                <c:pt idx="384">
                  <c:v>136.33930000000001</c:v>
                </c:pt>
                <c:pt idx="385">
                  <c:v>136.15129999999999</c:v>
                </c:pt>
                <c:pt idx="386">
                  <c:v>136.55459999999999</c:v>
                </c:pt>
                <c:pt idx="387">
                  <c:v>136.268</c:v>
                </c:pt>
                <c:pt idx="388">
                  <c:v>134.8681</c:v>
                </c:pt>
                <c:pt idx="389">
                  <c:v>134.6609</c:v>
                </c:pt>
                <c:pt idx="390">
                  <c:v>134.71019999999999</c:v>
                </c:pt>
                <c:pt idx="391">
                  <c:v>134.77279999999999</c:v>
                </c:pt>
                <c:pt idx="392">
                  <c:v>134.27680000000001</c:v>
                </c:pt>
                <c:pt idx="393">
                  <c:v>132.83750000000001</c:v>
                </c:pt>
                <c:pt idx="394">
                  <c:v>133.2885</c:v>
                </c:pt>
                <c:pt idx="395">
                  <c:v>133.797</c:v>
                </c:pt>
                <c:pt idx="396">
                  <c:v>133.7139</c:v>
                </c:pt>
                <c:pt idx="397">
                  <c:v>133.28649999999999</c:v>
                </c:pt>
                <c:pt idx="398">
                  <c:v>133.2861</c:v>
                </c:pt>
                <c:pt idx="399">
                  <c:v>133.58789999999999</c:v>
                </c:pt>
                <c:pt idx="400">
                  <c:v>133.9812</c:v>
                </c:pt>
                <c:pt idx="401">
                  <c:v>133.83240000000001</c:v>
                </c:pt>
                <c:pt idx="402">
                  <c:v>134.74090000000001</c:v>
                </c:pt>
                <c:pt idx="403">
                  <c:v>134.79490000000001</c:v>
                </c:pt>
                <c:pt idx="404">
                  <c:v>134.7938</c:v>
                </c:pt>
                <c:pt idx="405">
                  <c:v>135.71299999999999</c:v>
                </c:pt>
                <c:pt idx="406">
                  <c:v>135.60120000000001</c:v>
                </c:pt>
                <c:pt idx="407">
                  <c:v>135.6405</c:v>
                </c:pt>
                <c:pt idx="408">
                  <c:v>135.60079999999999</c:v>
                </c:pt>
                <c:pt idx="409">
                  <c:v>135.7201</c:v>
                </c:pt>
                <c:pt idx="410">
                  <c:v>135.23480000000001</c:v>
                </c:pt>
                <c:pt idx="411">
                  <c:v>135.79079999999999</c:v>
                </c:pt>
                <c:pt idx="412">
                  <c:v>136.60919999999999</c:v>
                </c:pt>
                <c:pt idx="413">
                  <c:v>136.3039</c:v>
                </c:pt>
                <c:pt idx="414">
                  <c:v>136.0531</c:v>
                </c:pt>
                <c:pt idx="415">
                  <c:v>135.76179999999999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440864"/>
        <c:axId val="611440472"/>
      </c:lineChart>
      <c:dateAx>
        <c:axId val="6094336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9434064"/>
        <c:crosses val="autoZero"/>
        <c:auto val="1"/>
        <c:lblOffset val="100"/>
        <c:baseTimeUnit val="days"/>
      </c:dateAx>
      <c:valAx>
        <c:axId val="609434064"/>
        <c:scaling>
          <c:orientation val="minMax"/>
          <c:min val="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09433672"/>
        <c:crosses val="autoZero"/>
        <c:crossBetween val="between"/>
      </c:valAx>
      <c:valAx>
        <c:axId val="611440472"/>
        <c:scaling>
          <c:orientation val="minMax"/>
          <c:min val="7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1440864"/>
        <c:crosses val="max"/>
        <c:crossBetween val="between"/>
        <c:majorUnit val="5"/>
      </c:valAx>
      <c:catAx>
        <c:axId val="611440864"/>
        <c:scaling>
          <c:orientation val="minMax"/>
        </c:scaling>
        <c:delete val="1"/>
        <c:axPos val="b"/>
        <c:majorTickMark val="out"/>
        <c:minorTickMark val="none"/>
        <c:tickLblPos val="nextTo"/>
        <c:crossAx val="611440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518398548102713"/>
          <c:y val="0.15060240963855423"/>
          <c:w val="0.53331265758082214"/>
          <c:h val="0.1713177117920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Reálny rast výdavkového agregátu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35 Výdav. pravidlo'!$D$4:$I$4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 OS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'Graf 35 Výdav. pravidlo'!$D$17:$I$17</c:f>
              <c:numCache>
                <c:formatCode>0.0</c:formatCode>
                <c:ptCount val="6"/>
                <c:pt idx="0">
                  <c:v>0.80321022841278733</c:v>
                </c:pt>
                <c:pt idx="1">
                  <c:v>5.4686395830527479</c:v>
                </c:pt>
                <c:pt idx="2">
                  <c:v>-2.7249846513311637</c:v>
                </c:pt>
                <c:pt idx="3">
                  <c:v>0.3596223461239223</c:v>
                </c:pt>
                <c:pt idx="4">
                  <c:v>0.29409769012722631</c:v>
                </c:pt>
                <c:pt idx="5">
                  <c:v>1.1048632589693907</c:v>
                </c:pt>
              </c:numCache>
            </c:numRef>
          </c:val>
          <c:smooth val="0"/>
        </c:ser>
        <c:ser>
          <c:idx val="1"/>
          <c:order val="1"/>
          <c:tx>
            <c:v>Výdavkové pravidlo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35 Výdav. pravidlo'!$D$4:$I$4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 OS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'Graf 35 Výdav. pravidlo'!$D$18:$I$18</c:f>
              <c:numCache>
                <c:formatCode>0.0</c:formatCode>
                <c:ptCount val="6"/>
                <c:pt idx="0">
                  <c:v>4.0667768292251738</c:v>
                </c:pt>
                <c:pt idx="1">
                  <c:v>2.9279065204139698</c:v>
                </c:pt>
                <c:pt idx="2">
                  <c:v>2.2161125774069674</c:v>
                </c:pt>
                <c:pt idx="3">
                  <c:v>1.3192612137203166</c:v>
                </c:pt>
                <c:pt idx="4">
                  <c:v>1.3192612137203166</c:v>
                </c:pt>
                <c:pt idx="5">
                  <c:v>2.662026799561561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40016"/>
        <c:axId val="734840408"/>
      </c:lineChart>
      <c:catAx>
        <c:axId val="73484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40408"/>
        <c:crosses val="autoZero"/>
        <c:auto val="1"/>
        <c:lblAlgn val="ctr"/>
        <c:lblOffset val="100"/>
        <c:noMultiLvlLbl val="0"/>
      </c:catAx>
      <c:valAx>
        <c:axId val="73484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4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8455735485998E-3"/>
          <c:y val="0.81687502568125536"/>
          <c:w val="0.9819313623532907"/>
          <c:h val="0.154399665549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5"/>
          <c:order val="15"/>
          <c:tx>
            <c:v>Expenditure benchmark deviation</c:v>
          </c:tx>
          <c:spPr>
            <a:solidFill>
              <a:srgbClr val="B0D6AF"/>
            </a:solidFill>
            <a:ln>
              <a:noFill/>
            </a:ln>
            <a:effectLst/>
          </c:spPr>
          <c:invertIfNegative val="1"/>
          <c:dPt>
            <c:idx val="2"/>
            <c:invertIfNegative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Lbls>
            <c:dLbl>
              <c:idx val="0"/>
              <c:layout>
                <c:manualLayout>
                  <c:x val="-3.7558685446009389E-3"/>
                  <c:y val="0.280839895013123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4428397272392094E-17"/>
                  <c:y val="0.178878317293671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395037911927675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771358908956837E-16"/>
                  <c:y val="0.136679060950714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0.137769757946923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0.1690481918926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'[1]Graf 35 Výdav. pravidlo'!$C$33:$I$33</c15:sqref>
                  </c15:fullRef>
                </c:ext>
              </c:extLst>
              <c:f>'[1]Graf 35 Výdav. pravidlo'!$D$33:$I$33</c:f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'[1]Graf 35 Výdav. pravidlo'!$C$49:$I$49</c15:sqref>
                  </c15:fullRef>
                </c:ext>
              </c:extLst>
              <c:f>'[1]Graf 35 Výdav. pravidlo'!$D$49:$I$49</c:f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9C9BA"/>
                  </a:solidFill>
                  <a:ln>
                    <a:noFill/>
                  </a:ln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41192"/>
        <c:axId val="734841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'[1]Graf 35 Výdav. pravidlo'!$A$5:$B$5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'[1]Graf 35 Výdav. pravidlo'!$C$5:$I$5</c15:sqref>
                        </c15:fullRef>
                        <c15:formulaRef>
                          <c15:sqref>'[1]Graf 35 Výdav. pravidlo'!$D$5:$I$5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pravidlo'!$A$6:$B$6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pravidlo'!$C$6:$I$6</c15:sqref>
                        </c15:fullRef>
                        <c15:formulaRef>
                          <c15:sqref>'[1]Graf 35 Výdav. pravidlo'!$D$6:$I$6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pravidlo'!$A$7:$B$7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pravidlo'!$C$7:$I$7</c15:sqref>
                        </c15:fullRef>
                        <c15:formulaRef>
                          <c15:sqref>'[1]Graf 35 Výdav. pravidlo'!$D$7:$I$7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pravidlo'!$A$8:$B$8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pravidlo'!$C$8:$I$8</c15:sqref>
                        </c15:fullRef>
                        <c15:formulaRef>
                          <c15:sqref>'[1]Graf 35 Výdav. pravidlo'!$D$8:$I$8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pravidlo'!$A$9:$B$9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pravidlo'!$C$9:$I$9</c15:sqref>
                        </c15:fullRef>
                        <c15:formulaRef>
                          <c15:sqref>'[1]Graf 35 Výdav. pravidlo'!$D$9:$I$9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pravidlo'!$A$10:$B$10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pravidlo'!$C$10:$I$10</c15:sqref>
                        </c15:fullRef>
                        <c15:formulaRef>
                          <c15:sqref>'[1]Graf 35 Výdav. pravidlo'!$D$10:$I$10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pravidlo'!$A$11:$B$11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pravidlo'!$C$11:$I$11</c15:sqref>
                        </c15:fullRef>
                        <c15:formulaRef>
                          <c15:sqref>'[1]Graf 35 Výdav. pravidlo'!$D$11:$I$11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pravidlo'!$A$12:$B$12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pravidlo'!$C$12:$I$12</c15:sqref>
                        </c15:fullRef>
                        <c15:formulaRef>
                          <c15:sqref>'[1]Graf 35 Výdav. pravidlo'!$D$12:$I$12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pravidlo'!$A$13:$B$13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pravidlo'!$C$13:$I$13</c15:sqref>
                        </c15:fullRef>
                        <c15:formulaRef>
                          <c15:sqref>'[1]Graf 35 Výdav. pravidlo'!$D$13:$I$13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pravidlo'!$A$14:$B$14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pravidlo'!$C$14:$I$14</c15:sqref>
                        </c15:fullRef>
                        <c15:formulaRef>
                          <c15:sqref>'[1]Graf 35 Výdav. pravidlo'!$D$14:$I$14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pravidlo'!$A$15:$B$15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pravidlo'!$C$15:$I$15</c15:sqref>
                        </c15:fullRef>
                        <c15:formulaRef>
                          <c15:sqref>'[1]Graf 35 Výdav. pravidlo'!$D$15:$I$15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pravidlo'!$A$16:$B$16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pravidlo'!$C$16:$I$16</c15:sqref>
                        </c15:fullRef>
                        <c15:formulaRef>
                          <c15:sqref>'[1]Graf 35 Výdav. pravidlo'!$D$16:$I$16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pravidlo'!$A$17:$B$17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pravidlo'!$C$17:$I$17</c15:sqref>
                        </c15:fullRef>
                        <c15:formulaRef>
                          <c15:sqref>'[1]Graf 35 Výdav. pravidlo'!$D$17:$I$17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pravidlo'!$A$18:$B$18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pravidlo'!$C$18:$I$18</c15:sqref>
                        </c15:fullRef>
                        <c15:formulaRef>
                          <c15:sqref>'[1]Graf 35 Výdav. pravidlo'!$D$18:$I$18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pravidlo'!$A$19:$B$19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pravidlo'!$C$19:$I$19</c15:sqref>
                        </c15:fullRef>
                        <c15:formulaRef>
                          <c15:sqref>'[1]Graf 35 Výdav. pravidlo'!$D$19:$I$19</c15:sqref>
                        </c15:formulaRef>
                      </c:ext>
                    </c:extLst>
                  </c:numRef>
                </c:val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'[1]Graf 35 Výdav. pravidlo'!$A$22:$B$22</c15:sqref>
                        </c15:formulaRef>
                      </c:ext>
                    </c:extLst>
                    <c:strCache>
                      <c:ptCount val="1"/>
                      <c:pt idx="0">
                        <c:v>#ODKAZ! #ODKAZ!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pravidlo'!$C$33:$I$33</c15:sqref>
                        </c15:fullRef>
                        <c15:formulaRef>
                          <c15:sqref>'[1]Graf 35 Výdav. pravidlo'!$D$33:$I$33</c15:sqref>
                        </c15:formulaRef>
                      </c:ext>
                    </c:extLst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'[1]Graf 35 Výdav. pravidlo'!$C$22:$I$22</c15:sqref>
                        </c15:fullRef>
                        <c15:formulaRef>
                          <c15:sqref>'[1]Graf 35 Výdav. pravidlo'!$D$22:$I$22</c15:sqref>
                        </c15:formulaRef>
                      </c:ext>
                    </c:extLst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16"/>
          <c:order val="16"/>
          <c:tx>
            <c:v>Two-year feviation</c:v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3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'[1]Graf 35 Výdav. pravidlo'!$C$33:$I$33</c15:sqref>
                  </c15:fullRef>
                </c:ext>
              </c:extLst>
              <c:f>'[1]Graf 35 Výdav. pravidlo'!$D$33:$I$33</c:f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'[1]Graf 35 Výdav. pravidlo'!$C$50:$I$50</c15:sqref>
                  </c15:fullRef>
                </c:ext>
              </c:extLst>
              <c:f>'[1]Graf 35 Výdav. pravidlo'!$D$50:$I$50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841192"/>
        <c:axId val="734841584"/>
      </c:lineChart>
      <c:catAx>
        <c:axId val="73484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41584"/>
        <c:crosses val="autoZero"/>
        <c:auto val="1"/>
        <c:lblAlgn val="ctr"/>
        <c:lblOffset val="100"/>
        <c:noMultiLvlLbl val="0"/>
      </c:catAx>
      <c:valAx>
        <c:axId val="73484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4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514411906970982E-3"/>
          <c:y val="0.8340988626421697"/>
          <c:w val="0.99424855880930296"/>
          <c:h val="0.13812335958005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Real growth of expenditure aggregate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chemeClr val="accent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'[1]Graf 35 Výdav. pravidlo'!$D$33:$I$33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 E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'[1]Graf 35 Výdav. pravidlo'!$D$46:$I$46</c:f>
              <c:numCache>
                <c:formatCode>General</c:formatCode>
                <c:ptCount val="6"/>
                <c:pt idx="0">
                  <c:v>0.80321022841278733</c:v>
                </c:pt>
                <c:pt idx="1">
                  <c:v>5.4686395830527479</c:v>
                </c:pt>
                <c:pt idx="2">
                  <c:v>-2.7249846513311637</c:v>
                </c:pt>
                <c:pt idx="3">
                  <c:v>0.3596223461239223</c:v>
                </c:pt>
                <c:pt idx="4">
                  <c:v>0.29409769012722631</c:v>
                </c:pt>
                <c:pt idx="5">
                  <c:v>1.1048632589693907</c:v>
                </c:pt>
              </c:numCache>
            </c:numRef>
          </c:val>
          <c:smooth val="0"/>
        </c:ser>
        <c:ser>
          <c:idx val="1"/>
          <c:order val="1"/>
          <c:tx>
            <c:v>Expenditure benchmark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'[1]Graf 35 Výdav. pravidlo'!$D$33:$I$33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 E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'[1]Graf 35 Výdav. pravidlo'!$D$47:$I$47</c:f>
              <c:numCache>
                <c:formatCode>General</c:formatCode>
                <c:ptCount val="6"/>
                <c:pt idx="0">
                  <c:v>4.0667768292251738</c:v>
                </c:pt>
                <c:pt idx="1">
                  <c:v>2.9279065204139698</c:v>
                </c:pt>
                <c:pt idx="2">
                  <c:v>2.2161125774069674</c:v>
                </c:pt>
                <c:pt idx="3">
                  <c:v>1.3192612137203166</c:v>
                </c:pt>
                <c:pt idx="4">
                  <c:v>1.3192612137203166</c:v>
                </c:pt>
                <c:pt idx="5">
                  <c:v>2.662026799561561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42368"/>
        <c:axId val="734842760"/>
      </c:lineChart>
      <c:catAx>
        <c:axId val="73484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42760"/>
        <c:crosses val="autoZero"/>
        <c:auto val="1"/>
        <c:lblAlgn val="ctr"/>
        <c:lblOffset val="100"/>
        <c:noMultiLvlLbl val="0"/>
      </c:catAx>
      <c:valAx>
        <c:axId val="73484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73484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8455735485998E-3"/>
          <c:y val="0.81687502568125536"/>
          <c:w val="0.9819313623532907"/>
          <c:h val="0.1543996655499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'Graf 36 Faktory k zmene dlh'!$A$26</c:f>
              <c:strCache>
                <c:ptCount val="1"/>
                <c:pt idx="0">
                  <c:v>Zosúladenie deficitu a dlhu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dlh'!$B$19:$G$19</c15:sqref>
                  </c15:fullRef>
                </c:ext>
              </c:extLst>
              <c:f>'Graf 36 Faktory k zmene dlh'!$D$19:$G$19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dlh'!$B$26:$G$26</c15:sqref>
                  </c15:fullRef>
                </c:ext>
              </c:extLst>
              <c:f>'Graf 36 Faktory k zmene dlh'!$D$26:$G$26</c:f>
              <c:numCache>
                <c:formatCode>0.0</c:formatCode>
                <c:ptCount val="4"/>
                <c:pt idx="0">
                  <c:v>-0.53554129908097892</c:v>
                </c:pt>
                <c:pt idx="1">
                  <c:v>0.67167339824984806</c:v>
                </c:pt>
                <c:pt idx="2">
                  <c:v>0.3016235890361989</c:v>
                </c:pt>
                <c:pt idx="3">
                  <c:v>0.82718385485725299</c:v>
                </c:pt>
              </c:numCache>
            </c:numRef>
          </c:val>
        </c:ser>
        <c:ser>
          <c:idx val="2"/>
          <c:order val="2"/>
          <c:tx>
            <c:strRef>
              <c:f>'Graf 36 Faktory k zmene dlh'!$A$22</c:f>
              <c:strCache>
                <c:ptCount val="1"/>
                <c:pt idx="0">
                  <c:v>Primárne saldo</c:v>
                </c:pt>
              </c:strCache>
            </c:strRef>
          </c:tx>
          <c:spPr>
            <a:solidFill>
              <a:srgbClr val="2C9ADC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dlh'!$B$19:$G$19</c15:sqref>
                  </c15:fullRef>
                </c:ext>
              </c:extLst>
              <c:f>'Graf 36 Faktory k zmene dlh'!$D$19:$G$19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dlh'!$B$22:$G$22</c15:sqref>
                  </c15:fullRef>
                </c:ext>
              </c:extLst>
              <c:f>'Graf 36 Faktory k zmene dlh'!$D$22:$G$22</c:f>
              <c:numCache>
                <c:formatCode>0.0</c:formatCode>
                <c:ptCount val="4"/>
                <c:pt idx="0">
                  <c:v>0.60580450188573809</c:v>
                </c:pt>
                <c:pt idx="1">
                  <c:v>-0.14172675372300791</c:v>
                </c:pt>
                <c:pt idx="2">
                  <c:v>-0.9449487104876213</c:v>
                </c:pt>
                <c:pt idx="3">
                  <c:v>-1.4872394915949272</c:v>
                </c:pt>
              </c:numCache>
            </c:numRef>
          </c:val>
          <c:extLst/>
        </c:ser>
        <c:ser>
          <c:idx val="4"/>
          <c:order val="3"/>
          <c:tx>
            <c:strRef>
              <c:f>'Graf 36 Faktory k zmene dlh'!$A$24</c:f>
              <c:strCache>
                <c:ptCount val="1"/>
                <c:pt idx="0">
                  <c:v>Úroky</c:v>
                </c:pt>
              </c:strCache>
            </c:strRef>
          </c:tx>
          <c:spPr>
            <a:solidFill>
              <a:srgbClr val="AAD3F2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dlh'!$B$19:$G$19</c15:sqref>
                  </c15:fullRef>
                </c:ext>
              </c:extLst>
              <c:f>'Graf 36 Faktory k zmene dlh'!$D$19:$G$19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dlh'!$B$24:$G$24</c15:sqref>
                  </c15:fullRef>
                </c:ext>
              </c:extLst>
              <c:f>'Graf 36 Faktory k zmene dlh'!$D$24:$G$24</c:f>
              <c:numCache>
                <c:formatCode>0.0</c:formatCode>
                <c:ptCount val="4"/>
                <c:pt idx="0">
                  <c:v>1.5221667606315492</c:v>
                </c:pt>
                <c:pt idx="1">
                  <c:v>1.4317259149550763</c:v>
                </c:pt>
                <c:pt idx="2">
                  <c:v>1.3849487935689491</c:v>
                </c:pt>
                <c:pt idx="3">
                  <c:v>1.3272394880581821</c:v>
                </c:pt>
              </c:numCache>
            </c:numRef>
          </c:val>
        </c:ser>
        <c:ser>
          <c:idx val="5"/>
          <c:order val="4"/>
          <c:tx>
            <c:strRef>
              <c:f>'Graf 36 Faktory k zmene dlh'!$A$25</c:f>
              <c:strCache>
                <c:ptCount val="1"/>
                <c:pt idx="0">
                  <c:v>Rast nominálneho HDP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dlh'!$B$19:$G$19</c15:sqref>
                  </c15:fullRef>
                </c:ext>
              </c:extLst>
              <c:f>'Graf 36 Faktory k zmene dlh'!$D$19:$G$19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dlh'!$B$25:$G$25</c15:sqref>
                  </c15:fullRef>
                </c:ext>
              </c:extLst>
              <c:f>'Graf 36 Faktory k zmene dlh'!$D$25:$G$25</c:f>
              <c:numCache>
                <c:formatCode>0.0</c:formatCode>
                <c:ptCount val="4"/>
                <c:pt idx="0">
                  <c:v>-1.6449590221182635</c:v>
                </c:pt>
                <c:pt idx="1">
                  <c:v>-2.6585815112694937</c:v>
                </c:pt>
                <c:pt idx="2">
                  <c:v>-3.0935557147483266</c:v>
                </c:pt>
                <c:pt idx="3">
                  <c:v>-3.2030531055304072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4843544"/>
        <c:axId val="734843936"/>
      </c:barChart>
      <c:lineChart>
        <c:grouping val="standard"/>
        <c:varyColors val="0"/>
        <c:ser>
          <c:idx val="0"/>
          <c:order val="0"/>
          <c:tx>
            <c:strRef>
              <c:f>'Graf 36 Faktory k zmene dlh'!$A$20</c:f>
              <c:strCache>
                <c:ptCount val="1"/>
                <c:pt idx="0">
                  <c:v>Zmena hrubého dlhu verejnej správy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0254371188676044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dlh'!$B$19:$G$19</c15:sqref>
                  </c15:fullRef>
                </c:ext>
              </c:extLst>
              <c:f>'Graf 36 Faktory k zmene dlh'!$D$19:$G$19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dlh'!$B$20:$G$20</c15:sqref>
                  </c15:fullRef>
                </c:ext>
              </c:extLst>
              <c:f>'Graf 36 Faktory k zmene dlh'!$D$20:$G$20</c:f>
              <c:numCache>
                <c:formatCode>0.0</c:formatCode>
                <c:ptCount val="4"/>
                <c:pt idx="0">
                  <c:v>-5.2529058681955121E-2</c:v>
                </c:pt>
                <c:pt idx="1">
                  <c:v>-0.69690895178757728</c:v>
                </c:pt>
                <c:pt idx="2">
                  <c:v>-2.3519320426307999</c:v>
                </c:pt>
                <c:pt idx="3">
                  <c:v>-2.5358692542098993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843544"/>
        <c:axId val="734843936"/>
      </c:lineChart>
      <c:catAx>
        <c:axId val="73484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734843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843936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73484354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6221251724977674"/>
          <c:h val="0.15057603640405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'Graf 36 Faktory k zmene dlh'!$I$26</c:f>
              <c:strCache>
                <c:ptCount val="1"/>
                <c:pt idx="0">
                  <c:v>Stock-flow adjustment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dlh'!$J$19:$O$19</c15:sqref>
                  </c15:fullRef>
                </c:ext>
              </c:extLst>
              <c:f>'Graf 36 Faktory k zmene dlh'!$L$19:$O$19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dlh'!$J$26:$O$26</c15:sqref>
                  </c15:fullRef>
                </c:ext>
              </c:extLst>
              <c:f>'Graf 36 Faktory k zmene dlh'!$L$26:$O$26</c:f>
              <c:numCache>
                <c:formatCode>0.0</c:formatCode>
                <c:ptCount val="4"/>
                <c:pt idx="0">
                  <c:v>-0.53554129908097892</c:v>
                </c:pt>
                <c:pt idx="1">
                  <c:v>0.67167339824984806</c:v>
                </c:pt>
                <c:pt idx="2">
                  <c:v>0.3016235890361989</c:v>
                </c:pt>
                <c:pt idx="3">
                  <c:v>0.82718385485725299</c:v>
                </c:pt>
              </c:numCache>
            </c:numRef>
          </c:val>
        </c:ser>
        <c:ser>
          <c:idx val="2"/>
          <c:order val="2"/>
          <c:tx>
            <c:strRef>
              <c:f>'Graf 36 Faktory k zmene dlh'!$I$22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2C9ADC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dlh'!$J$19:$O$19</c15:sqref>
                  </c15:fullRef>
                </c:ext>
              </c:extLst>
              <c:f>'Graf 36 Faktory k zmene dlh'!$L$19:$O$19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dlh'!$J$22:$O$22</c15:sqref>
                  </c15:fullRef>
                </c:ext>
              </c:extLst>
              <c:f>'Graf 36 Faktory k zmene dlh'!$L$22:$O$22</c:f>
              <c:numCache>
                <c:formatCode>0.0</c:formatCode>
                <c:ptCount val="4"/>
                <c:pt idx="0">
                  <c:v>0.60580450188573809</c:v>
                </c:pt>
                <c:pt idx="1">
                  <c:v>-0.14172675372300791</c:v>
                </c:pt>
                <c:pt idx="2">
                  <c:v>-0.9449487104876213</c:v>
                </c:pt>
                <c:pt idx="3">
                  <c:v>-1.4872394915949272</c:v>
                </c:pt>
              </c:numCache>
            </c:numRef>
          </c:val>
          <c:extLst/>
        </c:ser>
        <c:ser>
          <c:idx val="4"/>
          <c:order val="3"/>
          <c:tx>
            <c:strRef>
              <c:f>'Graf 36 Faktory k zmene dlh'!$I$24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AAD3F2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dlh'!$J$19:$O$19</c15:sqref>
                  </c15:fullRef>
                </c:ext>
              </c:extLst>
              <c:f>'Graf 36 Faktory k zmene dlh'!$L$19:$O$19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dlh'!$J$24:$O$24</c15:sqref>
                  </c15:fullRef>
                </c:ext>
              </c:extLst>
              <c:f>'Graf 36 Faktory k zmene dlh'!$L$24:$O$24</c:f>
              <c:numCache>
                <c:formatCode>0.0</c:formatCode>
                <c:ptCount val="4"/>
                <c:pt idx="0">
                  <c:v>1.5221667606315492</c:v>
                </c:pt>
                <c:pt idx="1">
                  <c:v>1.4317259149550763</c:v>
                </c:pt>
                <c:pt idx="2">
                  <c:v>1.3849487935689491</c:v>
                </c:pt>
                <c:pt idx="3">
                  <c:v>1.3272394880581821</c:v>
                </c:pt>
              </c:numCache>
            </c:numRef>
          </c:val>
        </c:ser>
        <c:ser>
          <c:idx val="5"/>
          <c:order val="4"/>
          <c:tx>
            <c:strRef>
              <c:f>'Graf 36 Faktory k zmene dlh'!$I$25</c:f>
              <c:strCache>
                <c:ptCount val="1"/>
                <c:pt idx="0">
                  <c:v>Nominal GDP growth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dlh'!$J$19:$O$19</c15:sqref>
                  </c15:fullRef>
                </c:ext>
              </c:extLst>
              <c:f>'Graf 36 Faktory k zmene dlh'!$L$19:$O$19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dlh'!$J$25:$O$25</c15:sqref>
                  </c15:fullRef>
                </c:ext>
              </c:extLst>
              <c:f>'Graf 36 Faktory k zmene dlh'!$L$25:$O$25</c:f>
              <c:numCache>
                <c:formatCode>0.0</c:formatCode>
                <c:ptCount val="4"/>
                <c:pt idx="0">
                  <c:v>-1.6449590221182635</c:v>
                </c:pt>
                <c:pt idx="1">
                  <c:v>-2.6585815112694937</c:v>
                </c:pt>
                <c:pt idx="2">
                  <c:v>-3.0935557147483266</c:v>
                </c:pt>
                <c:pt idx="3">
                  <c:v>-3.2030531055304072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4844720"/>
        <c:axId val="734845112"/>
      </c:barChart>
      <c:lineChart>
        <c:grouping val="standard"/>
        <c:varyColors val="0"/>
        <c:ser>
          <c:idx val="0"/>
          <c:order val="0"/>
          <c:tx>
            <c:strRef>
              <c:f>'Graf 36 Faktory k zmene dlh'!$I$20</c:f>
              <c:strCache>
                <c:ptCount val="1"/>
                <c:pt idx="0">
                  <c:v>Y-o-y change of gross debt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0254371188676044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dlh'!$J$19:$O$19</c15:sqref>
                  </c15:fullRef>
                </c:ext>
              </c:extLst>
              <c:f>'Graf 36 Faktory k zmene dlh'!$L$19:$O$19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36 Faktory k zmene dlh'!$J$20:$O$20</c15:sqref>
                  </c15:fullRef>
                </c:ext>
              </c:extLst>
              <c:f>'Graf 36 Faktory k zmene dlh'!$L$20:$O$20</c:f>
              <c:numCache>
                <c:formatCode>0.0</c:formatCode>
                <c:ptCount val="4"/>
                <c:pt idx="0">
                  <c:v>-5.2529058681955121E-2</c:v>
                </c:pt>
                <c:pt idx="1">
                  <c:v>-0.69690895178757728</c:v>
                </c:pt>
                <c:pt idx="2">
                  <c:v>-2.3519320426307999</c:v>
                </c:pt>
                <c:pt idx="3">
                  <c:v>-2.5358692542098993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844720"/>
        <c:axId val="734845112"/>
      </c:lineChart>
      <c:catAx>
        <c:axId val="73484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734845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84511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73484472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6221251724977674"/>
          <c:h val="0.15057603640405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v>Čistý dlh</c:v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37 Cisty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37 Cisty dlh'!$B$28:$G$28</c:f>
              <c:numCache>
                <c:formatCode>0.0</c:formatCode>
                <c:ptCount val="6"/>
                <c:pt idx="0">
                  <c:v>49.382525677961411</c:v>
                </c:pt>
                <c:pt idx="1">
                  <c:v>47.879508499546439</c:v>
                </c:pt>
                <c:pt idx="2">
                  <c:v>47.794819312053363</c:v>
                </c:pt>
                <c:pt idx="3">
                  <c:v>47.746111002564042</c:v>
                </c:pt>
                <c:pt idx="4">
                  <c:v>45.735092437073448</c:v>
                </c:pt>
                <c:pt idx="5">
                  <c:v>42.962993775021808</c:v>
                </c:pt>
              </c:numCache>
            </c:numRef>
          </c:val>
        </c:ser>
        <c:ser>
          <c:idx val="2"/>
          <c:order val="1"/>
          <c:tx>
            <c:strRef>
              <c:f>'Graf 37 Cisty dlh'!$A$31</c:f>
              <c:strCache>
                <c:ptCount val="1"/>
                <c:pt idx="0">
                  <c:v>Likvidné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37 Cisty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37 Cisty dlh'!$B$31:$G$31</c:f>
              <c:numCache>
                <c:formatCode>0.00</c:formatCode>
                <c:ptCount val="6"/>
                <c:pt idx="0">
                  <c:v>4.5147571296319704</c:v>
                </c:pt>
                <c:pt idx="1">
                  <c:v>5.0663215893499149</c:v>
                </c:pt>
                <c:pt idx="2">
                  <c:v>5.3114909037322207</c:v>
                </c:pt>
                <c:pt idx="3">
                  <c:v>5.0059649153335242</c:v>
                </c:pt>
                <c:pt idx="4">
                  <c:v>4.6298517872864347</c:v>
                </c:pt>
                <c:pt idx="5">
                  <c:v>4.8293639617795963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4845504"/>
        <c:axId val="734845896"/>
      </c:barChart>
      <c:lineChart>
        <c:grouping val="standard"/>
        <c:varyColors val="0"/>
        <c:ser>
          <c:idx val="0"/>
          <c:order val="2"/>
          <c:tx>
            <c:strRef>
              <c:f>'Graf 37 Cisty dlh'!$A$22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37 Cisty dlh'!$B$21:$G$21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37 Cisty dlh'!$B$22:$G$22</c:f>
              <c:numCache>
                <c:formatCode>0.0</c:formatCode>
                <c:ptCount val="6"/>
                <c:pt idx="0">
                  <c:v>53.897262691251314</c:v>
                </c:pt>
                <c:pt idx="1">
                  <c:v>52.908033633516801</c:v>
                </c:pt>
                <c:pt idx="2">
                  <c:v>52.855504574834846</c:v>
                </c:pt>
                <c:pt idx="3">
                  <c:v>52.158595623047269</c:v>
                </c:pt>
                <c:pt idx="4">
                  <c:v>49.806663580416469</c:v>
                </c:pt>
                <c:pt idx="5">
                  <c:v>47.27079432620657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845504"/>
        <c:axId val="734845896"/>
      </c:lineChart>
      <c:catAx>
        <c:axId val="7348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734845896"/>
        <c:crosses val="autoZero"/>
        <c:auto val="1"/>
        <c:lblAlgn val="ctr"/>
        <c:lblOffset val="100"/>
        <c:noMultiLvlLbl val="0"/>
      </c:catAx>
      <c:valAx>
        <c:axId val="73484589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734845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76908499050231338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v>Net debt</c:v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37 Cisty dlh'!$K$21:$P$21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37 Cisty dlh'!$K$28:$P$28</c:f>
              <c:numCache>
                <c:formatCode>0.0</c:formatCode>
                <c:ptCount val="6"/>
                <c:pt idx="0">
                  <c:v>49.382525677961411</c:v>
                </c:pt>
                <c:pt idx="1">
                  <c:v>47.879508499546439</c:v>
                </c:pt>
                <c:pt idx="2">
                  <c:v>47.794819312053363</c:v>
                </c:pt>
                <c:pt idx="3">
                  <c:v>47.746111002564042</c:v>
                </c:pt>
                <c:pt idx="4">
                  <c:v>45.735092437073448</c:v>
                </c:pt>
                <c:pt idx="5">
                  <c:v>42.962993775021808</c:v>
                </c:pt>
              </c:numCache>
            </c:numRef>
          </c:val>
        </c:ser>
        <c:ser>
          <c:idx val="2"/>
          <c:order val="1"/>
          <c:tx>
            <c:strRef>
              <c:f>'Graf 37 Cisty dlh'!$J$31</c:f>
              <c:strCache>
                <c:ptCount val="1"/>
                <c:pt idx="0">
                  <c:v>Liquid assets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37 Cisty dlh'!$K$21:$P$21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37 Cisty dlh'!$K$31:$P$31</c:f>
              <c:numCache>
                <c:formatCode>0.00</c:formatCode>
                <c:ptCount val="6"/>
                <c:pt idx="0">
                  <c:v>4.5147571296319704</c:v>
                </c:pt>
                <c:pt idx="1">
                  <c:v>5.0663215893499149</c:v>
                </c:pt>
                <c:pt idx="2">
                  <c:v>5.3114909037322207</c:v>
                </c:pt>
                <c:pt idx="3">
                  <c:v>5.0059649153335242</c:v>
                </c:pt>
                <c:pt idx="4">
                  <c:v>4.6298517872864347</c:v>
                </c:pt>
                <c:pt idx="5">
                  <c:v>4.8293639617795963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6790872"/>
        <c:axId val="736791264"/>
      </c:barChart>
      <c:lineChart>
        <c:grouping val="standard"/>
        <c:varyColors val="0"/>
        <c:ser>
          <c:idx val="0"/>
          <c:order val="2"/>
          <c:tx>
            <c:strRef>
              <c:f>'Graf 37 Cisty dlh'!$J$22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37 Cisty dlh'!$K$21:$P$21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37 Cisty dlh'!$K$22:$P$22</c:f>
              <c:numCache>
                <c:formatCode>0.0</c:formatCode>
                <c:ptCount val="6"/>
                <c:pt idx="0">
                  <c:v>53.897262691251314</c:v>
                </c:pt>
                <c:pt idx="1">
                  <c:v>52.908033633516801</c:v>
                </c:pt>
                <c:pt idx="2">
                  <c:v>52.855504574834846</c:v>
                </c:pt>
                <c:pt idx="3">
                  <c:v>52.158595623047269</c:v>
                </c:pt>
                <c:pt idx="4">
                  <c:v>49.806663580416469</c:v>
                </c:pt>
                <c:pt idx="5">
                  <c:v>47.27079432620657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790872"/>
        <c:axId val="736791264"/>
      </c:lineChart>
      <c:catAx>
        <c:axId val="736790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736791264"/>
        <c:crosses val="autoZero"/>
        <c:auto val="1"/>
        <c:lblAlgn val="ctr"/>
        <c:lblOffset val="100"/>
        <c:noMultiLvlLbl val="0"/>
      </c:catAx>
      <c:valAx>
        <c:axId val="73679126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736790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90681387903435151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8573928258989"/>
          <c:y val="6.0544254884806116E-2"/>
          <c:w val="0.87251137357830344"/>
          <c:h val="0.78209528237014658"/>
        </c:manualLayout>
      </c:layout>
      <c:lineChart>
        <c:grouping val="standard"/>
        <c:varyColors val="0"/>
        <c:ser>
          <c:idx val="0"/>
          <c:order val="0"/>
          <c:tx>
            <c:v>Počet mesiacov</c:v>
          </c:tx>
          <c:spPr>
            <a:ln w="1905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trendline>
            <c:name>12M kĺzavý priemer</c:name>
            <c:spPr>
              <a:ln w="19050" cmpd="sng">
                <a:solidFill>
                  <a:srgbClr val="2C9ADC"/>
                </a:solidFill>
                <a:prstDash val="solid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'Graf 39 Hotovostna rezerva'!$K$2:$K$169</c:f>
              <c:numCache>
                <c:formatCode>m/d/yyyy</c:formatCode>
                <c:ptCount val="168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41670</c:v>
                </c:pt>
                <c:pt idx="97">
                  <c:v>41698</c:v>
                </c:pt>
                <c:pt idx="98">
                  <c:v>41729</c:v>
                </c:pt>
                <c:pt idx="99">
                  <c:v>41759</c:v>
                </c:pt>
                <c:pt idx="100">
                  <c:v>41790</c:v>
                </c:pt>
                <c:pt idx="101">
                  <c:v>41820</c:v>
                </c:pt>
                <c:pt idx="102">
                  <c:v>41851</c:v>
                </c:pt>
                <c:pt idx="103">
                  <c:v>41882</c:v>
                </c:pt>
                <c:pt idx="104">
                  <c:v>41912</c:v>
                </c:pt>
                <c:pt idx="105">
                  <c:v>41943</c:v>
                </c:pt>
                <c:pt idx="106">
                  <c:v>41973</c:v>
                </c:pt>
                <c:pt idx="107">
                  <c:v>42004</c:v>
                </c:pt>
                <c:pt idx="108">
                  <c:v>42035</c:v>
                </c:pt>
                <c:pt idx="109">
                  <c:v>42063</c:v>
                </c:pt>
                <c:pt idx="110">
                  <c:v>42094</c:v>
                </c:pt>
                <c:pt idx="111">
                  <c:v>42124</c:v>
                </c:pt>
                <c:pt idx="112">
                  <c:v>42155</c:v>
                </c:pt>
                <c:pt idx="113">
                  <c:v>42185</c:v>
                </c:pt>
                <c:pt idx="114">
                  <c:v>42216</c:v>
                </c:pt>
                <c:pt idx="115">
                  <c:v>42247</c:v>
                </c:pt>
                <c:pt idx="116">
                  <c:v>42277</c:v>
                </c:pt>
                <c:pt idx="117">
                  <c:v>42308</c:v>
                </c:pt>
                <c:pt idx="118">
                  <c:v>42338</c:v>
                </c:pt>
                <c:pt idx="119">
                  <c:v>42369</c:v>
                </c:pt>
                <c:pt idx="120">
                  <c:v>42400</c:v>
                </c:pt>
                <c:pt idx="121">
                  <c:v>42429</c:v>
                </c:pt>
                <c:pt idx="122">
                  <c:v>42460</c:v>
                </c:pt>
                <c:pt idx="123">
                  <c:v>42490</c:v>
                </c:pt>
                <c:pt idx="124">
                  <c:v>42521</c:v>
                </c:pt>
                <c:pt idx="125">
                  <c:v>42551</c:v>
                </c:pt>
                <c:pt idx="126">
                  <c:v>42582</c:v>
                </c:pt>
                <c:pt idx="127">
                  <c:v>42613</c:v>
                </c:pt>
                <c:pt idx="128">
                  <c:v>42643</c:v>
                </c:pt>
                <c:pt idx="129">
                  <c:v>42674</c:v>
                </c:pt>
                <c:pt idx="130">
                  <c:v>42704</c:v>
                </c:pt>
                <c:pt idx="131">
                  <c:v>42735</c:v>
                </c:pt>
                <c:pt idx="132">
                  <c:v>42766</c:v>
                </c:pt>
                <c:pt idx="133">
                  <c:v>42794</c:v>
                </c:pt>
                <c:pt idx="134">
                  <c:v>42825</c:v>
                </c:pt>
                <c:pt idx="135">
                  <c:v>42855</c:v>
                </c:pt>
                <c:pt idx="136">
                  <c:v>42886</c:v>
                </c:pt>
                <c:pt idx="137">
                  <c:v>42916</c:v>
                </c:pt>
                <c:pt idx="138">
                  <c:v>42947</c:v>
                </c:pt>
                <c:pt idx="139">
                  <c:v>42978</c:v>
                </c:pt>
                <c:pt idx="140">
                  <c:v>43008</c:v>
                </c:pt>
                <c:pt idx="141">
                  <c:v>43039</c:v>
                </c:pt>
                <c:pt idx="142">
                  <c:v>43069</c:v>
                </c:pt>
                <c:pt idx="143">
                  <c:v>43100</c:v>
                </c:pt>
                <c:pt idx="144">
                  <c:v>43131</c:v>
                </c:pt>
                <c:pt idx="145">
                  <c:v>43159</c:v>
                </c:pt>
                <c:pt idx="146">
                  <c:v>43190</c:v>
                </c:pt>
                <c:pt idx="147">
                  <c:v>43220</c:v>
                </c:pt>
                <c:pt idx="148">
                  <c:v>43251</c:v>
                </c:pt>
                <c:pt idx="149">
                  <c:v>43281</c:v>
                </c:pt>
                <c:pt idx="150">
                  <c:v>43312</c:v>
                </c:pt>
                <c:pt idx="151">
                  <c:v>43343</c:v>
                </c:pt>
                <c:pt idx="152">
                  <c:v>43373</c:v>
                </c:pt>
                <c:pt idx="153">
                  <c:v>43404</c:v>
                </c:pt>
                <c:pt idx="154">
                  <c:v>43434</c:v>
                </c:pt>
                <c:pt idx="155">
                  <c:v>43465</c:v>
                </c:pt>
                <c:pt idx="156">
                  <c:v>43496</c:v>
                </c:pt>
                <c:pt idx="157">
                  <c:v>43524</c:v>
                </c:pt>
                <c:pt idx="158">
                  <c:v>43555</c:v>
                </c:pt>
                <c:pt idx="159">
                  <c:v>43585</c:v>
                </c:pt>
                <c:pt idx="160">
                  <c:v>43616</c:v>
                </c:pt>
                <c:pt idx="161">
                  <c:v>43646</c:v>
                </c:pt>
                <c:pt idx="162">
                  <c:v>43677</c:v>
                </c:pt>
                <c:pt idx="163">
                  <c:v>43708</c:v>
                </c:pt>
                <c:pt idx="164">
                  <c:v>43738</c:v>
                </c:pt>
                <c:pt idx="165">
                  <c:v>43769</c:v>
                </c:pt>
                <c:pt idx="166">
                  <c:v>43799</c:v>
                </c:pt>
                <c:pt idx="167">
                  <c:v>43830</c:v>
                </c:pt>
              </c:numCache>
            </c:numRef>
          </c:cat>
          <c:val>
            <c:numRef>
              <c:f>'Graf 39 Hotovostna rezerva'!$L$2:$L$169</c:f>
              <c:numCache>
                <c:formatCode>#,##0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7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9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6</c:v>
                </c:pt>
                <c:pt idx="81">
                  <c:v>5</c:v>
                </c:pt>
                <c:pt idx="82">
                  <c:v>4</c:v>
                </c:pt>
                <c:pt idx="83">
                  <c:v>3</c:v>
                </c:pt>
                <c:pt idx="84">
                  <c:v>3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4</c:v>
                </c:pt>
                <c:pt idx="96">
                  <c:v>9</c:v>
                </c:pt>
                <c:pt idx="97">
                  <c:v>10</c:v>
                </c:pt>
                <c:pt idx="98">
                  <c:v>9</c:v>
                </c:pt>
                <c:pt idx="99">
                  <c:v>10</c:v>
                </c:pt>
                <c:pt idx="100">
                  <c:v>8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7</c:v>
                </c:pt>
                <c:pt idx="105">
                  <c:v>4</c:v>
                </c:pt>
                <c:pt idx="106">
                  <c:v>6</c:v>
                </c:pt>
                <c:pt idx="107">
                  <c:v>1</c:v>
                </c:pt>
                <c:pt idx="108">
                  <c:v>1</c:v>
                </c:pt>
                <c:pt idx="109">
                  <c:v>8</c:v>
                </c:pt>
                <c:pt idx="110">
                  <c:v>7</c:v>
                </c:pt>
                <c:pt idx="111">
                  <c:v>7</c:v>
                </c:pt>
                <c:pt idx="112">
                  <c:v>6</c:v>
                </c:pt>
                <c:pt idx="113">
                  <c:v>8</c:v>
                </c:pt>
                <c:pt idx="114">
                  <c:v>7</c:v>
                </c:pt>
                <c:pt idx="115">
                  <c:v>6</c:v>
                </c:pt>
                <c:pt idx="116">
                  <c:v>5</c:v>
                </c:pt>
                <c:pt idx="117">
                  <c:v>4</c:v>
                </c:pt>
                <c:pt idx="118">
                  <c:v>5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4</c:v>
                </c:pt>
                <c:pt idx="123">
                  <c:v>6</c:v>
                </c:pt>
                <c:pt idx="124">
                  <c:v>6</c:v>
                </c:pt>
                <c:pt idx="125">
                  <c:v>7</c:v>
                </c:pt>
                <c:pt idx="126">
                  <c:v>6</c:v>
                </c:pt>
                <c:pt idx="127" formatCode="General">
                  <c:v>5</c:v>
                </c:pt>
                <c:pt idx="128">
                  <c:v>3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7</c:v>
                </c:pt>
                <c:pt idx="136">
                  <c:v>9</c:v>
                </c:pt>
                <c:pt idx="137">
                  <c:v>10</c:v>
                </c:pt>
                <c:pt idx="138">
                  <c:v>9</c:v>
                </c:pt>
                <c:pt idx="139">
                  <c:v>8</c:v>
                </c:pt>
                <c:pt idx="140">
                  <c:v>8</c:v>
                </c:pt>
                <c:pt idx="141">
                  <c:v>10</c:v>
                </c:pt>
                <c:pt idx="142">
                  <c:v>11</c:v>
                </c:pt>
                <c:pt idx="143">
                  <c:v>10</c:v>
                </c:pt>
                <c:pt idx="144">
                  <c:v>9</c:v>
                </c:pt>
                <c:pt idx="145">
                  <c:v>8</c:v>
                </c:pt>
                <c:pt idx="146">
                  <c:v>7</c:v>
                </c:pt>
                <c:pt idx="147">
                  <c:v>6</c:v>
                </c:pt>
                <c:pt idx="148">
                  <c:v>5</c:v>
                </c:pt>
                <c:pt idx="149">
                  <c:v>6</c:v>
                </c:pt>
                <c:pt idx="150">
                  <c:v>5</c:v>
                </c:pt>
                <c:pt idx="151">
                  <c:v>4</c:v>
                </c:pt>
                <c:pt idx="152">
                  <c:v>6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2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792048"/>
        <c:axId val="736792440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spPr>
                  <a:ln>
                    <a:solidFill>
                      <a:srgbClr val="00B050"/>
                    </a:solidFill>
                    <a:prstDash val="solid"/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'Graf 39 Hotovostna rezerva'!$K$2:$K$169</c15:sqref>
                        </c15:formulaRef>
                      </c:ext>
                    </c:extLst>
                    <c:numCache>
                      <c:formatCode>m/d/yyyy</c:formatCode>
                      <c:ptCount val="168"/>
                      <c:pt idx="0">
                        <c:v>38748</c:v>
                      </c:pt>
                      <c:pt idx="1">
                        <c:v>38776</c:v>
                      </c:pt>
                      <c:pt idx="2">
                        <c:v>38807</c:v>
                      </c:pt>
                      <c:pt idx="3">
                        <c:v>38837</c:v>
                      </c:pt>
                      <c:pt idx="4">
                        <c:v>38868</c:v>
                      </c:pt>
                      <c:pt idx="5">
                        <c:v>38898</c:v>
                      </c:pt>
                      <c:pt idx="6">
                        <c:v>38929</c:v>
                      </c:pt>
                      <c:pt idx="7">
                        <c:v>38960</c:v>
                      </c:pt>
                      <c:pt idx="8">
                        <c:v>38990</c:v>
                      </c:pt>
                      <c:pt idx="9">
                        <c:v>39021</c:v>
                      </c:pt>
                      <c:pt idx="10">
                        <c:v>39051</c:v>
                      </c:pt>
                      <c:pt idx="11">
                        <c:v>39082</c:v>
                      </c:pt>
                      <c:pt idx="12">
                        <c:v>39113</c:v>
                      </c:pt>
                      <c:pt idx="13">
                        <c:v>39141</c:v>
                      </c:pt>
                      <c:pt idx="14">
                        <c:v>39172</c:v>
                      </c:pt>
                      <c:pt idx="15">
                        <c:v>39202</c:v>
                      </c:pt>
                      <c:pt idx="16">
                        <c:v>39233</c:v>
                      </c:pt>
                      <c:pt idx="17">
                        <c:v>39263</c:v>
                      </c:pt>
                      <c:pt idx="18">
                        <c:v>39294</c:v>
                      </c:pt>
                      <c:pt idx="19">
                        <c:v>39325</c:v>
                      </c:pt>
                      <c:pt idx="20">
                        <c:v>39355</c:v>
                      </c:pt>
                      <c:pt idx="21">
                        <c:v>39386</c:v>
                      </c:pt>
                      <c:pt idx="22">
                        <c:v>39416</c:v>
                      </c:pt>
                      <c:pt idx="23">
                        <c:v>39447</c:v>
                      </c:pt>
                      <c:pt idx="24">
                        <c:v>39478</c:v>
                      </c:pt>
                      <c:pt idx="25">
                        <c:v>39507</c:v>
                      </c:pt>
                      <c:pt idx="26">
                        <c:v>39538</c:v>
                      </c:pt>
                      <c:pt idx="27">
                        <c:v>39568</c:v>
                      </c:pt>
                      <c:pt idx="28">
                        <c:v>39599</c:v>
                      </c:pt>
                      <c:pt idx="29">
                        <c:v>39629</c:v>
                      </c:pt>
                      <c:pt idx="30">
                        <c:v>39660</c:v>
                      </c:pt>
                      <c:pt idx="31">
                        <c:v>39691</c:v>
                      </c:pt>
                      <c:pt idx="32">
                        <c:v>39721</c:v>
                      </c:pt>
                      <c:pt idx="33">
                        <c:v>39752</c:v>
                      </c:pt>
                      <c:pt idx="34">
                        <c:v>39782</c:v>
                      </c:pt>
                      <c:pt idx="35">
                        <c:v>39813</c:v>
                      </c:pt>
                      <c:pt idx="36">
                        <c:v>39844</c:v>
                      </c:pt>
                      <c:pt idx="37">
                        <c:v>39872</c:v>
                      </c:pt>
                      <c:pt idx="38">
                        <c:v>39903</c:v>
                      </c:pt>
                      <c:pt idx="39">
                        <c:v>39933</c:v>
                      </c:pt>
                      <c:pt idx="40">
                        <c:v>39964</c:v>
                      </c:pt>
                      <c:pt idx="41">
                        <c:v>39994</c:v>
                      </c:pt>
                      <c:pt idx="42">
                        <c:v>40025</c:v>
                      </c:pt>
                      <c:pt idx="43">
                        <c:v>40056</c:v>
                      </c:pt>
                      <c:pt idx="44">
                        <c:v>40086</c:v>
                      </c:pt>
                      <c:pt idx="45">
                        <c:v>40117</c:v>
                      </c:pt>
                      <c:pt idx="46">
                        <c:v>40147</c:v>
                      </c:pt>
                      <c:pt idx="47">
                        <c:v>40178</c:v>
                      </c:pt>
                      <c:pt idx="48">
                        <c:v>40209</c:v>
                      </c:pt>
                      <c:pt idx="49">
                        <c:v>40237</c:v>
                      </c:pt>
                      <c:pt idx="50">
                        <c:v>40268</c:v>
                      </c:pt>
                      <c:pt idx="51">
                        <c:v>40298</c:v>
                      </c:pt>
                      <c:pt idx="52">
                        <c:v>40329</c:v>
                      </c:pt>
                      <c:pt idx="53">
                        <c:v>40359</c:v>
                      </c:pt>
                      <c:pt idx="54">
                        <c:v>40390</c:v>
                      </c:pt>
                      <c:pt idx="55">
                        <c:v>40421</c:v>
                      </c:pt>
                      <c:pt idx="56">
                        <c:v>40451</c:v>
                      </c:pt>
                      <c:pt idx="57">
                        <c:v>40482</c:v>
                      </c:pt>
                      <c:pt idx="58">
                        <c:v>40512</c:v>
                      </c:pt>
                      <c:pt idx="59">
                        <c:v>40543</c:v>
                      </c:pt>
                      <c:pt idx="60">
                        <c:v>40574</c:v>
                      </c:pt>
                      <c:pt idx="61">
                        <c:v>40602</c:v>
                      </c:pt>
                      <c:pt idx="62">
                        <c:v>40633</c:v>
                      </c:pt>
                      <c:pt idx="63">
                        <c:v>40663</c:v>
                      </c:pt>
                      <c:pt idx="64">
                        <c:v>40694</c:v>
                      </c:pt>
                      <c:pt idx="65">
                        <c:v>40724</c:v>
                      </c:pt>
                      <c:pt idx="66">
                        <c:v>40755</c:v>
                      </c:pt>
                      <c:pt idx="67">
                        <c:v>40786</c:v>
                      </c:pt>
                      <c:pt idx="68">
                        <c:v>40816</c:v>
                      </c:pt>
                      <c:pt idx="69">
                        <c:v>40847</c:v>
                      </c:pt>
                      <c:pt idx="70">
                        <c:v>40877</c:v>
                      </c:pt>
                      <c:pt idx="71">
                        <c:v>40908</c:v>
                      </c:pt>
                      <c:pt idx="72">
                        <c:v>40939</c:v>
                      </c:pt>
                      <c:pt idx="73">
                        <c:v>40968</c:v>
                      </c:pt>
                      <c:pt idx="74">
                        <c:v>40999</c:v>
                      </c:pt>
                      <c:pt idx="75">
                        <c:v>41029</c:v>
                      </c:pt>
                      <c:pt idx="76">
                        <c:v>41060</c:v>
                      </c:pt>
                      <c:pt idx="77">
                        <c:v>41090</c:v>
                      </c:pt>
                      <c:pt idx="78">
                        <c:v>41121</c:v>
                      </c:pt>
                      <c:pt idx="79">
                        <c:v>41152</c:v>
                      </c:pt>
                      <c:pt idx="80">
                        <c:v>41182</c:v>
                      </c:pt>
                      <c:pt idx="81">
                        <c:v>41213</c:v>
                      </c:pt>
                      <c:pt idx="82">
                        <c:v>41243</c:v>
                      </c:pt>
                      <c:pt idx="83">
                        <c:v>41274</c:v>
                      </c:pt>
                      <c:pt idx="84">
                        <c:v>41305</c:v>
                      </c:pt>
                      <c:pt idx="85">
                        <c:v>41333</c:v>
                      </c:pt>
                      <c:pt idx="86">
                        <c:v>41364</c:v>
                      </c:pt>
                      <c:pt idx="87">
                        <c:v>41394</c:v>
                      </c:pt>
                      <c:pt idx="88">
                        <c:v>41425</c:v>
                      </c:pt>
                      <c:pt idx="89">
                        <c:v>41455</c:v>
                      </c:pt>
                      <c:pt idx="90">
                        <c:v>41486</c:v>
                      </c:pt>
                      <c:pt idx="91">
                        <c:v>41517</c:v>
                      </c:pt>
                      <c:pt idx="92">
                        <c:v>41547</c:v>
                      </c:pt>
                      <c:pt idx="93">
                        <c:v>41578</c:v>
                      </c:pt>
                      <c:pt idx="94">
                        <c:v>41608</c:v>
                      </c:pt>
                      <c:pt idx="95">
                        <c:v>41639</c:v>
                      </c:pt>
                      <c:pt idx="96">
                        <c:v>41670</c:v>
                      </c:pt>
                      <c:pt idx="97">
                        <c:v>41698</c:v>
                      </c:pt>
                      <c:pt idx="98">
                        <c:v>41729</c:v>
                      </c:pt>
                      <c:pt idx="99">
                        <c:v>41759</c:v>
                      </c:pt>
                      <c:pt idx="100">
                        <c:v>41790</c:v>
                      </c:pt>
                      <c:pt idx="101">
                        <c:v>41820</c:v>
                      </c:pt>
                      <c:pt idx="102">
                        <c:v>41851</c:v>
                      </c:pt>
                      <c:pt idx="103">
                        <c:v>41882</c:v>
                      </c:pt>
                      <c:pt idx="104">
                        <c:v>41912</c:v>
                      </c:pt>
                      <c:pt idx="105">
                        <c:v>41943</c:v>
                      </c:pt>
                      <c:pt idx="106">
                        <c:v>41973</c:v>
                      </c:pt>
                      <c:pt idx="107">
                        <c:v>42004</c:v>
                      </c:pt>
                      <c:pt idx="108">
                        <c:v>42035</c:v>
                      </c:pt>
                      <c:pt idx="109">
                        <c:v>42063</c:v>
                      </c:pt>
                      <c:pt idx="110">
                        <c:v>42094</c:v>
                      </c:pt>
                      <c:pt idx="111">
                        <c:v>42124</c:v>
                      </c:pt>
                      <c:pt idx="112">
                        <c:v>42155</c:v>
                      </c:pt>
                      <c:pt idx="113">
                        <c:v>42185</c:v>
                      </c:pt>
                      <c:pt idx="114">
                        <c:v>42216</c:v>
                      </c:pt>
                      <c:pt idx="115">
                        <c:v>42247</c:v>
                      </c:pt>
                      <c:pt idx="116">
                        <c:v>42277</c:v>
                      </c:pt>
                      <c:pt idx="117">
                        <c:v>42308</c:v>
                      </c:pt>
                      <c:pt idx="118">
                        <c:v>42338</c:v>
                      </c:pt>
                      <c:pt idx="119">
                        <c:v>42369</c:v>
                      </c:pt>
                      <c:pt idx="120">
                        <c:v>42400</c:v>
                      </c:pt>
                      <c:pt idx="121">
                        <c:v>42429</c:v>
                      </c:pt>
                      <c:pt idx="122">
                        <c:v>42460</c:v>
                      </c:pt>
                      <c:pt idx="123">
                        <c:v>42490</c:v>
                      </c:pt>
                      <c:pt idx="124">
                        <c:v>42521</c:v>
                      </c:pt>
                      <c:pt idx="125">
                        <c:v>42551</c:v>
                      </c:pt>
                      <c:pt idx="126">
                        <c:v>42582</c:v>
                      </c:pt>
                      <c:pt idx="127">
                        <c:v>42613</c:v>
                      </c:pt>
                      <c:pt idx="128">
                        <c:v>42643</c:v>
                      </c:pt>
                      <c:pt idx="129">
                        <c:v>42674</c:v>
                      </c:pt>
                      <c:pt idx="130">
                        <c:v>42704</c:v>
                      </c:pt>
                      <c:pt idx="131">
                        <c:v>42735</c:v>
                      </c:pt>
                      <c:pt idx="132">
                        <c:v>42766</c:v>
                      </c:pt>
                      <c:pt idx="133">
                        <c:v>42794</c:v>
                      </c:pt>
                      <c:pt idx="134">
                        <c:v>42825</c:v>
                      </c:pt>
                      <c:pt idx="135">
                        <c:v>42855</c:v>
                      </c:pt>
                      <c:pt idx="136">
                        <c:v>42886</c:v>
                      </c:pt>
                      <c:pt idx="137">
                        <c:v>42916</c:v>
                      </c:pt>
                      <c:pt idx="138">
                        <c:v>42947</c:v>
                      </c:pt>
                      <c:pt idx="139">
                        <c:v>42978</c:v>
                      </c:pt>
                      <c:pt idx="140">
                        <c:v>43008</c:v>
                      </c:pt>
                      <c:pt idx="141">
                        <c:v>43039</c:v>
                      </c:pt>
                      <c:pt idx="142">
                        <c:v>43069</c:v>
                      </c:pt>
                      <c:pt idx="143">
                        <c:v>43100</c:v>
                      </c:pt>
                      <c:pt idx="144">
                        <c:v>43131</c:v>
                      </c:pt>
                      <c:pt idx="145">
                        <c:v>43159</c:v>
                      </c:pt>
                      <c:pt idx="146">
                        <c:v>43190</c:v>
                      </c:pt>
                      <c:pt idx="147">
                        <c:v>43220</c:v>
                      </c:pt>
                      <c:pt idx="148">
                        <c:v>43251</c:v>
                      </c:pt>
                      <c:pt idx="149">
                        <c:v>43281</c:v>
                      </c:pt>
                      <c:pt idx="150">
                        <c:v>43312</c:v>
                      </c:pt>
                      <c:pt idx="151">
                        <c:v>43343</c:v>
                      </c:pt>
                      <c:pt idx="152">
                        <c:v>43373</c:v>
                      </c:pt>
                      <c:pt idx="153">
                        <c:v>43404</c:v>
                      </c:pt>
                      <c:pt idx="154">
                        <c:v>43434</c:v>
                      </c:pt>
                      <c:pt idx="155">
                        <c:v>43465</c:v>
                      </c:pt>
                      <c:pt idx="156">
                        <c:v>43496</c:v>
                      </c:pt>
                      <c:pt idx="157">
                        <c:v>43524</c:v>
                      </c:pt>
                      <c:pt idx="158">
                        <c:v>43555</c:v>
                      </c:pt>
                      <c:pt idx="159">
                        <c:v>43585</c:v>
                      </c:pt>
                      <c:pt idx="160">
                        <c:v>43616</c:v>
                      </c:pt>
                      <c:pt idx="161">
                        <c:v>43646</c:v>
                      </c:pt>
                      <c:pt idx="162">
                        <c:v>43677</c:v>
                      </c:pt>
                      <c:pt idx="163">
                        <c:v>43708</c:v>
                      </c:pt>
                      <c:pt idx="164">
                        <c:v>43738</c:v>
                      </c:pt>
                      <c:pt idx="165">
                        <c:v>43769</c:v>
                      </c:pt>
                      <c:pt idx="166">
                        <c:v>43799</c:v>
                      </c:pt>
                      <c:pt idx="167">
                        <c:v>43830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'Udaje pre výpočet rezervy'!#REF!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736792048"/>
        <c:scaling>
          <c:orientation val="minMax"/>
          <c:min val="39814"/>
        </c:scaling>
        <c:delete val="0"/>
        <c:axPos val="b"/>
        <c:numFmt formatCode="[$-41B]mmm\-yy;@" sourceLinked="0"/>
        <c:majorTickMark val="none"/>
        <c:minorTickMark val="none"/>
        <c:tickLblPos val="low"/>
        <c:crossAx val="736792440"/>
        <c:crosses val="autoZero"/>
        <c:auto val="0"/>
        <c:lblOffset val="100"/>
        <c:baseTimeUnit val="months"/>
        <c:majorUnit val="6"/>
        <c:majorTimeUnit val="months"/>
      </c:dateAx>
      <c:valAx>
        <c:axId val="736792440"/>
        <c:scaling>
          <c:orientation val="minMax"/>
          <c:max val="1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736792048"/>
        <c:crosses val="autoZero"/>
        <c:crossBetween val="between"/>
        <c:majorUnit val="2"/>
      </c:valAx>
      <c:spPr>
        <a:noFill/>
      </c:spPr>
    </c:plotArea>
    <c:legend>
      <c:legendPos val="t"/>
      <c:layout>
        <c:manualLayout>
          <c:xMode val="edge"/>
          <c:yMode val="edge"/>
          <c:x val="7.4999999999999997E-2"/>
          <c:y val="5.4120541205412057E-2"/>
          <c:w val="0.59276815398075244"/>
          <c:h val="7.7083999186448551E-2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8573928258989"/>
          <c:y val="6.0544254884806116E-2"/>
          <c:w val="0.87251137357830344"/>
          <c:h val="0.78209528237014658"/>
        </c:manualLayout>
      </c:layout>
      <c:lineChart>
        <c:grouping val="standard"/>
        <c:varyColors val="0"/>
        <c:ser>
          <c:idx val="0"/>
          <c:order val="0"/>
          <c:tx>
            <c:strRef>
              <c:f>'[1]Graf 39 Hotovostna rezerva'!$O$1</c:f>
              <c:strCache>
                <c:ptCount val="1"/>
                <c:pt idx="0">
                  <c:v>#ODKAZ!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trendline>
            <c:name>12M kĺzavý priemer</c:name>
            <c:spPr>
              <a:ln w="19050" cmpd="sng">
                <a:solidFill>
                  <a:srgbClr val="2C9ADC"/>
                </a:solidFill>
                <a:prstDash val="solid"/>
              </a:ln>
            </c:spPr>
            <c:trendlineType val="movingAvg"/>
            <c:period val="12"/>
            <c:dispRSqr val="0"/>
            <c:dispEq val="0"/>
          </c:trendline>
          <c:cat>
            <c:numRef>
              <c:f>'[1]Graf 39 Hotovostna rezerva'!$N$2:$N$169</c:f>
              <c:numCache>
                <c:formatCode>General</c:formatCode>
                <c:ptCount val="168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41670</c:v>
                </c:pt>
                <c:pt idx="97">
                  <c:v>41698</c:v>
                </c:pt>
                <c:pt idx="98">
                  <c:v>41729</c:v>
                </c:pt>
                <c:pt idx="99">
                  <c:v>41759</c:v>
                </c:pt>
                <c:pt idx="100">
                  <c:v>41790</c:v>
                </c:pt>
                <c:pt idx="101">
                  <c:v>41820</c:v>
                </c:pt>
                <c:pt idx="102">
                  <c:v>41851</c:v>
                </c:pt>
                <c:pt idx="103">
                  <c:v>41882</c:v>
                </c:pt>
                <c:pt idx="104">
                  <c:v>41912</c:v>
                </c:pt>
                <c:pt idx="105">
                  <c:v>41943</c:v>
                </c:pt>
                <c:pt idx="106">
                  <c:v>41973</c:v>
                </c:pt>
                <c:pt idx="107">
                  <c:v>42004</c:v>
                </c:pt>
                <c:pt idx="108">
                  <c:v>42035</c:v>
                </c:pt>
                <c:pt idx="109">
                  <c:v>42063</c:v>
                </c:pt>
                <c:pt idx="110">
                  <c:v>42094</c:v>
                </c:pt>
                <c:pt idx="111">
                  <c:v>42124</c:v>
                </c:pt>
                <c:pt idx="112">
                  <c:v>42155</c:v>
                </c:pt>
                <c:pt idx="113">
                  <c:v>42185</c:v>
                </c:pt>
                <c:pt idx="114">
                  <c:v>42216</c:v>
                </c:pt>
                <c:pt idx="115">
                  <c:v>42247</c:v>
                </c:pt>
                <c:pt idx="116">
                  <c:v>42277</c:v>
                </c:pt>
                <c:pt idx="117">
                  <c:v>42308</c:v>
                </c:pt>
                <c:pt idx="118">
                  <c:v>42338</c:v>
                </c:pt>
                <c:pt idx="119">
                  <c:v>42369</c:v>
                </c:pt>
                <c:pt idx="120">
                  <c:v>42400</c:v>
                </c:pt>
                <c:pt idx="121">
                  <c:v>42429</c:v>
                </c:pt>
                <c:pt idx="122">
                  <c:v>42460</c:v>
                </c:pt>
                <c:pt idx="123">
                  <c:v>42490</c:v>
                </c:pt>
                <c:pt idx="124">
                  <c:v>42521</c:v>
                </c:pt>
                <c:pt idx="125">
                  <c:v>42551</c:v>
                </c:pt>
                <c:pt idx="126">
                  <c:v>42582</c:v>
                </c:pt>
                <c:pt idx="127">
                  <c:v>42613</c:v>
                </c:pt>
                <c:pt idx="128">
                  <c:v>42643</c:v>
                </c:pt>
                <c:pt idx="129">
                  <c:v>42674</c:v>
                </c:pt>
                <c:pt idx="130">
                  <c:v>42704</c:v>
                </c:pt>
                <c:pt idx="131">
                  <c:v>42735</c:v>
                </c:pt>
                <c:pt idx="132">
                  <c:v>42766</c:v>
                </c:pt>
                <c:pt idx="133">
                  <c:v>42794</c:v>
                </c:pt>
                <c:pt idx="134">
                  <c:v>42825</c:v>
                </c:pt>
                <c:pt idx="135">
                  <c:v>42855</c:v>
                </c:pt>
                <c:pt idx="136">
                  <c:v>42886</c:v>
                </c:pt>
                <c:pt idx="137">
                  <c:v>42916</c:v>
                </c:pt>
                <c:pt idx="138">
                  <c:v>42947</c:v>
                </c:pt>
                <c:pt idx="139">
                  <c:v>42978</c:v>
                </c:pt>
                <c:pt idx="140">
                  <c:v>43008</c:v>
                </c:pt>
                <c:pt idx="141">
                  <c:v>43039</c:v>
                </c:pt>
                <c:pt idx="142">
                  <c:v>43069</c:v>
                </c:pt>
                <c:pt idx="143">
                  <c:v>43100</c:v>
                </c:pt>
                <c:pt idx="144">
                  <c:v>43131</c:v>
                </c:pt>
                <c:pt idx="145">
                  <c:v>43159</c:v>
                </c:pt>
                <c:pt idx="146">
                  <c:v>43190</c:v>
                </c:pt>
                <c:pt idx="147">
                  <c:v>43220</c:v>
                </c:pt>
                <c:pt idx="148">
                  <c:v>43251</c:v>
                </c:pt>
                <c:pt idx="149">
                  <c:v>43281</c:v>
                </c:pt>
                <c:pt idx="150">
                  <c:v>43312</c:v>
                </c:pt>
                <c:pt idx="151">
                  <c:v>43343</c:v>
                </c:pt>
                <c:pt idx="152">
                  <c:v>43373</c:v>
                </c:pt>
                <c:pt idx="153">
                  <c:v>43404</c:v>
                </c:pt>
                <c:pt idx="154">
                  <c:v>43434</c:v>
                </c:pt>
                <c:pt idx="155">
                  <c:v>43465</c:v>
                </c:pt>
                <c:pt idx="156">
                  <c:v>43496</c:v>
                </c:pt>
                <c:pt idx="157">
                  <c:v>43524</c:v>
                </c:pt>
                <c:pt idx="158">
                  <c:v>43555</c:v>
                </c:pt>
                <c:pt idx="159">
                  <c:v>43585</c:v>
                </c:pt>
                <c:pt idx="160">
                  <c:v>43616</c:v>
                </c:pt>
                <c:pt idx="161">
                  <c:v>43646</c:v>
                </c:pt>
                <c:pt idx="162">
                  <c:v>43677</c:v>
                </c:pt>
                <c:pt idx="163">
                  <c:v>43708</c:v>
                </c:pt>
                <c:pt idx="164">
                  <c:v>43738</c:v>
                </c:pt>
                <c:pt idx="165">
                  <c:v>43769</c:v>
                </c:pt>
                <c:pt idx="166">
                  <c:v>43799</c:v>
                </c:pt>
                <c:pt idx="167">
                  <c:v>43830</c:v>
                </c:pt>
              </c:numCache>
            </c:numRef>
          </c:cat>
          <c:val>
            <c:numRef>
              <c:f>'[1]Graf 39 Hotovostna rezerva'!$O$2:$O$169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7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7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4</c:v>
                </c:pt>
                <c:pt idx="56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3</c:v>
                </c:pt>
                <c:pt idx="61">
                  <c:v>2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5</c:v>
                </c:pt>
                <c:pt idx="67">
                  <c:v>4</c:v>
                </c:pt>
                <c:pt idx="68">
                  <c:v>4</c:v>
                </c:pt>
                <c:pt idx="69">
                  <c:v>3</c:v>
                </c:pt>
                <c:pt idx="70">
                  <c:v>2</c:v>
                </c:pt>
                <c:pt idx="71">
                  <c:v>1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9</c:v>
                </c:pt>
                <c:pt idx="77">
                  <c:v>7</c:v>
                </c:pt>
                <c:pt idx="78">
                  <c:v>7</c:v>
                </c:pt>
                <c:pt idx="79">
                  <c:v>7</c:v>
                </c:pt>
                <c:pt idx="80">
                  <c:v>6</c:v>
                </c:pt>
                <c:pt idx="81">
                  <c:v>5</c:v>
                </c:pt>
                <c:pt idx="82">
                  <c:v>4</c:v>
                </c:pt>
                <c:pt idx="83">
                  <c:v>3</c:v>
                </c:pt>
                <c:pt idx="84">
                  <c:v>3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4</c:v>
                </c:pt>
                <c:pt idx="96">
                  <c:v>9</c:v>
                </c:pt>
                <c:pt idx="97">
                  <c:v>10</c:v>
                </c:pt>
                <c:pt idx="98">
                  <c:v>9</c:v>
                </c:pt>
                <c:pt idx="99">
                  <c:v>10</c:v>
                </c:pt>
                <c:pt idx="100">
                  <c:v>8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7</c:v>
                </c:pt>
                <c:pt idx="105">
                  <c:v>4</c:v>
                </c:pt>
                <c:pt idx="106">
                  <c:v>6</c:v>
                </c:pt>
                <c:pt idx="107">
                  <c:v>1</c:v>
                </c:pt>
                <c:pt idx="108">
                  <c:v>1</c:v>
                </c:pt>
                <c:pt idx="109">
                  <c:v>8</c:v>
                </c:pt>
                <c:pt idx="110">
                  <c:v>7</c:v>
                </c:pt>
                <c:pt idx="111">
                  <c:v>7</c:v>
                </c:pt>
                <c:pt idx="112">
                  <c:v>6</c:v>
                </c:pt>
                <c:pt idx="113">
                  <c:v>8</c:v>
                </c:pt>
                <c:pt idx="114">
                  <c:v>7</c:v>
                </c:pt>
                <c:pt idx="115">
                  <c:v>6</c:v>
                </c:pt>
                <c:pt idx="116">
                  <c:v>5</c:v>
                </c:pt>
                <c:pt idx="117">
                  <c:v>4</c:v>
                </c:pt>
                <c:pt idx="118">
                  <c:v>5</c:v>
                </c:pt>
                <c:pt idx="119">
                  <c:v>2</c:v>
                </c:pt>
                <c:pt idx="120">
                  <c:v>3</c:v>
                </c:pt>
                <c:pt idx="121">
                  <c:v>4</c:v>
                </c:pt>
                <c:pt idx="122">
                  <c:v>4</c:v>
                </c:pt>
                <c:pt idx="123">
                  <c:v>6</c:v>
                </c:pt>
                <c:pt idx="124">
                  <c:v>6</c:v>
                </c:pt>
                <c:pt idx="125">
                  <c:v>7</c:v>
                </c:pt>
                <c:pt idx="126">
                  <c:v>6</c:v>
                </c:pt>
                <c:pt idx="127">
                  <c:v>5</c:v>
                </c:pt>
                <c:pt idx="128">
                  <c:v>3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4</c:v>
                </c:pt>
                <c:pt idx="133">
                  <c:v>2</c:v>
                </c:pt>
                <c:pt idx="134">
                  <c:v>1</c:v>
                </c:pt>
                <c:pt idx="135">
                  <c:v>7</c:v>
                </c:pt>
                <c:pt idx="136">
                  <c:v>9</c:v>
                </c:pt>
                <c:pt idx="137">
                  <c:v>10</c:v>
                </c:pt>
                <c:pt idx="138">
                  <c:v>9</c:v>
                </c:pt>
                <c:pt idx="139">
                  <c:v>8</c:v>
                </c:pt>
                <c:pt idx="140">
                  <c:v>8</c:v>
                </c:pt>
                <c:pt idx="141">
                  <c:v>10</c:v>
                </c:pt>
                <c:pt idx="142">
                  <c:v>11</c:v>
                </c:pt>
                <c:pt idx="143">
                  <c:v>10</c:v>
                </c:pt>
                <c:pt idx="144">
                  <c:v>9</c:v>
                </c:pt>
                <c:pt idx="145">
                  <c:v>8</c:v>
                </c:pt>
                <c:pt idx="146">
                  <c:v>7</c:v>
                </c:pt>
                <c:pt idx="147">
                  <c:v>6</c:v>
                </c:pt>
                <c:pt idx="148">
                  <c:v>5</c:v>
                </c:pt>
                <c:pt idx="149">
                  <c:v>6</c:v>
                </c:pt>
                <c:pt idx="150">
                  <c:v>5</c:v>
                </c:pt>
                <c:pt idx="151">
                  <c:v>4</c:v>
                </c:pt>
                <c:pt idx="152">
                  <c:v>6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2</c:v>
                </c:pt>
                <c:pt idx="160">
                  <c:v>7</c:v>
                </c:pt>
                <c:pt idx="161">
                  <c:v>7</c:v>
                </c:pt>
                <c:pt idx="162">
                  <c:v>7</c:v>
                </c:pt>
                <c:pt idx="163">
                  <c:v>7</c:v>
                </c:pt>
                <c:pt idx="164">
                  <c:v>7</c:v>
                </c:pt>
                <c:pt idx="165">
                  <c:v>7</c:v>
                </c:pt>
                <c:pt idx="166">
                  <c:v>7</c:v>
                </c:pt>
                <c:pt idx="167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793224"/>
        <c:axId val="736793616"/>
        <c:extLst/>
      </c:lineChart>
      <c:dateAx>
        <c:axId val="736793224"/>
        <c:scaling>
          <c:orientation val="minMax"/>
          <c:min val="39814"/>
        </c:scaling>
        <c:delete val="0"/>
        <c:axPos val="b"/>
        <c:numFmt formatCode="[$-41B]mmm\-yy;@" sourceLinked="0"/>
        <c:majorTickMark val="none"/>
        <c:minorTickMark val="none"/>
        <c:tickLblPos val="low"/>
        <c:crossAx val="736793616"/>
        <c:crosses val="autoZero"/>
        <c:auto val="0"/>
        <c:lblOffset val="100"/>
        <c:baseTimeUnit val="months"/>
        <c:majorUnit val="6"/>
        <c:majorTimeUnit val="months"/>
      </c:dateAx>
      <c:valAx>
        <c:axId val="736793616"/>
        <c:scaling>
          <c:orientation val="minMax"/>
          <c:max val="13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736793224"/>
        <c:crosses val="autoZero"/>
        <c:crossBetween val="between"/>
        <c:majorUnit val="2"/>
      </c:valAx>
      <c:spPr>
        <a:noFill/>
      </c:spPr>
    </c:plotArea>
    <c:legend>
      <c:legendPos val="t"/>
      <c:layout>
        <c:manualLayout>
          <c:xMode val="edge"/>
          <c:yMode val="edge"/>
          <c:x val="7.4999999999999997E-2"/>
          <c:y val="5.4120541205412057E-2"/>
          <c:w val="0.59276815398075244"/>
          <c:h val="7.7083999186448551E-2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r>
              <a:rPr lang="sk-SK"/>
              <a:t>Hrubý dlh verejnej správy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ueHaasGroteskText W02" panose="020B0504020202020204" pitchFamily="34" charset="-18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3972067901234584E-2"/>
          <c:y val="0.12627015916093498"/>
          <c:w val="0.83704320987654335"/>
          <c:h val="0.74324382284332291"/>
        </c:manualLayout>
      </c:layout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model'!$E$4:$E$22</c:f>
              <c:numCache>
                <c:formatCode>0</c:formatCode>
                <c:ptCount val="19"/>
                <c:pt idx="0">
                  <c:v>48.281258206277919</c:v>
                </c:pt>
                <c:pt idx="1">
                  <c:v>42.882155991970137</c:v>
                </c:pt>
                <c:pt idx="2">
                  <c:v>41.588629367554795</c:v>
                </c:pt>
                <c:pt idx="3">
                  <c:v>40.639217872327734</c:v>
                </c:pt>
                <c:pt idx="4">
                  <c:v>33.928324096966726</c:v>
                </c:pt>
                <c:pt idx="5">
                  <c:v>30.767079387245609</c:v>
                </c:pt>
                <c:pt idx="6">
                  <c:v>29.897666684381687</c:v>
                </c:pt>
                <c:pt idx="7">
                  <c:v>28.21367341902042</c:v>
                </c:pt>
                <c:pt idx="8">
                  <c:v>36.007894575405679</c:v>
                </c:pt>
                <c:pt idx="9">
                  <c:v>40.81537861103979</c:v>
                </c:pt>
                <c:pt idx="10">
                  <c:v>43.269002817861121</c:v>
                </c:pt>
                <c:pt idx="11">
                  <c:v>52.369105811829364</c:v>
                </c:pt>
                <c:pt idx="12">
                  <c:v>54.98741871886169</c:v>
                </c:pt>
                <c:pt idx="13">
                  <c:v>53.897262691251314</c:v>
                </c:pt>
                <c:pt idx="14">
                  <c:v>52.908033633516801</c:v>
                </c:pt>
                <c:pt idx="15">
                  <c:v>47.480990897399749</c:v>
                </c:pt>
                <c:pt idx="16">
                  <c:v>42.631254255610891</c:v>
                </c:pt>
                <c:pt idx="17">
                  <c:v>39.512303758629962</c:v>
                </c:pt>
                <c:pt idx="18">
                  <c:v>38.284473418470533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model'!$F$4:$F$22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1.359869589768806</c:v>
                </c:pt>
                <c:pt idx="16">
                  <c:v>2.5508464840650333</c:v>
                </c:pt>
                <c:pt idx="17">
                  <c:v>3.204362252785252</c:v>
                </c:pt>
                <c:pt idx="18">
                  <c:v>3.4083595121013985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model'!$G$4:$G$22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1.0237444481481148</c:v>
                </c:pt>
                <c:pt idx="16">
                  <c:v>1.8036156469911901</c:v>
                </c:pt>
                <c:pt idx="17">
                  <c:v>2.1469390724838178</c:v>
                </c:pt>
                <c:pt idx="18">
                  <c:v>2.2686686945703016</c:v>
                </c:pt>
              </c:numCache>
            </c:numRef>
          </c:val>
        </c:ser>
        <c:ser>
          <c:idx val="3"/>
          <c:order val="3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model'!$H$4:$H$22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0.81199609381227589</c:v>
                </c:pt>
                <c:pt idx="16">
                  <c:v>1.5100138222384629</c:v>
                </c:pt>
                <c:pt idx="17">
                  <c:v>1.9958600648987712</c:v>
                </c:pt>
                <c:pt idx="18">
                  <c:v>2.0170705619445997</c:v>
                </c:pt>
              </c:numCache>
            </c:numRef>
          </c:val>
        </c:ser>
        <c:ser>
          <c:idx val="4"/>
          <c:order val="4"/>
          <c:spPr>
            <a:solidFill>
              <a:schemeClr val="accent3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model'!$I$4:$I$22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0.81207534067163323</c:v>
                </c:pt>
                <c:pt idx="16">
                  <c:v>1.4580672736632962</c:v>
                </c:pt>
                <c:pt idx="17">
                  <c:v>1.8731671242887913</c:v>
                </c:pt>
                <c:pt idx="18">
                  <c:v>1.9453649389902026</c:v>
                </c:pt>
              </c:numCache>
            </c:numRef>
          </c:val>
        </c:ser>
        <c:ser>
          <c:idx val="5"/>
          <c:order val="5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model'!$J$4:$J$22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0.90942372719757003</c:v>
                </c:pt>
                <c:pt idx="16">
                  <c:v>1.5097989240904894</c:v>
                </c:pt>
                <c:pt idx="17">
                  <c:v>1.795892759052002</c:v>
                </c:pt>
                <c:pt idx="18">
                  <c:v>2.0393789486228329</c:v>
                </c:pt>
              </c:numCache>
            </c:numRef>
          </c:val>
        </c:ser>
        <c:ser>
          <c:idx val="6"/>
          <c:order val="6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model'!$K$4:$K$22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0.85841384208831784</c:v>
                </c:pt>
                <c:pt idx="16">
                  <c:v>1.5003117109008812</c:v>
                </c:pt>
                <c:pt idx="17">
                  <c:v>1.9731137716435185</c:v>
                </c:pt>
                <c:pt idx="18">
                  <c:v>2.0671365900712217</c:v>
                </c:pt>
              </c:numCache>
            </c:numRef>
          </c:val>
        </c:ser>
        <c:ser>
          <c:idx val="7"/>
          <c:order val="7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model'!$L$4:$L$22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0.99346029292772897</c:v>
                </c:pt>
                <c:pt idx="16">
                  <c:v>1.9042846949683749</c:v>
                </c:pt>
                <c:pt idx="17">
                  <c:v>2.3174162905584623</c:v>
                </c:pt>
                <c:pt idx="18">
                  <c:v>2.578490092665497</c:v>
                </c:pt>
              </c:numCache>
            </c:numRef>
          </c:val>
        </c:ser>
        <c:ser>
          <c:idx val="8"/>
          <c:order val="8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'Graf  38 Stochasticky model'!$A$4:$A$22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model'!$M$4:$M$22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1.4665196348201945</c:v>
                </c:pt>
                <c:pt idx="16">
                  <c:v>2.5253185715358484</c:v>
                </c:pt>
                <c:pt idx="17">
                  <c:v>3.3437402612203968</c:v>
                </c:pt>
                <c:pt idx="18">
                  <c:v>3.6677178155910966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1216"/>
        <c:axId val="408361608"/>
      </c:areaChart>
      <c:lineChart>
        <c:grouping val="standard"/>
        <c:varyColors val="0"/>
        <c:ser>
          <c:idx val="9"/>
          <c:order val="9"/>
          <c:tx>
            <c:strRef>
              <c:f>'Graf  38 Stochasticky model'!$B$3</c:f>
              <c:strCache>
                <c:ptCount val="1"/>
                <c:pt idx="0">
                  <c:v>oficiálna prognóza</c:v>
                </c:pt>
              </c:strCache>
            </c:strRef>
          </c:tx>
          <c:spPr>
            <a:ln w="2540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'Graf  38 Stochasticky model'!$B$4:$B$22</c:f>
              <c:numCache>
                <c:formatCode>0</c:formatCode>
                <c:ptCount val="19"/>
                <c:pt idx="0">
                  <c:v>48.281258206277919</c:v>
                </c:pt>
                <c:pt idx="1">
                  <c:v>42.882155991970137</c:v>
                </c:pt>
                <c:pt idx="2">
                  <c:v>41.588629367554795</c:v>
                </c:pt>
                <c:pt idx="3">
                  <c:v>40.639217872327734</c:v>
                </c:pt>
                <c:pt idx="4">
                  <c:v>33.928324096966726</c:v>
                </c:pt>
                <c:pt idx="5">
                  <c:v>30.767079387245609</c:v>
                </c:pt>
                <c:pt idx="6">
                  <c:v>29.897666684381687</c:v>
                </c:pt>
                <c:pt idx="7">
                  <c:v>28.21367341902042</c:v>
                </c:pt>
                <c:pt idx="8">
                  <c:v>36.007894575405679</c:v>
                </c:pt>
                <c:pt idx="9">
                  <c:v>40.81537861103979</c:v>
                </c:pt>
                <c:pt idx="10">
                  <c:v>43.269002817861121</c:v>
                </c:pt>
                <c:pt idx="11">
                  <c:v>52.369105811829364</c:v>
                </c:pt>
                <c:pt idx="12">
                  <c:v>54.98741871886169</c:v>
                </c:pt>
                <c:pt idx="13">
                  <c:v>53.897262691251314</c:v>
                </c:pt>
                <c:pt idx="14">
                  <c:v>52.908033633516801</c:v>
                </c:pt>
                <c:pt idx="15">
                  <c:v>53.04682599713999</c:v>
                </c:pt>
                <c:pt idx="16">
                  <c:v>52.686486129663649</c:v>
                </c:pt>
                <c:pt idx="17">
                  <c:v>50.302774683670606</c:v>
                </c:pt>
                <c:pt idx="18">
                  <c:v>47.736006350234916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61216"/>
        <c:axId val="408361608"/>
      </c:lineChart>
      <c:lineChart>
        <c:grouping val="standard"/>
        <c:varyColors val="0"/>
        <c:ser>
          <c:idx val="10"/>
          <c:order val="10"/>
          <c:tx>
            <c:strRef>
              <c:f>'Graf  38 Stochasticky model'!$C$3</c:f>
              <c:strCache>
                <c:ptCount val="1"/>
                <c:pt idx="0">
                  <c:v>alternatívna prognóza</c:v>
                </c:pt>
              </c:strCache>
            </c:strRef>
          </c:tx>
          <c:spPr>
            <a:ln w="25400" cap="rnd">
              <a:solidFill>
                <a:srgbClr val="2C9AD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'Graf  38 Stochasticky model'!$C$4:$C$22</c:f>
              <c:numCache>
                <c:formatCode>0</c:formatCode>
                <c:ptCount val="19"/>
                <c:pt idx="0">
                  <c:v>48.281258206277919</c:v>
                </c:pt>
                <c:pt idx="1">
                  <c:v>42.882155991970137</c:v>
                </c:pt>
                <c:pt idx="2">
                  <c:v>41.588629367554795</c:v>
                </c:pt>
                <c:pt idx="3">
                  <c:v>40.639217872327734</c:v>
                </c:pt>
                <c:pt idx="4">
                  <c:v>33.928324096966726</c:v>
                </c:pt>
                <c:pt idx="5">
                  <c:v>30.767079387245609</c:v>
                </c:pt>
                <c:pt idx="6">
                  <c:v>29.897666684381687</c:v>
                </c:pt>
                <c:pt idx="7">
                  <c:v>28.21367341902042</c:v>
                </c:pt>
                <c:pt idx="8">
                  <c:v>36.007894575405679</c:v>
                </c:pt>
                <c:pt idx="9">
                  <c:v>40.81537861103979</c:v>
                </c:pt>
                <c:pt idx="10">
                  <c:v>43.269002817861121</c:v>
                </c:pt>
                <c:pt idx="11">
                  <c:v>52.369105811829364</c:v>
                </c:pt>
                <c:pt idx="12">
                  <c:v>54.98741871886169</c:v>
                </c:pt>
                <c:pt idx="13">
                  <c:v>53.897262691251314</c:v>
                </c:pt>
                <c:pt idx="14">
                  <c:v>52.908033633516801</c:v>
                </c:pt>
                <c:pt idx="15">
                  <c:v>51.561150452763236</c:v>
                </c:pt>
                <c:pt idx="16">
                  <c:v>50.013279192393242</c:v>
                </c:pt>
                <c:pt idx="17">
                  <c:v>48.803891089114018</c:v>
                </c:pt>
                <c:pt idx="18">
                  <c:v>48.181492662238981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62392"/>
        <c:axId val="408362000"/>
      </c:lineChart>
      <c:catAx>
        <c:axId val="40836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08361608"/>
        <c:crosses val="autoZero"/>
        <c:auto val="1"/>
        <c:lblAlgn val="ctr"/>
        <c:lblOffset val="100"/>
        <c:noMultiLvlLbl val="0"/>
      </c:catAx>
      <c:valAx>
        <c:axId val="408361608"/>
        <c:scaling>
          <c:orientation val="minMax"/>
          <c:max val="6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en-US"/>
                  <a:t>% HDP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08361216"/>
        <c:crosses val="autoZero"/>
        <c:crossBetween val="midCat"/>
      </c:valAx>
      <c:valAx>
        <c:axId val="408362000"/>
        <c:scaling>
          <c:orientation val="minMax"/>
          <c:max val="6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en-US"/>
                  <a:t>% HDP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08362392"/>
        <c:crosses val="max"/>
        <c:crossBetween val="between"/>
      </c:valAx>
      <c:catAx>
        <c:axId val="408362392"/>
        <c:scaling>
          <c:orientation val="minMax"/>
        </c:scaling>
        <c:delete val="1"/>
        <c:axPos val="b"/>
        <c:majorTickMark val="out"/>
        <c:minorTickMark val="none"/>
        <c:tickLblPos val="nextTo"/>
        <c:crossAx val="4083620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7.1437654320987656E-2"/>
          <c:y val="0.14937805555555556"/>
          <c:w val="0.27567947530864201"/>
          <c:h val="0.157860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ueHaasGroteskText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03286166719919E-2"/>
          <c:y val="3.884610226641378E-2"/>
          <c:w val="0.87178579421758329"/>
          <c:h val="0.82002413931835161"/>
        </c:manualLayout>
      </c:layout>
      <c:lineChart>
        <c:grouping val="standard"/>
        <c:varyColors val="0"/>
        <c:ser>
          <c:idx val="0"/>
          <c:order val="0"/>
          <c:tx>
            <c:strRef>
              <c:f>'Graf 3+4 - Ropa + Akcie'!$M$2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Akcie'!$M$3:$M$258</c:f>
              <c:numCache>
                <c:formatCode>General</c:formatCode>
                <c:ptCount val="256"/>
                <c:pt idx="0">
                  <c:v>0.97417484277073507</c:v>
                </c:pt>
                <c:pt idx="1">
                  <c:v>0.98947861881112764</c:v>
                </c:pt>
                <c:pt idx="2">
                  <c:v>0.99889045193767856</c:v>
                </c:pt>
                <c:pt idx="3">
                  <c:v>1.0061076809066734</c:v>
                </c:pt>
                <c:pt idx="4">
                  <c:v>0.99547797023319884</c:v>
                </c:pt>
                <c:pt idx="5">
                  <c:v>0.99765653490357564</c:v>
                </c:pt>
                <c:pt idx="6">
                  <c:v>0.99925514750161182</c:v>
                </c:pt>
                <c:pt idx="7">
                  <c:v>0.98683711290571297</c:v>
                </c:pt>
                <c:pt idx="8">
                  <c:v>0.97802035017162603</c:v>
                </c:pt>
                <c:pt idx="9">
                  <c:v>0.97024193527296965</c:v>
                </c:pt>
                <c:pt idx="10">
                  <c:v>0.98803917214665049</c:v>
                </c:pt>
                <c:pt idx="11">
                  <c:v>1.0030796676436671</c:v>
                </c:pt>
                <c:pt idx="12">
                  <c:v>0.98856471469736629</c:v>
                </c:pt>
                <c:pt idx="13">
                  <c:v>0.97794619980572761</c:v>
                </c:pt>
                <c:pt idx="14">
                  <c:v>0.97319061310944399</c:v>
                </c:pt>
                <c:pt idx="15">
                  <c:v>0.99261338735989357</c:v>
                </c:pt>
                <c:pt idx="16">
                  <c:v>0.99036199305821648</c:v>
                </c:pt>
                <c:pt idx="17">
                  <c:v>0.99810093344850737</c:v>
                </c:pt>
                <c:pt idx="18">
                  <c:v>1.0045908447177472</c:v>
                </c:pt>
                <c:pt idx="19">
                  <c:v>1.0115804081807842</c:v>
                </c:pt>
                <c:pt idx="20">
                  <c:v>0.99105465218699007</c:v>
                </c:pt>
                <c:pt idx="21">
                  <c:v>1.0054282305780535</c:v>
                </c:pt>
                <c:pt idx="22">
                  <c:v>1.0164239835160407</c:v>
                </c:pt>
                <c:pt idx="23">
                  <c:v>1.0057433965163627</c:v>
                </c:pt>
                <c:pt idx="24">
                  <c:v>1.0103843005836128</c:v>
                </c:pt>
                <c:pt idx="25">
                  <c:v>1.0097906781944741</c:v>
                </c:pt>
                <c:pt idx="26">
                  <c:v>1.0099199179773513</c:v>
                </c:pt>
                <c:pt idx="27">
                  <c:v>1.0086978283478603</c:v>
                </c:pt>
                <c:pt idx="28">
                  <c:v>1.0099327685394197</c:v>
                </c:pt>
                <c:pt idx="29">
                  <c:v>1.006122540021805</c:v>
                </c:pt>
                <c:pt idx="30">
                  <c:v>1.007245607050669</c:v>
                </c:pt>
                <c:pt idx="31">
                  <c:v>0.99108322239176649</c:v>
                </c:pt>
                <c:pt idx="32">
                  <c:v>0.99242260160167883</c:v>
                </c:pt>
                <c:pt idx="33">
                  <c:v>0.97751928777693986</c:v>
                </c:pt>
                <c:pt idx="34">
                  <c:v>0.98872668573487676</c:v>
                </c:pt>
                <c:pt idx="35">
                  <c:v>1.0027170471806599</c:v>
                </c:pt>
                <c:pt idx="36">
                  <c:v>1.0059451470211762</c:v>
                </c:pt>
                <c:pt idx="37">
                  <c:v>1.0044345003296851</c:v>
                </c:pt>
                <c:pt idx="38">
                  <c:v>1.0142572899638314</c:v>
                </c:pt>
                <c:pt idx="39">
                  <c:v>1.0146049205991381</c:v>
                </c:pt>
                <c:pt idx="40">
                  <c:v>1.0157370086356314</c:v>
                </c:pt>
                <c:pt idx="41">
                  <c:v>1.0192823851896962</c:v>
                </c:pt>
                <c:pt idx="42">
                  <c:v>1.0165543131381767</c:v>
                </c:pt>
                <c:pt idx="43">
                  <c:v>1.0046804673394694</c:v>
                </c:pt>
                <c:pt idx="44">
                  <c:v>1.0094904376181604</c:v>
                </c:pt>
                <c:pt idx="45">
                  <c:v>1.0099401230775333</c:v>
                </c:pt>
                <c:pt idx="46">
                  <c:v>0.99810018968320924</c:v>
                </c:pt>
                <c:pt idx="47">
                  <c:v>1.000654289278609</c:v>
                </c:pt>
                <c:pt idx="48">
                  <c:v>1.0025674039932082</c:v>
                </c:pt>
                <c:pt idx="49">
                  <c:v>0.99153700706456982</c:v>
                </c:pt>
                <c:pt idx="50">
                  <c:v>0.97490946984206694</c:v>
                </c:pt>
                <c:pt idx="51">
                  <c:v>0.98073484642336362</c:v>
                </c:pt>
                <c:pt idx="52">
                  <c:v>0.98215592959360842</c:v>
                </c:pt>
                <c:pt idx="53">
                  <c:v>0.98188540807731073</c:v>
                </c:pt>
                <c:pt idx="54">
                  <c:v>0.97731493383502133</c:v>
                </c:pt>
                <c:pt idx="55">
                  <c:v>0.96246215784015621</c:v>
                </c:pt>
                <c:pt idx="56">
                  <c:v>0.96717845626955401</c:v>
                </c:pt>
                <c:pt idx="57">
                  <c:v>0.97400387040415892</c:v>
                </c:pt>
                <c:pt idx="58">
                  <c:v>0.97272836653049843</c:v>
                </c:pt>
                <c:pt idx="59">
                  <c:v>0.9720032357834647</c:v>
                </c:pt>
                <c:pt idx="60">
                  <c:v>0.96318484944795513</c:v>
                </c:pt>
                <c:pt idx="61">
                  <c:v>0.95514917123873455</c:v>
                </c:pt>
                <c:pt idx="62">
                  <c:v>0.95873740505267979</c:v>
                </c:pt>
                <c:pt idx="63">
                  <c:v>0.94044759691886548</c:v>
                </c:pt>
                <c:pt idx="64">
                  <c:v>0.92613232833864489</c:v>
                </c:pt>
                <c:pt idx="65">
                  <c:v>0.92415840084792866</c:v>
                </c:pt>
                <c:pt idx="66">
                  <c:v>0.90508287897795436</c:v>
                </c:pt>
                <c:pt idx="67">
                  <c:v>0.90384999716986947</c:v>
                </c:pt>
                <c:pt idx="68">
                  <c:v>0.92951611499479925</c:v>
                </c:pt>
                <c:pt idx="69">
                  <c:v>0.92998189564316591</c:v>
                </c:pt>
                <c:pt idx="70">
                  <c:v>0.93334486991538113</c:v>
                </c:pt>
                <c:pt idx="71">
                  <c:v>0.93539352284886679</c:v>
                </c:pt>
                <c:pt idx="72">
                  <c:v>0.94771196186928908</c:v>
                </c:pt>
                <c:pt idx="73">
                  <c:v>0.94314614827092735</c:v>
                </c:pt>
                <c:pt idx="74">
                  <c:v>0.95931035287347988</c:v>
                </c:pt>
                <c:pt idx="75">
                  <c:v>0.96187135843151339</c:v>
                </c:pt>
                <c:pt idx="76">
                  <c:v>0.95316599113275557</c:v>
                </c:pt>
                <c:pt idx="77">
                  <c:v>0.94033464701617786</c:v>
                </c:pt>
                <c:pt idx="78">
                  <c:v>0.94442429286916474</c:v>
                </c:pt>
                <c:pt idx="79">
                  <c:v>0.93993725457055122</c:v>
                </c:pt>
                <c:pt idx="80">
                  <c:v>0.93465929943059523</c:v>
                </c:pt>
                <c:pt idx="81">
                  <c:v>0.94855686266019201</c:v>
                </c:pt>
                <c:pt idx="82">
                  <c:v>0.92347384249592135</c:v>
                </c:pt>
                <c:pt idx="83">
                  <c:v>0.9388034207403233</c:v>
                </c:pt>
                <c:pt idx="84">
                  <c:v>0.93763863722585827</c:v>
                </c:pt>
                <c:pt idx="85">
                  <c:v>0.919345667557389</c:v>
                </c:pt>
                <c:pt idx="86">
                  <c:v>0.94892207539034545</c:v>
                </c:pt>
                <c:pt idx="87">
                  <c:v>0.95731377519978489</c:v>
                </c:pt>
                <c:pt idx="88">
                  <c:v>0.95670501917511275</c:v>
                </c:pt>
                <c:pt idx="89">
                  <c:v>0.93240728301296971</c:v>
                </c:pt>
                <c:pt idx="90">
                  <c:v>0.89337343761698218</c:v>
                </c:pt>
                <c:pt idx="91">
                  <c:v>0.9068954452125475</c:v>
                </c:pt>
                <c:pt idx="92">
                  <c:v>0.94630911111982796</c:v>
                </c:pt>
                <c:pt idx="93">
                  <c:v>0.97816009332277232</c:v>
                </c:pt>
                <c:pt idx="94">
                  <c:v>0.99926020343957311</c:v>
                </c:pt>
                <c:pt idx="95">
                  <c:v>1.0075151678635854</c:v>
                </c:pt>
                <c:pt idx="96">
                  <c:v>1.0101406886870095</c:v>
                </c:pt>
                <c:pt idx="97">
                  <c:v>1.0049292177134683</c:v>
                </c:pt>
                <c:pt idx="98">
                  <c:v>1.0010173241169742</c:v>
                </c:pt>
                <c:pt idx="99">
                  <c:v>1.002292461338038</c:v>
                </c:pt>
                <c:pt idx="100">
                  <c:v>1.0013423972806885</c:v>
                </c:pt>
                <c:pt idx="101">
                  <c:v>1.0108995644431935</c:v>
                </c:pt>
                <c:pt idx="102">
                  <c:v>0.99809133174826647</c:v>
                </c:pt>
                <c:pt idx="103">
                  <c:v>1.0009662189605377</c:v>
                </c:pt>
                <c:pt idx="104">
                  <c:v>1.0087191906155211</c:v>
                </c:pt>
                <c:pt idx="105">
                  <c:v>1.005604521095333</c:v>
                </c:pt>
                <c:pt idx="106">
                  <c:v>1.0078542398804848</c:v>
                </c:pt>
                <c:pt idx="107">
                  <c:v>1.0106111035203056</c:v>
                </c:pt>
                <c:pt idx="108">
                  <c:v>1.0128827206366322</c:v>
                </c:pt>
                <c:pt idx="109">
                  <c:v>1.0128542653328008</c:v>
                </c:pt>
                <c:pt idx="110">
                  <c:v>1.0055355026432031</c:v>
                </c:pt>
                <c:pt idx="111">
                  <c:v>0.99314940061383616</c:v>
                </c:pt>
                <c:pt idx="112">
                  <c:v>0.99892441083190175</c:v>
                </c:pt>
                <c:pt idx="113">
                  <c:v>1.0096277383775099</c:v>
                </c:pt>
                <c:pt idx="114">
                  <c:v>1.0153037783935919</c:v>
                </c:pt>
                <c:pt idx="115">
                  <c:v>1.017691460595922</c:v>
                </c:pt>
                <c:pt idx="116">
                  <c:v>1.0219531178966532</c:v>
                </c:pt>
                <c:pt idx="117">
                  <c:v>1.0211819483522073</c:v>
                </c:pt>
                <c:pt idx="118">
                  <c:v>1.0200756963809605</c:v>
                </c:pt>
                <c:pt idx="119">
                  <c:v>1.0120610812153537</c:v>
                </c:pt>
                <c:pt idx="120">
                  <c:v>1.0127960441115815</c:v>
                </c:pt>
                <c:pt idx="121">
                  <c:v>1.0083428149250699</c:v>
                </c:pt>
                <c:pt idx="122">
                  <c:v>0.99727675565568019</c:v>
                </c:pt>
                <c:pt idx="123">
                  <c:v>0.98493829876715522</c:v>
                </c:pt>
                <c:pt idx="124">
                  <c:v>0.98267609852090276</c:v>
                </c:pt>
                <c:pt idx="125">
                  <c:v>0.99932883185615795</c:v>
                </c:pt>
                <c:pt idx="126">
                  <c:v>0.99324789448304562</c:v>
                </c:pt>
                <c:pt idx="127">
                  <c:v>0.99710964199602248</c:v>
                </c:pt>
                <c:pt idx="128">
                  <c:v>0.99741771643450861</c:v>
                </c:pt>
                <c:pt idx="129">
                  <c:v>0.99048158602944048</c:v>
                </c:pt>
                <c:pt idx="130">
                  <c:v>0.98782320069478513</c:v>
                </c:pt>
                <c:pt idx="131">
                  <c:v>1.0086893480473778</c:v>
                </c:pt>
                <c:pt idx="132">
                  <c:v>1.0090793951860015</c:v>
                </c:pt>
                <c:pt idx="133">
                  <c:v>1.0120529603341106</c:v>
                </c:pt>
                <c:pt idx="134">
                  <c:v>1.0194063168918737</c:v>
                </c:pt>
                <c:pt idx="135">
                  <c:v>1.0187703793550718</c:v>
                </c:pt>
                <c:pt idx="136">
                  <c:v>1.0126755637398319</c:v>
                </c:pt>
                <c:pt idx="137">
                  <c:v>1.0179790654652379</c:v>
                </c:pt>
                <c:pt idx="138">
                  <c:v>1.0080763784091926</c:v>
                </c:pt>
                <c:pt idx="139">
                  <c:v>1.0060966904843349</c:v>
                </c:pt>
                <c:pt idx="140">
                  <c:v>1.0004068855976271</c:v>
                </c:pt>
                <c:pt idx="141">
                  <c:v>1.0050293743876144</c:v>
                </c:pt>
                <c:pt idx="142">
                  <c:v>1.0120236746256577</c:v>
                </c:pt>
                <c:pt idx="143">
                  <c:v>1.0102851224690927</c:v>
                </c:pt>
                <c:pt idx="144">
                  <c:v>0.99824272168068817</c:v>
                </c:pt>
                <c:pt idx="145">
                  <c:v>0.99782430761428054</c:v>
                </c:pt>
                <c:pt idx="146">
                  <c:v>1.004298794314108</c:v>
                </c:pt>
                <c:pt idx="147">
                  <c:v>1.005734972648332</c:v>
                </c:pt>
                <c:pt idx="148">
                  <c:v>1.0143581497427516</c:v>
                </c:pt>
                <c:pt idx="149">
                  <c:v>1.0122392646460507</c:v>
                </c:pt>
                <c:pt idx="150">
                  <c:v>1.0132479163202706</c:v>
                </c:pt>
                <c:pt idx="151">
                  <c:v>1.0111884968487916</c:v>
                </c:pt>
                <c:pt idx="152">
                  <c:v>1.0175068970675782</c:v>
                </c:pt>
                <c:pt idx="153">
                  <c:v>1.018773685546867</c:v>
                </c:pt>
                <c:pt idx="154">
                  <c:v>1.0096110584201679</c:v>
                </c:pt>
                <c:pt idx="155">
                  <c:v>1.019892988375108</c:v>
                </c:pt>
                <c:pt idx="156">
                  <c:v>1.0221268701670942</c:v>
                </c:pt>
                <c:pt idx="157">
                  <c:v>1.0197889817930319</c:v>
                </c:pt>
                <c:pt idx="158">
                  <c:v>1.020719507257942</c:v>
                </c:pt>
                <c:pt idx="159">
                  <c:v>1.0213629414116148</c:v>
                </c:pt>
                <c:pt idx="160">
                  <c:v>1.0183149795888677</c:v>
                </c:pt>
                <c:pt idx="161">
                  <c:v>1.0175465103983534</c:v>
                </c:pt>
                <c:pt idx="162">
                  <c:v>1.0067672797170986</c:v>
                </c:pt>
                <c:pt idx="163">
                  <c:v>1.0070721693851499</c:v>
                </c:pt>
                <c:pt idx="164">
                  <c:v>1.0100218257335607</c:v>
                </c:pt>
                <c:pt idx="165">
                  <c:v>1.0151113772670421</c:v>
                </c:pt>
                <c:pt idx="166">
                  <c:v>1.001653522860912</c:v>
                </c:pt>
                <c:pt idx="167">
                  <c:v>0.99787975654598293</c:v>
                </c:pt>
                <c:pt idx="168">
                  <c:v>1.0023354532331652</c:v>
                </c:pt>
                <c:pt idx="169">
                  <c:v>1.014172823000816</c:v>
                </c:pt>
                <c:pt idx="170">
                  <c:v>1.0112320510956228</c:v>
                </c:pt>
                <c:pt idx="171">
                  <c:v>1.0003090634331326</c:v>
                </c:pt>
                <c:pt idx="172">
                  <c:v>1.0104379288008616</c:v>
                </c:pt>
                <c:pt idx="173">
                  <c:v>1.0141783059594991</c:v>
                </c:pt>
                <c:pt idx="174">
                  <c:v>1.011409116042385</c:v>
                </c:pt>
                <c:pt idx="175">
                  <c:v>1.0155504209548132</c:v>
                </c:pt>
                <c:pt idx="176">
                  <c:v>1.0132976250742112</c:v>
                </c:pt>
                <c:pt idx="177">
                  <c:v>1.0109398953260187</c:v>
                </c:pt>
                <c:pt idx="178">
                  <c:v>1.005852377624604</c:v>
                </c:pt>
                <c:pt idx="179">
                  <c:v>1.0073330479731091</c:v>
                </c:pt>
                <c:pt idx="180">
                  <c:v>0.99809790252677555</c:v>
                </c:pt>
                <c:pt idx="181">
                  <c:v>1.009409120157263</c:v>
                </c:pt>
                <c:pt idx="182">
                  <c:v>1.0101876147196687</c:v>
                </c:pt>
                <c:pt idx="183">
                  <c:v>1.0050393209567861</c:v>
                </c:pt>
                <c:pt idx="184">
                  <c:v>1.0034096368096459</c:v>
                </c:pt>
                <c:pt idx="185">
                  <c:v>1.0079908571363729</c:v>
                </c:pt>
                <c:pt idx="186">
                  <c:v>1.0027880529779551</c:v>
                </c:pt>
                <c:pt idx="187">
                  <c:v>0.99833058624084015</c:v>
                </c:pt>
                <c:pt idx="188">
                  <c:v>0.99564796835254687</c:v>
                </c:pt>
                <c:pt idx="189">
                  <c:v>0.9977098537520912</c:v>
                </c:pt>
                <c:pt idx="190">
                  <c:v>0.99110111434736159</c:v>
                </c:pt>
                <c:pt idx="191">
                  <c:v>0.98757145697173709</c:v>
                </c:pt>
                <c:pt idx="192">
                  <c:v>0.99153685164940364</c:v>
                </c:pt>
                <c:pt idx="193">
                  <c:v>1.0003325798494189</c:v>
                </c:pt>
                <c:pt idx="194">
                  <c:v>0.98809592033131644</c:v>
                </c:pt>
                <c:pt idx="195">
                  <c:v>0.985727416087949</c:v>
                </c:pt>
                <c:pt idx="196">
                  <c:v>0.98810484506832308</c:v>
                </c:pt>
                <c:pt idx="197">
                  <c:v>1.0026637740666495</c:v>
                </c:pt>
                <c:pt idx="198">
                  <c:v>1.0088032329199201</c:v>
                </c:pt>
                <c:pt idx="199">
                  <c:v>1.0105488806595908</c:v>
                </c:pt>
                <c:pt idx="200">
                  <c:v>1.0015361632989817</c:v>
                </c:pt>
                <c:pt idx="201">
                  <c:v>1.0064087520105798</c:v>
                </c:pt>
                <c:pt idx="202">
                  <c:v>0.9942503163124099</c:v>
                </c:pt>
                <c:pt idx="203">
                  <c:v>0.99757053215046398</c:v>
                </c:pt>
                <c:pt idx="204">
                  <c:v>0.98403688064564276</c:v>
                </c:pt>
                <c:pt idx="205">
                  <c:v>0.99011156783555532</c:v>
                </c:pt>
                <c:pt idx="206">
                  <c:v>0.97751010918363213</c:v>
                </c:pt>
                <c:pt idx="207">
                  <c:v>0.9794277672925864</c:v>
                </c:pt>
                <c:pt idx="208">
                  <c:v>0.99638914613197982</c:v>
                </c:pt>
                <c:pt idx="209">
                  <c:v>0.99244468720359835</c:v>
                </c:pt>
                <c:pt idx="210">
                  <c:v>1.0066186201130145</c:v>
                </c:pt>
                <c:pt idx="211">
                  <c:v>1.0054225447650329</c:v>
                </c:pt>
                <c:pt idx="212">
                  <c:v>1.0098110483090459</c:v>
                </c:pt>
                <c:pt idx="213">
                  <c:v>1.0143496548010005</c:v>
                </c:pt>
                <c:pt idx="214">
                  <c:v>1.0082246844992662</c:v>
                </c:pt>
                <c:pt idx="215">
                  <c:v>1.0111809936609819</c:v>
                </c:pt>
                <c:pt idx="216">
                  <c:v>1.0126569665257885</c:v>
                </c:pt>
                <c:pt idx="217">
                  <c:v>1.0134227501777258</c:v>
                </c:pt>
                <c:pt idx="218">
                  <c:v>1.0106640118028216</c:v>
                </c:pt>
                <c:pt idx="219">
                  <c:v>1.0109672862187815</c:v>
                </c:pt>
                <c:pt idx="220">
                  <c:v>1.0048407992941824</c:v>
                </c:pt>
                <c:pt idx="221">
                  <c:v>1.0059028658948073</c:v>
                </c:pt>
                <c:pt idx="222">
                  <c:v>1.0062171007329765</c:v>
                </c:pt>
                <c:pt idx="223">
                  <c:v>1.0046195728477694</c:v>
                </c:pt>
                <c:pt idx="224">
                  <c:v>1.0005448390700939</c:v>
                </c:pt>
                <c:pt idx="225">
                  <c:v>0.9909003088964925</c:v>
                </c:pt>
                <c:pt idx="226">
                  <c:v>0.99092931416094798</c:v>
                </c:pt>
                <c:pt idx="227">
                  <c:v>0.98025380090572256</c:v>
                </c:pt>
                <c:pt idx="228">
                  <c:v>0.98450100470825908</c:v>
                </c:pt>
                <c:pt idx="229">
                  <c:v>0.98791915338075686</c:v>
                </c:pt>
                <c:pt idx="230">
                  <c:v>0.97762775142828062</c:v>
                </c:pt>
                <c:pt idx="231">
                  <c:v>0.98178378816920642</c:v>
                </c:pt>
                <c:pt idx="232">
                  <c:v>0.96734431962874057</c:v>
                </c:pt>
                <c:pt idx="233">
                  <c:v>0.95438184863891107</c:v>
                </c:pt>
                <c:pt idx="234">
                  <c:v>0.96737380905944292</c:v>
                </c:pt>
                <c:pt idx="235">
                  <c:v>0.95783910653816584</c:v>
                </c:pt>
                <c:pt idx="236">
                  <c:v>0.97133470901162045</c:v>
                </c:pt>
                <c:pt idx="237">
                  <c:v>0.98472255300483424</c:v>
                </c:pt>
                <c:pt idx="238">
                  <c:v>0.98215410158122007</c:v>
                </c:pt>
                <c:pt idx="239">
                  <c:v>0.98764570422765874</c:v>
                </c:pt>
                <c:pt idx="240">
                  <c:v>0.97237593669424527</c:v>
                </c:pt>
                <c:pt idx="241">
                  <c:v>0.96764428605520059</c:v>
                </c:pt>
                <c:pt idx="242">
                  <c:v>0.9660943360695613</c:v>
                </c:pt>
                <c:pt idx="243">
                  <c:v>0.9526701363776906</c:v>
                </c:pt>
                <c:pt idx="244">
                  <c:v>0.96191802452796382</c:v>
                </c:pt>
                <c:pt idx="245">
                  <c:v>0.96773108711230515</c:v>
                </c:pt>
                <c:pt idx="246">
                  <c:v>0.97030965199057517</c:v>
                </c:pt>
                <c:pt idx="247">
                  <c:v>0.97840331350435883</c:v>
                </c:pt>
                <c:pt idx="248">
                  <c:v>0.9868072046077756</c:v>
                </c:pt>
                <c:pt idx="249">
                  <c:v>0.96891885868744398</c:v>
                </c:pt>
                <c:pt idx="250">
                  <c:v>0.95728903560656442</c:v>
                </c:pt>
                <c:pt idx="251">
                  <c:v>0.96618252163532847</c:v>
                </c:pt>
                <c:pt idx="252">
                  <c:v>0.98446062871918816</c:v>
                </c:pt>
                <c:pt idx="253">
                  <c:v>0.98480061609108593</c:v>
                </c:pt>
                <c:pt idx="254">
                  <c:v>0.99511138110658803</c:v>
                </c:pt>
                <c:pt idx="255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3+4 - Ropa + Akcie'!$N$2</c:f>
              <c:strCache>
                <c:ptCount val="1"/>
                <c:pt idx="0">
                  <c:v>Eurostoxx 50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Akcie'!$N$3:$N$258</c:f>
              <c:numCache>
                <c:formatCode>General</c:formatCode>
                <c:ptCount val="256"/>
                <c:pt idx="0">
                  <c:v>1.0356353835684775</c:v>
                </c:pt>
                <c:pt idx="1">
                  <c:v>1.0670843111955461</c:v>
                </c:pt>
                <c:pt idx="2">
                  <c:v>1.0733069767835364</c:v>
                </c:pt>
                <c:pt idx="3">
                  <c:v>1.0812423352927754</c:v>
                </c:pt>
                <c:pt idx="4">
                  <c:v>1.063496234429576</c:v>
                </c:pt>
                <c:pt idx="5">
                  <c:v>1.0720151126656385</c:v>
                </c:pt>
                <c:pt idx="6">
                  <c:v>1.0726875237309079</c:v>
                </c:pt>
                <c:pt idx="7">
                  <c:v>1.0501757638563467</c:v>
                </c:pt>
                <c:pt idx="8">
                  <c:v>1.0497680464822956</c:v>
                </c:pt>
                <c:pt idx="9">
                  <c:v>1.0643997842580015</c:v>
                </c:pt>
                <c:pt idx="10">
                  <c:v>1.0782362926793694</c:v>
                </c:pt>
                <c:pt idx="11">
                  <c:v>1.059851924166566</c:v>
                </c:pt>
                <c:pt idx="12">
                  <c:v>1.0582261386530245</c:v>
                </c:pt>
                <c:pt idx="13">
                  <c:v>1.0256481898501293</c:v>
                </c:pt>
                <c:pt idx="14">
                  <c:v>1.0456187818500293</c:v>
                </c:pt>
                <c:pt idx="15">
                  <c:v>1.0660348712942749</c:v>
                </c:pt>
                <c:pt idx="16">
                  <c:v>1.0682440675313181</c:v>
                </c:pt>
                <c:pt idx="17">
                  <c:v>1.0743851579463648</c:v>
                </c:pt>
                <c:pt idx="18">
                  <c:v>1.0930595860327046</c:v>
                </c:pt>
                <c:pt idx="19">
                  <c:v>1.0842147312702637</c:v>
                </c:pt>
                <c:pt idx="20">
                  <c:v>1.0879804266527255</c:v>
                </c:pt>
                <c:pt idx="21">
                  <c:v>1.1241096523479506</c:v>
                </c:pt>
                <c:pt idx="22">
                  <c:v>1.1272651511926588</c:v>
                </c:pt>
                <c:pt idx="23">
                  <c:v>1.1349110608733901</c:v>
                </c:pt>
                <c:pt idx="24">
                  <c:v>1.1299067473041338</c:v>
                </c:pt>
                <c:pt idx="25">
                  <c:v>1.1221281415029634</c:v>
                </c:pt>
                <c:pt idx="26">
                  <c:v>1.1067421724743383</c:v>
                </c:pt>
                <c:pt idx="27">
                  <c:v>1.1170926249800999</c:v>
                </c:pt>
                <c:pt idx="28">
                  <c:v>1.1191752040181742</c:v>
                </c:pt>
                <c:pt idx="29">
                  <c:v>1.1181545976272065</c:v>
                </c:pt>
                <c:pt idx="30">
                  <c:v>1.113198188386898</c:v>
                </c:pt>
                <c:pt idx="31">
                  <c:v>1.1189978256922972</c:v>
                </c:pt>
                <c:pt idx="32">
                  <c:v>1.0923161293181645</c:v>
                </c:pt>
                <c:pt idx="33">
                  <c:v>1.0918459821740107</c:v>
                </c:pt>
                <c:pt idx="34">
                  <c:v>1.099830750600967</c:v>
                </c:pt>
                <c:pt idx="35">
                  <c:v>1.1174388145838927</c:v>
                </c:pt>
                <c:pt idx="36">
                  <c:v>1.1107184315629317</c:v>
                </c:pt>
                <c:pt idx="37">
                  <c:v>1.1086589644500471</c:v>
                </c:pt>
                <c:pt idx="38">
                  <c:v>1.1230323732113388</c:v>
                </c:pt>
                <c:pt idx="39">
                  <c:v>1.1170222034936601</c:v>
                </c:pt>
                <c:pt idx="40">
                  <c:v>1.1146001004219799</c:v>
                </c:pt>
                <c:pt idx="41">
                  <c:v>1.1156225596688456</c:v>
                </c:pt>
                <c:pt idx="42">
                  <c:v>1.1132408447176154</c:v>
                </c:pt>
                <c:pt idx="43">
                  <c:v>1.1084810713846331</c:v>
                </c:pt>
                <c:pt idx="44">
                  <c:v>1.1070631261747392</c:v>
                </c:pt>
                <c:pt idx="45">
                  <c:v>1.1093138708204515</c:v>
                </c:pt>
                <c:pt idx="46">
                  <c:v>1.0974594249595993</c:v>
                </c:pt>
                <c:pt idx="47">
                  <c:v>1.1072965947598687</c:v>
                </c:pt>
                <c:pt idx="48">
                  <c:v>1.1105688135927871</c:v>
                </c:pt>
                <c:pt idx="49">
                  <c:v>1.0888874491281559</c:v>
                </c:pt>
                <c:pt idx="50">
                  <c:v>1.0641703601704726</c:v>
                </c:pt>
                <c:pt idx="51">
                  <c:v>1.0590992852623109</c:v>
                </c:pt>
                <c:pt idx="52">
                  <c:v>1.0640869993489359</c:v>
                </c:pt>
                <c:pt idx="53">
                  <c:v>1.0619093110064599</c:v>
                </c:pt>
                <c:pt idx="54">
                  <c:v>1.0538446205800378</c:v>
                </c:pt>
                <c:pt idx="55">
                  <c:v>1.039043127897753</c:v>
                </c:pt>
                <c:pt idx="56">
                  <c:v>1.0482661696699678</c:v>
                </c:pt>
                <c:pt idx="57">
                  <c:v>1.0562881446463328</c:v>
                </c:pt>
                <c:pt idx="58">
                  <c:v>1.0572049802712424</c:v>
                </c:pt>
                <c:pt idx="59">
                  <c:v>1.0493444176596132</c:v>
                </c:pt>
                <c:pt idx="60">
                  <c:v>1.0497907355371237</c:v>
                </c:pt>
                <c:pt idx="61">
                  <c:v>1.0478311629785928</c:v>
                </c:pt>
                <c:pt idx="62">
                  <c:v>1.0385219562671875</c:v>
                </c:pt>
                <c:pt idx="63">
                  <c:v>1.0054247922417745</c:v>
                </c:pt>
                <c:pt idx="64">
                  <c:v>0.9991915930433255</c:v>
                </c:pt>
                <c:pt idx="65">
                  <c:v>1.0093893890035535</c:v>
                </c:pt>
                <c:pt idx="66">
                  <c:v>0.98601867220475758</c:v>
                </c:pt>
                <c:pt idx="67">
                  <c:v>0.98917056860672636</c:v>
                </c:pt>
                <c:pt idx="68">
                  <c:v>1.0128506878424868</c:v>
                </c:pt>
                <c:pt idx="69">
                  <c:v>0.98177767188535736</c:v>
                </c:pt>
                <c:pt idx="70">
                  <c:v>1.0014692942607546</c:v>
                </c:pt>
                <c:pt idx="71">
                  <c:v>1.0001884308157523</c:v>
                </c:pt>
                <c:pt idx="72">
                  <c:v>1.0343107398413494</c:v>
                </c:pt>
                <c:pt idx="73">
                  <c:v>1.025626104234977</c:v>
                </c:pt>
                <c:pt idx="74">
                  <c:v>1.0558768267938643</c:v>
                </c:pt>
                <c:pt idx="75">
                  <c:v>1.0546467350597732</c:v>
                </c:pt>
                <c:pt idx="76">
                  <c:v>1.0408700796164512</c:v>
                </c:pt>
                <c:pt idx="77">
                  <c:v>1.0307996051894102</c:v>
                </c:pt>
                <c:pt idx="78">
                  <c:v>1.0346641697671626</c:v>
                </c:pt>
                <c:pt idx="79">
                  <c:v>1.0449710797431337</c:v>
                </c:pt>
                <c:pt idx="80">
                  <c:v>1.0599069509105417</c:v>
                </c:pt>
                <c:pt idx="81">
                  <c:v>1.0487313825459967</c:v>
                </c:pt>
                <c:pt idx="82">
                  <c:v>1.0318805060425771</c:v>
                </c:pt>
                <c:pt idx="83">
                  <c:v>1.0593537560142905</c:v>
                </c:pt>
                <c:pt idx="84">
                  <c:v>1.0370864482859123</c:v>
                </c:pt>
                <c:pt idx="85">
                  <c:v>1.0339096349464323</c:v>
                </c:pt>
                <c:pt idx="86">
                  <c:v>1.0586524957594294</c:v>
                </c:pt>
                <c:pt idx="87">
                  <c:v>1.0638128595407346</c:v>
                </c:pt>
                <c:pt idx="88">
                  <c:v>1.0620419392108131</c:v>
                </c:pt>
                <c:pt idx="89">
                  <c:v>1.0273338435987616</c:v>
                </c:pt>
                <c:pt idx="90">
                  <c:v>1.0420261534424227</c:v>
                </c:pt>
                <c:pt idx="91">
                  <c:v>0.99497062192836172</c:v>
                </c:pt>
                <c:pt idx="92">
                  <c:v>1.048514224842819</c:v>
                </c:pt>
                <c:pt idx="93">
                  <c:v>1.0801887838084308</c:v>
                </c:pt>
                <c:pt idx="94">
                  <c:v>1.1024522130062944</c:v>
                </c:pt>
                <c:pt idx="95">
                  <c:v>1.1212026779056758</c:v>
                </c:pt>
                <c:pt idx="96">
                  <c:v>1.1219231101650313</c:v>
                </c:pt>
                <c:pt idx="97">
                  <c:v>1.1199552095740883</c:v>
                </c:pt>
                <c:pt idx="98">
                  <c:v>1.1270993871546806</c:v>
                </c:pt>
                <c:pt idx="99">
                  <c:v>1.1179902409864626</c:v>
                </c:pt>
                <c:pt idx="100">
                  <c:v>1.1515160697709121</c:v>
                </c:pt>
                <c:pt idx="101">
                  <c:v>1.1704714812878347</c:v>
                </c:pt>
                <c:pt idx="102">
                  <c:v>1.1602620140274027</c:v>
                </c:pt>
                <c:pt idx="103">
                  <c:v>1.1686224476686755</c:v>
                </c:pt>
                <c:pt idx="104">
                  <c:v>1.1708744365175232</c:v>
                </c:pt>
                <c:pt idx="105">
                  <c:v>1.1550040081762096</c:v>
                </c:pt>
                <c:pt idx="106">
                  <c:v>1.1594299310457701</c:v>
                </c:pt>
                <c:pt idx="107">
                  <c:v>1.1497901120110849</c:v>
                </c:pt>
                <c:pt idx="108">
                  <c:v>1.1450744339161072</c:v>
                </c:pt>
                <c:pt idx="109">
                  <c:v>1.1427642868889532</c:v>
                </c:pt>
                <c:pt idx="110">
                  <c:v>1.1367374616077999</c:v>
                </c:pt>
                <c:pt idx="111">
                  <c:v>1.1250640108093597</c:v>
                </c:pt>
                <c:pt idx="112">
                  <c:v>1.1492028996982486</c:v>
                </c:pt>
                <c:pt idx="113">
                  <c:v>1.1587334171635271</c:v>
                </c:pt>
                <c:pt idx="114">
                  <c:v>1.1589919728822844</c:v>
                </c:pt>
                <c:pt idx="115">
                  <c:v>1.1623856504445382</c:v>
                </c:pt>
                <c:pt idx="116">
                  <c:v>1.1728614844153187</c:v>
                </c:pt>
                <c:pt idx="117">
                  <c:v>1.168436826209267</c:v>
                </c:pt>
                <c:pt idx="118">
                  <c:v>1.1700878934188546</c:v>
                </c:pt>
                <c:pt idx="119">
                  <c:v>1.1555895808414167</c:v>
                </c:pt>
                <c:pt idx="120">
                  <c:v>1.150965482859331</c:v>
                </c:pt>
                <c:pt idx="121">
                  <c:v>1.1462975182979831</c:v>
                </c:pt>
                <c:pt idx="122">
                  <c:v>1.128835541030859</c:v>
                </c:pt>
                <c:pt idx="123">
                  <c:v>1.0970288024934778</c:v>
                </c:pt>
                <c:pt idx="124">
                  <c:v>1.0692211390825086</c:v>
                </c:pt>
                <c:pt idx="125">
                  <c:v>1.0591093968939889</c:v>
                </c:pt>
                <c:pt idx="126">
                  <c:v>1.0802106687351869</c:v>
                </c:pt>
                <c:pt idx="127">
                  <c:v>1.1024551018159363</c:v>
                </c:pt>
                <c:pt idx="128">
                  <c:v>1.1086602559341778</c:v>
                </c:pt>
                <c:pt idx="129">
                  <c:v>1.1181074397981705</c:v>
                </c:pt>
                <c:pt idx="130">
                  <c:v>1.097087085273158</c:v>
                </c:pt>
                <c:pt idx="131">
                  <c:v>1.1099441869480406</c:v>
                </c:pt>
                <c:pt idx="132">
                  <c:v>1.1520470375266889</c:v>
                </c:pt>
                <c:pt idx="133">
                  <c:v>1.1491502608138935</c:v>
                </c:pt>
                <c:pt idx="134">
                  <c:v>1.1491613382311936</c:v>
                </c:pt>
                <c:pt idx="135">
                  <c:v>1.1533036780740495</c:v>
                </c:pt>
                <c:pt idx="136">
                  <c:v>1.1449890457114984</c:v>
                </c:pt>
                <c:pt idx="137">
                  <c:v>1.1043993125093454</c:v>
                </c:pt>
                <c:pt idx="138">
                  <c:v>1.1028487901137158</c:v>
                </c:pt>
                <c:pt idx="139">
                  <c:v>1.0965228880383302</c:v>
                </c:pt>
                <c:pt idx="140">
                  <c:v>1.1038562233017426</c:v>
                </c:pt>
                <c:pt idx="141">
                  <c:v>1.0991966323102851</c:v>
                </c:pt>
                <c:pt idx="142">
                  <c:v>1.1176677280430909</c:v>
                </c:pt>
                <c:pt idx="143">
                  <c:v>1.1315025380467227</c:v>
                </c:pt>
                <c:pt idx="144">
                  <c:v>1.1242913813125288</c:v>
                </c:pt>
                <c:pt idx="145">
                  <c:v>1.1041310591639459</c:v>
                </c:pt>
                <c:pt idx="146">
                  <c:v>1.1074525615671336</c:v>
                </c:pt>
                <c:pt idx="147">
                  <c:v>1.1193328696004441</c:v>
                </c:pt>
                <c:pt idx="148">
                  <c:v>1.1323714087891696</c:v>
                </c:pt>
                <c:pt idx="149">
                  <c:v>1.140028043329967</c:v>
                </c:pt>
                <c:pt idx="150">
                  <c:v>1.1338711996318178</c:v>
                </c:pt>
                <c:pt idx="151">
                  <c:v>1.1375494801545531</c:v>
                </c:pt>
                <c:pt idx="152">
                  <c:v>1.1363564635027292</c:v>
                </c:pt>
                <c:pt idx="153">
                  <c:v>1.1582508347346265</c:v>
                </c:pt>
                <c:pt idx="154">
                  <c:v>1.1669831549088383</c:v>
                </c:pt>
                <c:pt idx="155">
                  <c:v>1.1494189850417371</c:v>
                </c:pt>
                <c:pt idx="156">
                  <c:v>1.1592974938820586</c:v>
                </c:pt>
                <c:pt idx="157">
                  <c:v>1.1657473707554584</c:v>
                </c:pt>
                <c:pt idx="158">
                  <c:v>1.1683444776109531</c:v>
                </c:pt>
                <c:pt idx="159">
                  <c:v>1.1669219098217971</c:v>
                </c:pt>
                <c:pt idx="160">
                  <c:v>1.1633910749537131</c:v>
                </c:pt>
                <c:pt idx="161">
                  <c:v>1.1407399139772334</c:v>
                </c:pt>
                <c:pt idx="162">
                  <c:v>1.1362199913336806</c:v>
                </c:pt>
                <c:pt idx="163">
                  <c:v>1.1443122233461618</c:v>
                </c:pt>
                <c:pt idx="164">
                  <c:v>1.130578974813762</c:v>
                </c:pt>
                <c:pt idx="165">
                  <c:v>1.1360867971529074</c:v>
                </c:pt>
                <c:pt idx="166">
                  <c:v>1.1502435840506371</c:v>
                </c:pt>
                <c:pt idx="167">
                  <c:v>1.1571130558657998</c:v>
                </c:pt>
                <c:pt idx="168">
                  <c:v>1.1308856958392548</c:v>
                </c:pt>
                <c:pt idx="169">
                  <c:v>1.1313972148539904</c:v>
                </c:pt>
                <c:pt idx="170">
                  <c:v>1.1281630950308377</c:v>
                </c:pt>
                <c:pt idx="171">
                  <c:v>1.1519399809689483</c:v>
                </c:pt>
                <c:pt idx="172">
                  <c:v>1.1471413174036658</c:v>
                </c:pt>
                <c:pt idx="173">
                  <c:v>1.1471413174036658</c:v>
                </c:pt>
                <c:pt idx="174">
                  <c:v>1.1475615423899117</c:v>
                </c:pt>
                <c:pt idx="175">
                  <c:v>1.1740215388371507</c:v>
                </c:pt>
                <c:pt idx="176">
                  <c:v>1.1888778938199822</c:v>
                </c:pt>
                <c:pt idx="177">
                  <c:v>1.1733984594695854</c:v>
                </c:pt>
                <c:pt idx="178">
                  <c:v>1.169050021986487</c:v>
                </c:pt>
                <c:pt idx="179">
                  <c:v>1.1761946243347279</c:v>
                </c:pt>
                <c:pt idx="180">
                  <c:v>1.1748207394399337</c:v>
                </c:pt>
                <c:pt idx="181">
                  <c:v>1.174460334495393</c:v>
                </c:pt>
                <c:pt idx="182">
                  <c:v>1.162487171364788</c:v>
                </c:pt>
                <c:pt idx="183">
                  <c:v>1.1831896758160796</c:v>
                </c:pt>
                <c:pt idx="184">
                  <c:v>1.1968164192531319</c:v>
                </c:pt>
                <c:pt idx="185">
                  <c:v>1.1917906961118172</c:v>
                </c:pt>
                <c:pt idx="186">
                  <c:v>1.2033479023237177</c:v>
                </c:pt>
                <c:pt idx="187">
                  <c:v>1.2001986343582181</c:v>
                </c:pt>
                <c:pt idx="188">
                  <c:v>1.1909516904507034</c:v>
                </c:pt>
                <c:pt idx="189">
                  <c:v>1.180488460048553</c:v>
                </c:pt>
                <c:pt idx="190">
                  <c:v>1.1874112348898784</c:v>
                </c:pt>
                <c:pt idx="191">
                  <c:v>1.1730246627161198</c:v>
                </c:pt>
                <c:pt idx="192">
                  <c:v>1.1729223716657791</c:v>
                </c:pt>
                <c:pt idx="193">
                  <c:v>1.1681865857849663</c:v>
                </c:pt>
                <c:pt idx="194">
                  <c:v>1.1763468948144207</c:v>
                </c:pt>
                <c:pt idx="195">
                  <c:v>1.1630906832586574</c:v>
                </c:pt>
                <c:pt idx="196">
                  <c:v>1.1605728280135343</c:v>
                </c:pt>
                <c:pt idx="197">
                  <c:v>1.1644408641912087</c:v>
                </c:pt>
                <c:pt idx="198">
                  <c:v>1.1771199213689056</c:v>
                </c:pt>
                <c:pt idx="199">
                  <c:v>1.1683852226362614</c:v>
                </c:pt>
                <c:pt idx="200">
                  <c:v>1.1756395146919663</c:v>
                </c:pt>
                <c:pt idx="201">
                  <c:v>1.1605634943908272</c:v>
                </c:pt>
                <c:pt idx="202">
                  <c:v>1.1599610716154301</c:v>
                </c:pt>
                <c:pt idx="203">
                  <c:v>1.1609523138270985</c:v>
                </c:pt>
                <c:pt idx="204">
                  <c:v>1.1702839385657509</c:v>
                </c:pt>
                <c:pt idx="205">
                  <c:v>1.156460881356236</c:v>
                </c:pt>
                <c:pt idx="206">
                  <c:v>1.1523717049037407</c:v>
                </c:pt>
                <c:pt idx="207">
                  <c:v>1.1546240435546391</c:v>
                </c:pt>
                <c:pt idx="208">
                  <c:v>1.131555853772594</c:v>
                </c:pt>
                <c:pt idx="209">
                  <c:v>1.1434745969171702</c:v>
                </c:pt>
                <c:pt idx="210">
                  <c:v>1.145503555182549</c:v>
                </c:pt>
                <c:pt idx="211">
                  <c:v>1.1456666192390854</c:v>
                </c:pt>
                <c:pt idx="212">
                  <c:v>1.1359636522576375</c:v>
                </c:pt>
                <c:pt idx="213">
                  <c:v>1.1262908046986722</c:v>
                </c:pt>
                <c:pt idx="214">
                  <c:v>1.1379808486686089</c:v>
                </c:pt>
                <c:pt idx="215">
                  <c:v>1.1401786813999233</c:v>
                </c:pt>
                <c:pt idx="216">
                  <c:v>1.1334484985157351</c:v>
                </c:pt>
                <c:pt idx="217">
                  <c:v>1.124085974587089</c:v>
                </c:pt>
                <c:pt idx="218">
                  <c:v>1.1255857913388017</c:v>
                </c:pt>
                <c:pt idx="219">
                  <c:v>1.1177666765580607</c:v>
                </c:pt>
                <c:pt idx="220">
                  <c:v>1.1094441582012498</c:v>
                </c:pt>
                <c:pt idx="221">
                  <c:v>1.1087417660542807</c:v>
                </c:pt>
                <c:pt idx="222">
                  <c:v>1.1023132358448053</c:v>
                </c:pt>
                <c:pt idx="223">
                  <c:v>1.0943561390218275</c:v>
                </c:pt>
                <c:pt idx="224">
                  <c:v>1.0928590371082167</c:v>
                </c:pt>
                <c:pt idx="225">
                  <c:v>1.0970039615336851</c:v>
                </c:pt>
                <c:pt idx="226">
                  <c:v>1.0882317493737252</c:v>
                </c:pt>
                <c:pt idx="227">
                  <c:v>1.0753484665223911</c:v>
                </c:pt>
                <c:pt idx="228">
                  <c:v>1.0780057690794906</c:v>
                </c:pt>
                <c:pt idx="229">
                  <c:v>1.0674374769429811</c:v>
                </c:pt>
                <c:pt idx="230">
                  <c:v>1.0822719756128496</c:v>
                </c:pt>
                <c:pt idx="231">
                  <c:v>1.0854400972687213</c:v>
                </c:pt>
                <c:pt idx="232">
                  <c:v>1.0873636640358115</c:v>
                </c:pt>
                <c:pt idx="233">
                  <c:v>1.0869682543034598</c:v>
                </c:pt>
                <c:pt idx="234">
                  <c:v>1.073891529804853</c:v>
                </c:pt>
                <c:pt idx="235">
                  <c:v>1.06832079006313</c:v>
                </c:pt>
                <c:pt idx="236">
                  <c:v>1.0743679513968865</c:v>
                </c:pt>
                <c:pt idx="237">
                  <c:v>1.0705364083002138</c:v>
                </c:pt>
                <c:pt idx="238">
                  <c:v>1.0745748595749056</c:v>
                </c:pt>
                <c:pt idx="239">
                  <c:v>1.0867882691370974</c:v>
                </c:pt>
                <c:pt idx="240">
                  <c:v>1.0774077721747464</c:v>
                </c:pt>
                <c:pt idx="241">
                  <c:v>1.0593799931429495</c:v>
                </c:pt>
                <c:pt idx="242">
                  <c:v>1.0431951705429183</c:v>
                </c:pt>
                <c:pt idx="243">
                  <c:v>1.0355493734200309</c:v>
                </c:pt>
                <c:pt idx="244">
                  <c:v>1.0280918304972455</c:v>
                </c:pt>
                <c:pt idx="245">
                  <c:v>1.0222646595169316</c:v>
                </c:pt>
                <c:pt idx="246">
                  <c:v>1.0080502525440176</c:v>
                </c:pt>
                <c:pt idx="247">
                  <c:v>0.9861417639352017</c:v>
                </c:pt>
                <c:pt idx="248">
                  <c:v>1.0002425852865064</c:v>
                </c:pt>
                <c:pt idx="249">
                  <c:v>0.98413457602634657</c:v>
                </c:pt>
                <c:pt idx="250">
                  <c:v>0.97056856991375662</c:v>
                </c:pt>
                <c:pt idx="251">
                  <c:v>0.99997132837606051</c:v>
                </c:pt>
                <c:pt idx="252">
                  <c:v>0.9641941518953665</c:v>
                </c:pt>
                <c:pt idx="253">
                  <c:v>0.95791736834798646</c:v>
                </c:pt>
                <c:pt idx="254">
                  <c:v>0.96295517671941488</c:v>
                </c:pt>
                <c:pt idx="255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3+4 - Ropa + Akcie'!$O$2</c:f>
              <c:strCache>
                <c:ptCount val="1"/>
                <c:pt idx="0">
                  <c:v>DAX </c:v>
                </c:pt>
              </c:strCache>
            </c:strRef>
          </c:tx>
          <c:spPr>
            <a:ln w="19050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Akcie'!$O$3:$O$258</c:f>
              <c:numCache>
                <c:formatCode>General</c:formatCode>
                <c:ptCount val="256"/>
                <c:pt idx="0">
                  <c:v>1.0808532130729871</c:v>
                </c:pt>
                <c:pt idx="1">
                  <c:v>1.1236317267297742</c:v>
                </c:pt>
                <c:pt idx="2">
                  <c:v>1.1236317267297742</c:v>
                </c:pt>
                <c:pt idx="3">
                  <c:v>1.1344170388896542</c:v>
                </c:pt>
                <c:pt idx="4">
                  <c:v>1.1150598263733105</c:v>
                </c:pt>
                <c:pt idx="5">
                  <c:v>1.0993134314263435</c:v>
                </c:pt>
                <c:pt idx="6">
                  <c:v>1.1215820757880111</c:v>
                </c:pt>
                <c:pt idx="7">
                  <c:v>1.0988062445402456</c:v>
                </c:pt>
                <c:pt idx="8">
                  <c:v>1.0996654746434007</c:v>
                </c:pt>
                <c:pt idx="9">
                  <c:v>1.1100744133973257</c:v>
                </c:pt>
                <c:pt idx="10">
                  <c:v>1.1221742968033595</c:v>
                </c:pt>
                <c:pt idx="11">
                  <c:v>1.0964933986309957</c:v>
                </c:pt>
                <c:pt idx="12">
                  <c:v>1.0946867657621431</c:v>
                </c:pt>
                <c:pt idx="13">
                  <c:v>1.0640102128504152</c:v>
                </c:pt>
                <c:pt idx="14">
                  <c:v>1.0834220924720035</c:v>
                </c:pt>
                <c:pt idx="15">
                  <c:v>1.1078462560432318</c:v>
                </c:pt>
                <c:pt idx="16">
                  <c:v>1.1072382781268024</c:v>
                </c:pt>
                <c:pt idx="17">
                  <c:v>1.114837401196807</c:v>
                </c:pt>
                <c:pt idx="18">
                  <c:v>1.1343568062357146</c:v>
                </c:pt>
                <c:pt idx="19">
                  <c:v>1.121895054577899</c:v>
                </c:pt>
                <c:pt idx="20">
                  <c:v>1.1253373730359182</c:v>
                </c:pt>
                <c:pt idx="21">
                  <c:v>1.1611532160817752</c:v>
                </c:pt>
                <c:pt idx="22">
                  <c:v>1.1674775640221442</c:v>
                </c:pt>
                <c:pt idx="23">
                  <c:v>1.1781072912372856</c:v>
                </c:pt>
                <c:pt idx="24">
                  <c:v>1.1702737619255241</c:v>
                </c:pt>
                <c:pt idx="25">
                  <c:v>1.1591524444854147</c:v>
                </c:pt>
                <c:pt idx="26">
                  <c:v>1.1376095310567393</c:v>
                </c:pt>
                <c:pt idx="27">
                  <c:v>1.1518824823175677</c:v>
                </c:pt>
                <c:pt idx="28">
                  <c:v>1.1543573402965117</c:v>
                </c:pt>
                <c:pt idx="29">
                  <c:v>1.1512550728177289</c:v>
                </c:pt>
                <c:pt idx="30">
                  <c:v>1.1398052030646735</c:v>
                </c:pt>
                <c:pt idx="31">
                  <c:v>1.1408160461570331</c:v>
                </c:pt>
                <c:pt idx="32">
                  <c:v>1.116751408321385</c:v>
                </c:pt>
                <c:pt idx="33">
                  <c:v>1.1163003605458068</c:v>
                </c:pt>
                <c:pt idx="34">
                  <c:v>1.1231845808148877</c:v>
                </c:pt>
                <c:pt idx="35">
                  <c:v>1.1346661991326712</c:v>
                </c:pt>
                <c:pt idx="36">
                  <c:v>1.1277102922892035</c:v>
                </c:pt>
                <c:pt idx="37">
                  <c:v>1.1261319945762096</c:v>
                </c:pt>
                <c:pt idx="38">
                  <c:v>1.1418381766670849</c:v>
                </c:pt>
                <c:pt idx="39">
                  <c:v>1.1326268986608135</c:v>
                </c:pt>
                <c:pt idx="40">
                  <c:v>1.1287081287672933</c:v>
                </c:pt>
                <c:pt idx="41">
                  <c:v>1.1383792591965176</c:v>
                </c:pt>
                <c:pt idx="42">
                  <c:v>1.1383354262620944</c:v>
                </c:pt>
                <c:pt idx="43">
                  <c:v>1.1290701080265693</c:v>
                </c:pt>
                <c:pt idx="44">
                  <c:v>1.1245056482252946</c:v>
                </c:pt>
                <c:pt idx="45">
                  <c:v>1.1273786278153226</c:v>
                </c:pt>
                <c:pt idx="46">
                  <c:v>1.1143064695390481</c:v>
                </c:pt>
                <c:pt idx="47">
                  <c:v>1.1244116972237612</c:v>
                </c:pt>
                <c:pt idx="48">
                  <c:v>1.1237817491203683</c:v>
                </c:pt>
                <c:pt idx="49">
                  <c:v>1.0949435042531031</c:v>
                </c:pt>
                <c:pt idx="50">
                  <c:v>1.0701469111352395</c:v>
                </c:pt>
                <c:pt idx="51">
                  <c:v>1.0612365000856203</c:v>
                </c:pt>
                <c:pt idx="52">
                  <c:v>1.0628726170478144</c:v>
                </c:pt>
                <c:pt idx="53">
                  <c:v>1.0569465034520946</c:v>
                </c:pt>
                <c:pt idx="54">
                  <c:v>1.0530090183555203</c:v>
                </c:pt>
                <c:pt idx="55">
                  <c:v>1.037987613231401</c:v>
                </c:pt>
                <c:pt idx="56">
                  <c:v>1.0496463492597559</c:v>
                </c:pt>
                <c:pt idx="57">
                  <c:v>1.0582443197790234</c:v>
                </c:pt>
                <c:pt idx="58">
                  <c:v>1.0559435452608688</c:v>
                </c:pt>
                <c:pt idx="59">
                  <c:v>1.0455833656564029</c:v>
                </c:pt>
                <c:pt idx="60">
                  <c:v>1.0433096354148881</c:v>
                </c:pt>
                <c:pt idx="61">
                  <c:v>1.0364863333891035</c:v>
                </c:pt>
                <c:pt idx="62">
                  <c:v>1.0275161975023448</c:v>
                </c:pt>
                <c:pt idx="63">
                  <c:v>1.0001197689197006</c:v>
                </c:pt>
                <c:pt idx="64">
                  <c:v>0.99551162421848871</c:v>
                </c:pt>
                <c:pt idx="65">
                  <c:v>1.0111620500790086</c:v>
                </c:pt>
                <c:pt idx="66">
                  <c:v>0.98893653581506202</c:v>
                </c:pt>
                <c:pt idx="67">
                  <c:v>0.99243206227930791</c:v>
                </c:pt>
                <c:pt idx="68">
                  <c:v>1.0135890386214363</c:v>
                </c:pt>
                <c:pt idx="69">
                  <c:v>0.98591615336064964</c:v>
                </c:pt>
                <c:pt idx="70">
                  <c:v>1.0051596062382211</c:v>
                </c:pt>
                <c:pt idx="71">
                  <c:v>1.0007753735938683</c:v>
                </c:pt>
                <c:pt idx="72">
                  <c:v>1.0387559355071598</c:v>
                </c:pt>
                <c:pt idx="73">
                  <c:v>1.035493583951719</c:v>
                </c:pt>
                <c:pt idx="74">
                  <c:v>1.066132182994886</c:v>
                </c:pt>
                <c:pt idx="75">
                  <c:v>1.0659004482402461</c:v>
                </c:pt>
                <c:pt idx="76">
                  <c:v>1.0620646118306203</c:v>
                </c:pt>
                <c:pt idx="77">
                  <c:v>1.0564989340694459</c:v>
                </c:pt>
                <c:pt idx="78">
                  <c:v>1.0556909179170253</c:v>
                </c:pt>
                <c:pt idx="79">
                  <c:v>1.0641998558276347</c:v>
                </c:pt>
                <c:pt idx="80">
                  <c:v>1.0731951892800258</c:v>
                </c:pt>
                <c:pt idx="81">
                  <c:v>1.070103096314732</c:v>
                </c:pt>
                <c:pt idx="82">
                  <c:v>1.0468595148984396</c:v>
                </c:pt>
                <c:pt idx="83">
                  <c:v>1.0739775938762102</c:v>
                </c:pt>
                <c:pt idx="84">
                  <c:v>1.0471276080580663</c:v>
                </c:pt>
                <c:pt idx="85">
                  <c:v>1.0438846573323461</c:v>
                </c:pt>
                <c:pt idx="86">
                  <c:v>1.0676568636667927</c:v>
                </c:pt>
                <c:pt idx="87">
                  <c:v>1.0714506089877269</c:v>
                </c:pt>
                <c:pt idx="88">
                  <c:v>1.0731073198785894</c:v>
                </c:pt>
                <c:pt idx="89">
                  <c:v>1.041280140293436</c:v>
                </c:pt>
                <c:pt idx="90">
                  <c:v>1.0541838183699201</c:v>
                </c:pt>
                <c:pt idx="91">
                  <c:v>1.0044669214239921</c:v>
                </c:pt>
                <c:pt idx="92">
                  <c:v>1.0514903852524009</c:v>
                </c:pt>
                <c:pt idx="93">
                  <c:v>1.0809827545439878</c:v>
                </c:pt>
                <c:pt idx="94">
                  <c:v>1.1043825382953862</c:v>
                </c:pt>
                <c:pt idx="95">
                  <c:v>1.1257980488524444</c:v>
                </c:pt>
                <c:pt idx="96">
                  <c:v>1.1280292429754737</c:v>
                </c:pt>
                <c:pt idx="97">
                  <c:v>1.1321083898957678</c:v>
                </c:pt>
                <c:pt idx="98">
                  <c:v>1.1347857381135471</c:v>
                </c:pt>
                <c:pt idx="99">
                  <c:v>1.1265456270249135</c:v>
                </c:pt>
                <c:pt idx="100">
                  <c:v>1.1592223967140751</c:v>
                </c:pt>
                <c:pt idx="101">
                  <c:v>1.1860329006615864</c:v>
                </c:pt>
                <c:pt idx="102">
                  <c:v>1.1761162975963595</c:v>
                </c:pt>
                <c:pt idx="103">
                  <c:v>1.184253473796824</c:v>
                </c:pt>
                <c:pt idx="104">
                  <c:v>1.1886534978594556</c:v>
                </c:pt>
                <c:pt idx="105">
                  <c:v>1.1729212266704703</c:v>
                </c:pt>
                <c:pt idx="106">
                  <c:v>1.1718420321428167</c:v>
                </c:pt>
                <c:pt idx="107">
                  <c:v>1.1599285014031131</c:v>
                </c:pt>
                <c:pt idx="108">
                  <c:v>1.1553234281829818</c:v>
                </c:pt>
                <c:pt idx="109">
                  <c:v>1.1512830601794857</c:v>
                </c:pt>
                <c:pt idx="110">
                  <c:v>1.1478876506943547</c:v>
                </c:pt>
                <c:pt idx="111">
                  <c:v>1.137259417272988</c:v>
                </c:pt>
                <c:pt idx="112">
                  <c:v>1.1629083516150649</c:v>
                </c:pt>
                <c:pt idx="113">
                  <c:v>1.1772115505942269</c:v>
                </c:pt>
                <c:pt idx="114">
                  <c:v>1.177954562936391</c:v>
                </c:pt>
                <c:pt idx="115">
                  <c:v>1.1852041493144414</c:v>
                </c:pt>
                <c:pt idx="116">
                  <c:v>1.196359834692075</c:v>
                </c:pt>
                <c:pt idx="117">
                  <c:v>1.1910229240009493</c:v>
                </c:pt>
                <c:pt idx="118">
                  <c:v>1.1947218988028572</c:v>
                </c:pt>
                <c:pt idx="119">
                  <c:v>1.1793748261854664</c:v>
                </c:pt>
                <c:pt idx="120">
                  <c:v>1.17739859994403</c:v>
                </c:pt>
                <c:pt idx="121">
                  <c:v>1.1745669277074791</c:v>
                </c:pt>
                <c:pt idx="122">
                  <c:v>1.1596539268405366</c:v>
                </c:pt>
                <c:pt idx="123">
                  <c:v>1.1306244526757865</c:v>
                </c:pt>
                <c:pt idx="124">
                  <c:v>1.1074456077565975</c:v>
                </c:pt>
                <c:pt idx="125">
                  <c:v>1.1008406201105096</c:v>
                </c:pt>
                <c:pt idx="126">
                  <c:v>1.120476766045134</c:v>
                </c:pt>
                <c:pt idx="127">
                  <c:v>1.1356471479904262</c:v>
                </c:pt>
                <c:pt idx="128">
                  <c:v>1.1393374541795276</c:v>
                </c:pt>
                <c:pt idx="129">
                  <c:v>1.1465956268909447</c:v>
                </c:pt>
                <c:pt idx="130">
                  <c:v>1.1250761526484387</c:v>
                </c:pt>
                <c:pt idx="131">
                  <c:v>1.1375481823871425</c:v>
                </c:pt>
                <c:pt idx="132">
                  <c:v>1.1731568395640841</c:v>
                </c:pt>
                <c:pt idx="133">
                  <c:v>1.1714746482178691</c:v>
                </c:pt>
                <c:pt idx="134">
                  <c:v>1.1713116321237347</c:v>
                </c:pt>
                <c:pt idx="135">
                  <c:v>1.1774870493196032</c:v>
                </c:pt>
                <c:pt idx="136">
                  <c:v>1.1703285483815986</c:v>
                </c:pt>
                <c:pt idx="137">
                  <c:v>1.1322491831584576</c:v>
                </c:pt>
                <c:pt idx="138">
                  <c:v>1.1376724600068311</c:v>
                </c:pt>
                <c:pt idx="139">
                  <c:v>1.126532918323047</c:v>
                </c:pt>
                <c:pt idx="140">
                  <c:v>1.1325090085294123</c:v>
                </c:pt>
                <c:pt idx="141">
                  <c:v>1.1271343921217205</c:v>
                </c:pt>
                <c:pt idx="142">
                  <c:v>1.1460260269108375</c:v>
                </c:pt>
                <c:pt idx="143">
                  <c:v>1.1580522023064599</c:v>
                </c:pt>
                <c:pt idx="144">
                  <c:v>1.1520701635133066</c:v>
                </c:pt>
                <c:pt idx="145">
                  <c:v>1.1280638878856304</c:v>
                </c:pt>
                <c:pt idx="146">
                  <c:v>1.1338144943066437</c:v>
                </c:pt>
                <c:pt idx="147">
                  <c:v>1.1456237493402908</c:v>
                </c:pt>
                <c:pt idx="148">
                  <c:v>1.1582729918847772</c:v>
                </c:pt>
                <c:pt idx="149">
                  <c:v>1.1651926617161725</c:v>
                </c:pt>
                <c:pt idx="150">
                  <c:v>1.1571759256099652</c:v>
                </c:pt>
                <c:pt idx="151">
                  <c:v>1.1665541637253984</c:v>
                </c:pt>
                <c:pt idx="152">
                  <c:v>1.1646065248104691</c:v>
                </c:pt>
                <c:pt idx="153">
                  <c:v>1.1871925594049952</c:v>
                </c:pt>
                <c:pt idx="154">
                  <c:v>1.1951408192577027</c:v>
                </c:pt>
                <c:pt idx="155">
                  <c:v>1.1825818199174802</c:v>
                </c:pt>
                <c:pt idx="156">
                  <c:v>1.1986529023795349</c:v>
                </c:pt>
                <c:pt idx="157">
                  <c:v>1.1986529023795349</c:v>
                </c:pt>
                <c:pt idx="158">
                  <c:v>1.2028317235608821</c:v>
                </c:pt>
                <c:pt idx="159">
                  <c:v>1.2014712103469396</c:v>
                </c:pt>
                <c:pt idx="160">
                  <c:v>1.2018812217108348</c:v>
                </c:pt>
                <c:pt idx="161">
                  <c:v>1.1795383077912125</c:v>
                </c:pt>
                <c:pt idx="162">
                  <c:v>1.1666747091110308</c:v>
                </c:pt>
                <c:pt idx="163">
                  <c:v>1.1764317814529874</c:v>
                </c:pt>
                <c:pt idx="164">
                  <c:v>1.158076433330367</c:v>
                </c:pt>
                <c:pt idx="165">
                  <c:v>1.1686191179101546</c:v>
                </c:pt>
                <c:pt idx="166">
                  <c:v>1.1858326855663974</c:v>
                </c:pt>
                <c:pt idx="167">
                  <c:v>1.1889395035715946</c:v>
                </c:pt>
                <c:pt idx="168">
                  <c:v>1.1624878211074927</c:v>
                </c:pt>
                <c:pt idx="169">
                  <c:v>1.1573936153040452</c:v>
                </c:pt>
                <c:pt idx="170">
                  <c:v>1.15540997876064</c:v>
                </c:pt>
                <c:pt idx="171">
                  <c:v>1.1805540210675545</c:v>
                </c:pt>
                <c:pt idx="172">
                  <c:v>1.1661080187522828</c:v>
                </c:pt>
                <c:pt idx="173">
                  <c:v>1.1661080187522828</c:v>
                </c:pt>
                <c:pt idx="174">
                  <c:v>1.1642134564783881</c:v>
                </c:pt>
                <c:pt idx="175">
                  <c:v>1.1962953145745407</c:v>
                </c:pt>
                <c:pt idx="176">
                  <c:v>1.215191981783881</c:v>
                </c:pt>
                <c:pt idx="177">
                  <c:v>1.1958614509584113</c:v>
                </c:pt>
                <c:pt idx="178">
                  <c:v>1.1884174790658666</c:v>
                </c:pt>
                <c:pt idx="179">
                  <c:v>1.200533895761394</c:v>
                </c:pt>
                <c:pt idx="180">
                  <c:v>1.2065818471968714</c:v>
                </c:pt>
                <c:pt idx="181">
                  <c:v>1.2025732396645239</c:v>
                </c:pt>
                <c:pt idx="182">
                  <c:v>1.1851880727939568</c:v>
                </c:pt>
                <c:pt idx="183">
                  <c:v>1.2110371951272452</c:v>
                </c:pt>
                <c:pt idx="184">
                  <c:v>1.2300441068801684</c:v>
                </c:pt>
                <c:pt idx="185">
                  <c:v>1.2297382414609528</c:v>
                </c:pt>
                <c:pt idx="186">
                  <c:v>1.2387448410056385</c:v>
                </c:pt>
                <c:pt idx="187">
                  <c:v>1.2416539953871886</c:v>
                </c:pt>
                <c:pt idx="188">
                  <c:v>1.2245339504110082</c:v>
                </c:pt>
                <c:pt idx="189">
                  <c:v>1.2136847049063246</c:v>
                </c:pt>
                <c:pt idx="190">
                  <c:v>1.2209152782051687</c:v>
                </c:pt>
                <c:pt idx="191">
                  <c:v>1.207868991587953</c:v>
                </c:pt>
                <c:pt idx="192">
                  <c:v>1.2107011658879085</c:v>
                </c:pt>
                <c:pt idx="193">
                  <c:v>1.2077587039305739</c:v>
                </c:pt>
                <c:pt idx="194">
                  <c:v>1.2176743005584105</c:v>
                </c:pt>
                <c:pt idx="195">
                  <c:v>1.1993330511998235</c:v>
                </c:pt>
                <c:pt idx="196">
                  <c:v>1.1972517724080967</c:v>
                </c:pt>
                <c:pt idx="197">
                  <c:v>1.1990755748845574</c:v>
                </c:pt>
                <c:pt idx="198">
                  <c:v>1.2107675309487238</c:v>
                </c:pt>
                <c:pt idx="199">
                  <c:v>1.2015332103795164</c:v>
                </c:pt>
                <c:pt idx="200">
                  <c:v>1.2134549305359699</c:v>
                </c:pt>
                <c:pt idx="201">
                  <c:v>1.2016921525807787</c:v>
                </c:pt>
                <c:pt idx="202">
                  <c:v>1.2036522675540611</c:v>
                </c:pt>
                <c:pt idx="203">
                  <c:v>1.2085000037330467</c:v>
                </c:pt>
                <c:pt idx="204">
                  <c:v>1.2238578522042474</c:v>
                </c:pt>
                <c:pt idx="205">
                  <c:v>1.2014986923930959</c:v>
                </c:pt>
                <c:pt idx="206">
                  <c:v>1.1928355326873823</c:v>
                </c:pt>
                <c:pt idx="207">
                  <c:v>1.1933945709383043</c:v>
                </c:pt>
                <c:pt idx="208">
                  <c:v>1.1668206664238447</c:v>
                </c:pt>
                <c:pt idx="209">
                  <c:v>1.1738772390172669</c:v>
                </c:pt>
                <c:pt idx="210">
                  <c:v>1.1711813615281901</c:v>
                </c:pt>
                <c:pt idx="211">
                  <c:v>1.1670993066621043</c:v>
                </c:pt>
                <c:pt idx="212">
                  <c:v>1.1571233444905173</c:v>
                </c:pt>
                <c:pt idx="213">
                  <c:v>1.1473701096646787</c:v>
                </c:pt>
                <c:pt idx="214">
                  <c:v>1.1587632646571593</c:v>
                </c:pt>
                <c:pt idx="215">
                  <c:v>1.1580002178727435</c:v>
                </c:pt>
                <c:pt idx="216">
                  <c:v>1.1514257717832899</c:v>
                </c:pt>
                <c:pt idx="217">
                  <c:v>1.1409960497516172</c:v>
                </c:pt>
                <c:pt idx="218">
                  <c:v>1.1405917926476685</c:v>
                </c:pt>
                <c:pt idx="219">
                  <c:v>1.1338699763018498</c:v>
                </c:pt>
                <c:pt idx="220">
                  <c:v>1.1266052386938923</c:v>
                </c:pt>
                <c:pt idx="221">
                  <c:v>1.1221787466388549</c:v>
                </c:pt>
                <c:pt idx="222">
                  <c:v>1.118443685969208</c:v>
                </c:pt>
                <c:pt idx="223">
                  <c:v>1.1124431095908101</c:v>
                </c:pt>
                <c:pt idx="224">
                  <c:v>1.1149707502245785</c:v>
                </c:pt>
                <c:pt idx="225">
                  <c:v>1.1186347595647468</c:v>
                </c:pt>
                <c:pt idx="226">
                  <c:v>1.1146282208936356</c:v>
                </c:pt>
                <c:pt idx="227">
                  <c:v>1.0990461630463852</c:v>
                </c:pt>
                <c:pt idx="228">
                  <c:v>1.0992061060620364</c:v>
                </c:pt>
                <c:pt idx="229">
                  <c:v>1.0907360994694604</c:v>
                </c:pt>
                <c:pt idx="230">
                  <c:v>1.1075970089517857</c:v>
                </c:pt>
                <c:pt idx="231">
                  <c:v>1.1130090017150105</c:v>
                </c:pt>
                <c:pt idx="232">
                  <c:v>1.1135506410400418</c:v>
                </c:pt>
                <c:pt idx="233">
                  <c:v>1.111680280786804</c:v>
                </c:pt>
                <c:pt idx="234">
                  <c:v>1.1058675783604117</c:v>
                </c:pt>
                <c:pt idx="235">
                  <c:v>1.0933665497770142</c:v>
                </c:pt>
                <c:pt idx="236">
                  <c:v>1.097422288950612</c:v>
                </c:pt>
                <c:pt idx="237">
                  <c:v>1.0949108450757807</c:v>
                </c:pt>
                <c:pt idx="238">
                  <c:v>1.087159104015357</c:v>
                </c:pt>
                <c:pt idx="239">
                  <c:v>1.1028791273893417</c:v>
                </c:pt>
                <c:pt idx="240">
                  <c:v>1.0889114404007467</c:v>
                </c:pt>
                <c:pt idx="241">
                  <c:v>1.0684085857548322</c:v>
                </c:pt>
                <c:pt idx="242">
                  <c:v>1.055165848190956</c:v>
                </c:pt>
                <c:pt idx="243">
                  <c:v>1.0510613862215747</c:v>
                </c:pt>
                <c:pt idx="244">
                  <c:v>1.0496183580102756</c:v>
                </c:pt>
                <c:pt idx="245">
                  <c:v>1.0422834163268977</c:v>
                </c:pt>
                <c:pt idx="246">
                  <c:v>1.0288113487393009</c:v>
                </c:pt>
                <c:pt idx="247">
                  <c:v>1.0068567553164094</c:v>
                </c:pt>
                <c:pt idx="248">
                  <c:v>1.019322302042091</c:v>
                </c:pt>
                <c:pt idx="249">
                  <c:v>1.0030575681969278</c:v>
                </c:pt>
                <c:pt idx="250">
                  <c:v>0.98923158488345952</c:v>
                </c:pt>
                <c:pt idx="251">
                  <c:v>1.0084547498595056</c:v>
                </c:pt>
                <c:pt idx="252">
                  <c:v>0.97489476255100727</c:v>
                </c:pt>
                <c:pt idx="253">
                  <c:v>0.96977103054795755</c:v>
                </c:pt>
                <c:pt idx="254">
                  <c:v>0.97014049543612579</c:v>
                </c:pt>
                <c:pt idx="255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'Graf 3+4 - Ropa + Akcie'!$P$2</c:f>
              <c:strCache>
                <c:ptCount val="1"/>
                <c:pt idx="0">
                  <c:v>Shanghai Composite</c:v>
                </c:pt>
              </c:strCache>
            </c:strRef>
          </c:tx>
          <c:spPr>
            <a:ln w="19050" cap="rnd">
              <a:solidFill>
                <a:srgbClr val="555555"/>
              </a:solidFill>
              <a:round/>
            </a:ln>
            <a:effectLst/>
          </c:spPr>
          <c:marker>
            <c:symbol val="none"/>
          </c:marker>
          <c:cat>
            <c:numRef>
              <c:f>'Graf 3+4 - Ropa + Akcie'!$L$3:$L$258</c:f>
              <c:numCache>
                <c:formatCode>m/d/yyyy</c:formatCode>
                <c:ptCount val="256"/>
                <c:pt idx="0">
                  <c:v>42369</c:v>
                </c:pt>
                <c:pt idx="1">
                  <c:v>42368</c:v>
                </c:pt>
                <c:pt idx="2">
                  <c:v>42367</c:v>
                </c:pt>
                <c:pt idx="3">
                  <c:v>42366</c:v>
                </c:pt>
                <c:pt idx="4">
                  <c:v>42362</c:v>
                </c:pt>
                <c:pt idx="5">
                  <c:v>42361</c:v>
                </c:pt>
                <c:pt idx="6">
                  <c:v>42360</c:v>
                </c:pt>
                <c:pt idx="7">
                  <c:v>42359</c:v>
                </c:pt>
                <c:pt idx="8">
                  <c:v>42356</c:v>
                </c:pt>
                <c:pt idx="9">
                  <c:v>42355</c:v>
                </c:pt>
                <c:pt idx="10">
                  <c:v>42354</c:v>
                </c:pt>
                <c:pt idx="11">
                  <c:v>42353</c:v>
                </c:pt>
                <c:pt idx="12">
                  <c:v>42352</c:v>
                </c:pt>
                <c:pt idx="13">
                  <c:v>42349</c:v>
                </c:pt>
                <c:pt idx="14">
                  <c:v>42348</c:v>
                </c:pt>
                <c:pt idx="15">
                  <c:v>42347</c:v>
                </c:pt>
                <c:pt idx="16">
                  <c:v>42346</c:v>
                </c:pt>
                <c:pt idx="17">
                  <c:v>42345</c:v>
                </c:pt>
                <c:pt idx="18">
                  <c:v>42342</c:v>
                </c:pt>
                <c:pt idx="19">
                  <c:v>42341</c:v>
                </c:pt>
                <c:pt idx="20">
                  <c:v>42340</c:v>
                </c:pt>
                <c:pt idx="21">
                  <c:v>42339</c:v>
                </c:pt>
                <c:pt idx="22">
                  <c:v>42338</c:v>
                </c:pt>
                <c:pt idx="23">
                  <c:v>42335</c:v>
                </c:pt>
                <c:pt idx="24">
                  <c:v>42333</c:v>
                </c:pt>
                <c:pt idx="25">
                  <c:v>42332</c:v>
                </c:pt>
                <c:pt idx="26">
                  <c:v>42331</c:v>
                </c:pt>
                <c:pt idx="27">
                  <c:v>42328</c:v>
                </c:pt>
                <c:pt idx="28">
                  <c:v>42327</c:v>
                </c:pt>
                <c:pt idx="29">
                  <c:v>42326</c:v>
                </c:pt>
                <c:pt idx="30">
                  <c:v>42325</c:v>
                </c:pt>
                <c:pt idx="31">
                  <c:v>42324</c:v>
                </c:pt>
                <c:pt idx="32">
                  <c:v>42321</c:v>
                </c:pt>
                <c:pt idx="33">
                  <c:v>42320</c:v>
                </c:pt>
                <c:pt idx="34">
                  <c:v>42319</c:v>
                </c:pt>
                <c:pt idx="35">
                  <c:v>42318</c:v>
                </c:pt>
                <c:pt idx="36">
                  <c:v>42317</c:v>
                </c:pt>
                <c:pt idx="37">
                  <c:v>42314</c:v>
                </c:pt>
                <c:pt idx="38">
                  <c:v>42313</c:v>
                </c:pt>
                <c:pt idx="39">
                  <c:v>42312</c:v>
                </c:pt>
                <c:pt idx="40">
                  <c:v>42311</c:v>
                </c:pt>
                <c:pt idx="41">
                  <c:v>42310</c:v>
                </c:pt>
                <c:pt idx="42">
                  <c:v>42307</c:v>
                </c:pt>
                <c:pt idx="43">
                  <c:v>42306</c:v>
                </c:pt>
                <c:pt idx="44">
                  <c:v>42305</c:v>
                </c:pt>
                <c:pt idx="45">
                  <c:v>42304</c:v>
                </c:pt>
                <c:pt idx="46">
                  <c:v>42303</c:v>
                </c:pt>
                <c:pt idx="47">
                  <c:v>42300</c:v>
                </c:pt>
                <c:pt idx="48">
                  <c:v>42299</c:v>
                </c:pt>
                <c:pt idx="49">
                  <c:v>42298</c:v>
                </c:pt>
                <c:pt idx="50">
                  <c:v>42297</c:v>
                </c:pt>
                <c:pt idx="51">
                  <c:v>42296</c:v>
                </c:pt>
                <c:pt idx="52">
                  <c:v>42293</c:v>
                </c:pt>
                <c:pt idx="53">
                  <c:v>42292</c:v>
                </c:pt>
                <c:pt idx="54">
                  <c:v>42291</c:v>
                </c:pt>
                <c:pt idx="55">
                  <c:v>42290</c:v>
                </c:pt>
                <c:pt idx="56">
                  <c:v>42289</c:v>
                </c:pt>
                <c:pt idx="57">
                  <c:v>42286</c:v>
                </c:pt>
                <c:pt idx="58">
                  <c:v>42285</c:v>
                </c:pt>
                <c:pt idx="59">
                  <c:v>42284</c:v>
                </c:pt>
                <c:pt idx="60">
                  <c:v>42283</c:v>
                </c:pt>
                <c:pt idx="61">
                  <c:v>42282</c:v>
                </c:pt>
                <c:pt idx="62">
                  <c:v>42279</c:v>
                </c:pt>
                <c:pt idx="63">
                  <c:v>42278</c:v>
                </c:pt>
                <c:pt idx="64">
                  <c:v>42277</c:v>
                </c:pt>
                <c:pt idx="65">
                  <c:v>42276</c:v>
                </c:pt>
                <c:pt idx="66">
                  <c:v>42275</c:v>
                </c:pt>
                <c:pt idx="67">
                  <c:v>42272</c:v>
                </c:pt>
                <c:pt idx="68">
                  <c:v>42271</c:v>
                </c:pt>
                <c:pt idx="69">
                  <c:v>42270</c:v>
                </c:pt>
                <c:pt idx="70">
                  <c:v>42269</c:v>
                </c:pt>
                <c:pt idx="71">
                  <c:v>42268</c:v>
                </c:pt>
                <c:pt idx="72">
                  <c:v>42265</c:v>
                </c:pt>
                <c:pt idx="73">
                  <c:v>42264</c:v>
                </c:pt>
                <c:pt idx="74">
                  <c:v>42263</c:v>
                </c:pt>
                <c:pt idx="75">
                  <c:v>42262</c:v>
                </c:pt>
                <c:pt idx="76">
                  <c:v>42261</c:v>
                </c:pt>
                <c:pt idx="77">
                  <c:v>42258</c:v>
                </c:pt>
                <c:pt idx="78">
                  <c:v>42257</c:v>
                </c:pt>
                <c:pt idx="79">
                  <c:v>42256</c:v>
                </c:pt>
                <c:pt idx="80">
                  <c:v>42255</c:v>
                </c:pt>
                <c:pt idx="81">
                  <c:v>42251</c:v>
                </c:pt>
                <c:pt idx="82">
                  <c:v>42250</c:v>
                </c:pt>
                <c:pt idx="83">
                  <c:v>42249</c:v>
                </c:pt>
                <c:pt idx="84">
                  <c:v>42248</c:v>
                </c:pt>
                <c:pt idx="85">
                  <c:v>42247</c:v>
                </c:pt>
                <c:pt idx="86">
                  <c:v>42244</c:v>
                </c:pt>
                <c:pt idx="87">
                  <c:v>42243</c:v>
                </c:pt>
                <c:pt idx="88">
                  <c:v>42242</c:v>
                </c:pt>
                <c:pt idx="89">
                  <c:v>42241</c:v>
                </c:pt>
                <c:pt idx="90">
                  <c:v>42240</c:v>
                </c:pt>
                <c:pt idx="91">
                  <c:v>42237</c:v>
                </c:pt>
                <c:pt idx="92">
                  <c:v>42236</c:v>
                </c:pt>
                <c:pt idx="93">
                  <c:v>42235</c:v>
                </c:pt>
                <c:pt idx="94">
                  <c:v>42234</c:v>
                </c:pt>
                <c:pt idx="95">
                  <c:v>42233</c:v>
                </c:pt>
                <c:pt idx="96">
                  <c:v>42230</c:v>
                </c:pt>
                <c:pt idx="97">
                  <c:v>42229</c:v>
                </c:pt>
                <c:pt idx="98">
                  <c:v>42228</c:v>
                </c:pt>
                <c:pt idx="99">
                  <c:v>42227</c:v>
                </c:pt>
                <c:pt idx="100">
                  <c:v>42226</c:v>
                </c:pt>
                <c:pt idx="101">
                  <c:v>42223</c:v>
                </c:pt>
                <c:pt idx="102">
                  <c:v>42222</c:v>
                </c:pt>
                <c:pt idx="103">
                  <c:v>42221</c:v>
                </c:pt>
                <c:pt idx="104">
                  <c:v>42220</c:v>
                </c:pt>
                <c:pt idx="105">
                  <c:v>42219</c:v>
                </c:pt>
                <c:pt idx="106">
                  <c:v>42216</c:v>
                </c:pt>
                <c:pt idx="107">
                  <c:v>42215</c:v>
                </c:pt>
                <c:pt idx="108">
                  <c:v>42214</c:v>
                </c:pt>
                <c:pt idx="109">
                  <c:v>42213</c:v>
                </c:pt>
                <c:pt idx="110">
                  <c:v>42212</c:v>
                </c:pt>
                <c:pt idx="111">
                  <c:v>42209</c:v>
                </c:pt>
                <c:pt idx="112">
                  <c:v>42208</c:v>
                </c:pt>
                <c:pt idx="113">
                  <c:v>42207</c:v>
                </c:pt>
                <c:pt idx="114">
                  <c:v>42206</c:v>
                </c:pt>
                <c:pt idx="115">
                  <c:v>42205</c:v>
                </c:pt>
                <c:pt idx="116">
                  <c:v>42202</c:v>
                </c:pt>
                <c:pt idx="117">
                  <c:v>42201</c:v>
                </c:pt>
                <c:pt idx="118">
                  <c:v>42200</c:v>
                </c:pt>
                <c:pt idx="119">
                  <c:v>42199</c:v>
                </c:pt>
                <c:pt idx="120">
                  <c:v>42198</c:v>
                </c:pt>
                <c:pt idx="121">
                  <c:v>42195</c:v>
                </c:pt>
                <c:pt idx="122">
                  <c:v>42194</c:v>
                </c:pt>
                <c:pt idx="123">
                  <c:v>42193</c:v>
                </c:pt>
                <c:pt idx="124">
                  <c:v>42192</c:v>
                </c:pt>
                <c:pt idx="125">
                  <c:v>42191</c:v>
                </c:pt>
                <c:pt idx="126">
                  <c:v>42188</c:v>
                </c:pt>
                <c:pt idx="127">
                  <c:v>42187</c:v>
                </c:pt>
                <c:pt idx="128">
                  <c:v>42186</c:v>
                </c:pt>
                <c:pt idx="129">
                  <c:v>42185</c:v>
                </c:pt>
                <c:pt idx="130">
                  <c:v>42184</c:v>
                </c:pt>
                <c:pt idx="131">
                  <c:v>42181</c:v>
                </c:pt>
                <c:pt idx="132">
                  <c:v>42180</c:v>
                </c:pt>
                <c:pt idx="133">
                  <c:v>42179</c:v>
                </c:pt>
                <c:pt idx="134">
                  <c:v>42178</c:v>
                </c:pt>
                <c:pt idx="135">
                  <c:v>42177</c:v>
                </c:pt>
                <c:pt idx="136">
                  <c:v>42174</c:v>
                </c:pt>
                <c:pt idx="137">
                  <c:v>42173</c:v>
                </c:pt>
                <c:pt idx="138">
                  <c:v>42172</c:v>
                </c:pt>
                <c:pt idx="139">
                  <c:v>42171</c:v>
                </c:pt>
                <c:pt idx="140">
                  <c:v>42170</c:v>
                </c:pt>
                <c:pt idx="141">
                  <c:v>42167</c:v>
                </c:pt>
                <c:pt idx="142">
                  <c:v>42166</c:v>
                </c:pt>
                <c:pt idx="143">
                  <c:v>42165</c:v>
                </c:pt>
                <c:pt idx="144">
                  <c:v>42164</c:v>
                </c:pt>
                <c:pt idx="145">
                  <c:v>42163</c:v>
                </c:pt>
                <c:pt idx="146">
                  <c:v>42160</c:v>
                </c:pt>
                <c:pt idx="147">
                  <c:v>42159</c:v>
                </c:pt>
                <c:pt idx="148">
                  <c:v>42158</c:v>
                </c:pt>
                <c:pt idx="149">
                  <c:v>42157</c:v>
                </c:pt>
                <c:pt idx="150">
                  <c:v>42156</c:v>
                </c:pt>
                <c:pt idx="151">
                  <c:v>42153</c:v>
                </c:pt>
                <c:pt idx="152">
                  <c:v>42152</c:v>
                </c:pt>
                <c:pt idx="153">
                  <c:v>42151</c:v>
                </c:pt>
                <c:pt idx="154">
                  <c:v>42150</c:v>
                </c:pt>
                <c:pt idx="155">
                  <c:v>42149</c:v>
                </c:pt>
                <c:pt idx="156">
                  <c:v>42146</c:v>
                </c:pt>
                <c:pt idx="157">
                  <c:v>42145</c:v>
                </c:pt>
                <c:pt idx="158">
                  <c:v>42144</c:v>
                </c:pt>
                <c:pt idx="159">
                  <c:v>42143</c:v>
                </c:pt>
                <c:pt idx="160">
                  <c:v>42142</c:v>
                </c:pt>
                <c:pt idx="161">
                  <c:v>42139</c:v>
                </c:pt>
                <c:pt idx="162">
                  <c:v>42138</c:v>
                </c:pt>
                <c:pt idx="163">
                  <c:v>42137</c:v>
                </c:pt>
                <c:pt idx="164">
                  <c:v>42136</c:v>
                </c:pt>
                <c:pt idx="165">
                  <c:v>42135</c:v>
                </c:pt>
                <c:pt idx="166">
                  <c:v>42132</c:v>
                </c:pt>
                <c:pt idx="167">
                  <c:v>42131</c:v>
                </c:pt>
                <c:pt idx="168">
                  <c:v>42130</c:v>
                </c:pt>
                <c:pt idx="169">
                  <c:v>42129</c:v>
                </c:pt>
                <c:pt idx="170">
                  <c:v>42128</c:v>
                </c:pt>
                <c:pt idx="171">
                  <c:v>42125</c:v>
                </c:pt>
                <c:pt idx="172">
                  <c:v>42124</c:v>
                </c:pt>
                <c:pt idx="173">
                  <c:v>42123</c:v>
                </c:pt>
                <c:pt idx="174">
                  <c:v>42122</c:v>
                </c:pt>
                <c:pt idx="175">
                  <c:v>42121</c:v>
                </c:pt>
                <c:pt idx="176">
                  <c:v>42118</c:v>
                </c:pt>
                <c:pt idx="177">
                  <c:v>42117</c:v>
                </c:pt>
                <c:pt idx="178">
                  <c:v>42116</c:v>
                </c:pt>
                <c:pt idx="179">
                  <c:v>42115</c:v>
                </c:pt>
                <c:pt idx="180">
                  <c:v>42114</c:v>
                </c:pt>
                <c:pt idx="181">
                  <c:v>42111</c:v>
                </c:pt>
                <c:pt idx="182">
                  <c:v>42110</c:v>
                </c:pt>
                <c:pt idx="183">
                  <c:v>42109</c:v>
                </c:pt>
                <c:pt idx="184">
                  <c:v>42108</c:v>
                </c:pt>
                <c:pt idx="185">
                  <c:v>42107</c:v>
                </c:pt>
                <c:pt idx="186">
                  <c:v>42104</c:v>
                </c:pt>
                <c:pt idx="187">
                  <c:v>42103</c:v>
                </c:pt>
                <c:pt idx="188">
                  <c:v>42102</c:v>
                </c:pt>
                <c:pt idx="189">
                  <c:v>42101</c:v>
                </c:pt>
                <c:pt idx="190">
                  <c:v>42096</c:v>
                </c:pt>
                <c:pt idx="191">
                  <c:v>42095</c:v>
                </c:pt>
                <c:pt idx="192">
                  <c:v>42094</c:v>
                </c:pt>
                <c:pt idx="193">
                  <c:v>42093</c:v>
                </c:pt>
                <c:pt idx="194">
                  <c:v>42090</c:v>
                </c:pt>
                <c:pt idx="195">
                  <c:v>42089</c:v>
                </c:pt>
                <c:pt idx="196">
                  <c:v>42088</c:v>
                </c:pt>
                <c:pt idx="197">
                  <c:v>42087</c:v>
                </c:pt>
                <c:pt idx="198">
                  <c:v>42086</c:v>
                </c:pt>
                <c:pt idx="199">
                  <c:v>42083</c:v>
                </c:pt>
                <c:pt idx="200">
                  <c:v>42082</c:v>
                </c:pt>
                <c:pt idx="201">
                  <c:v>42081</c:v>
                </c:pt>
                <c:pt idx="202">
                  <c:v>42080</c:v>
                </c:pt>
                <c:pt idx="203">
                  <c:v>42079</c:v>
                </c:pt>
                <c:pt idx="204">
                  <c:v>42076</c:v>
                </c:pt>
                <c:pt idx="205">
                  <c:v>42075</c:v>
                </c:pt>
                <c:pt idx="206">
                  <c:v>42074</c:v>
                </c:pt>
                <c:pt idx="207">
                  <c:v>42073</c:v>
                </c:pt>
                <c:pt idx="208">
                  <c:v>42072</c:v>
                </c:pt>
                <c:pt idx="209">
                  <c:v>42069</c:v>
                </c:pt>
                <c:pt idx="210">
                  <c:v>42068</c:v>
                </c:pt>
                <c:pt idx="211">
                  <c:v>42067</c:v>
                </c:pt>
                <c:pt idx="212">
                  <c:v>42066</c:v>
                </c:pt>
                <c:pt idx="213">
                  <c:v>42065</c:v>
                </c:pt>
                <c:pt idx="214">
                  <c:v>42062</c:v>
                </c:pt>
                <c:pt idx="215">
                  <c:v>42061</c:v>
                </c:pt>
                <c:pt idx="216">
                  <c:v>42060</c:v>
                </c:pt>
                <c:pt idx="217">
                  <c:v>42059</c:v>
                </c:pt>
                <c:pt idx="218">
                  <c:v>42058</c:v>
                </c:pt>
                <c:pt idx="219">
                  <c:v>42055</c:v>
                </c:pt>
                <c:pt idx="220">
                  <c:v>42054</c:v>
                </c:pt>
                <c:pt idx="221">
                  <c:v>42053</c:v>
                </c:pt>
                <c:pt idx="222">
                  <c:v>42052</c:v>
                </c:pt>
                <c:pt idx="223">
                  <c:v>42051</c:v>
                </c:pt>
                <c:pt idx="224">
                  <c:v>42048</c:v>
                </c:pt>
                <c:pt idx="225">
                  <c:v>42047</c:v>
                </c:pt>
                <c:pt idx="226">
                  <c:v>42046</c:v>
                </c:pt>
                <c:pt idx="227">
                  <c:v>42045</c:v>
                </c:pt>
                <c:pt idx="228">
                  <c:v>42044</c:v>
                </c:pt>
                <c:pt idx="229">
                  <c:v>42041</c:v>
                </c:pt>
                <c:pt idx="230">
                  <c:v>42040</c:v>
                </c:pt>
                <c:pt idx="231">
                  <c:v>42039</c:v>
                </c:pt>
                <c:pt idx="232">
                  <c:v>42038</c:v>
                </c:pt>
                <c:pt idx="233">
                  <c:v>42037</c:v>
                </c:pt>
                <c:pt idx="234">
                  <c:v>42034</c:v>
                </c:pt>
                <c:pt idx="235">
                  <c:v>42033</c:v>
                </c:pt>
                <c:pt idx="236">
                  <c:v>42032</c:v>
                </c:pt>
                <c:pt idx="237">
                  <c:v>42031</c:v>
                </c:pt>
                <c:pt idx="238">
                  <c:v>42030</c:v>
                </c:pt>
                <c:pt idx="239">
                  <c:v>42027</c:v>
                </c:pt>
                <c:pt idx="240">
                  <c:v>42026</c:v>
                </c:pt>
                <c:pt idx="241">
                  <c:v>42025</c:v>
                </c:pt>
                <c:pt idx="242">
                  <c:v>42024</c:v>
                </c:pt>
                <c:pt idx="243">
                  <c:v>42023</c:v>
                </c:pt>
                <c:pt idx="244">
                  <c:v>42020</c:v>
                </c:pt>
                <c:pt idx="245">
                  <c:v>42019</c:v>
                </c:pt>
                <c:pt idx="246">
                  <c:v>42018</c:v>
                </c:pt>
                <c:pt idx="247">
                  <c:v>42017</c:v>
                </c:pt>
                <c:pt idx="248">
                  <c:v>42016</c:v>
                </c:pt>
                <c:pt idx="249">
                  <c:v>42013</c:v>
                </c:pt>
                <c:pt idx="250">
                  <c:v>42012</c:v>
                </c:pt>
                <c:pt idx="251">
                  <c:v>42011</c:v>
                </c:pt>
                <c:pt idx="252">
                  <c:v>42010</c:v>
                </c:pt>
                <c:pt idx="253">
                  <c:v>42009</c:v>
                </c:pt>
                <c:pt idx="254">
                  <c:v>42006</c:v>
                </c:pt>
                <c:pt idx="255">
                  <c:v>42004</c:v>
                </c:pt>
              </c:numCache>
            </c:numRef>
          </c:cat>
          <c:val>
            <c:numRef>
              <c:f>'Graf 3+4 - Ropa + Akcie'!$P$3:$P$258</c:f>
              <c:numCache>
                <c:formatCode>General</c:formatCode>
                <c:ptCount val="256"/>
                <c:pt idx="0">
                  <c:v>1.0133211469063466</c:v>
                </c:pt>
                <c:pt idx="1">
                  <c:v>1.0882052902993924</c:v>
                </c:pt>
                <c:pt idx="2">
                  <c:v>1.096948861806589</c:v>
                </c:pt>
                <c:pt idx="3">
                  <c:v>1.0959746067590364</c:v>
                </c:pt>
                <c:pt idx="4">
                  <c:v>1.0865326893900558</c:v>
                </c:pt>
                <c:pt idx="5">
                  <c:v>1.1099332734001257</c:v>
                </c:pt>
                <c:pt idx="6">
                  <c:v>1.1166396757340777</c:v>
                </c:pt>
                <c:pt idx="7">
                  <c:v>1.1203639579794402</c:v>
                </c:pt>
                <c:pt idx="8">
                  <c:v>1.117007429802118</c:v>
                </c:pt>
                <c:pt idx="9">
                  <c:v>1.0997649083134378</c:v>
                </c:pt>
                <c:pt idx="10">
                  <c:v>1.0998381216424649</c:v>
                </c:pt>
                <c:pt idx="11">
                  <c:v>1.0832918252856598</c:v>
                </c:pt>
                <c:pt idx="12">
                  <c:v>1.0838276428194318</c:v>
                </c:pt>
                <c:pt idx="13">
                  <c:v>1.0866801994513133</c:v>
                </c:pt>
                <c:pt idx="14">
                  <c:v>1.0613616257945107</c:v>
                </c:pt>
                <c:pt idx="15">
                  <c:v>1.0713831495837418</c:v>
                </c:pt>
                <c:pt idx="16">
                  <c:v>1.0776082382964656</c:v>
                </c:pt>
                <c:pt idx="17">
                  <c:v>1.0789497320337651</c:v>
                </c:pt>
                <c:pt idx="18">
                  <c:v>1.0989692015748</c:v>
                </c:pt>
                <c:pt idx="19">
                  <c:v>1.0969930304623139</c:v>
                </c:pt>
                <c:pt idx="20">
                  <c:v>1.1154972248209383</c:v>
                </c:pt>
                <c:pt idx="21">
                  <c:v>1.0995679262908116</c:v>
                </c:pt>
                <c:pt idx="22">
                  <c:v>1.0762812706635549</c:v>
                </c:pt>
                <c:pt idx="23">
                  <c:v>1.0734927218933632</c:v>
                </c:pt>
                <c:pt idx="24">
                  <c:v>1.0709537202631676</c:v>
                </c:pt>
                <c:pt idx="25">
                  <c:v>1.1300710682655075</c:v>
                </c:pt>
                <c:pt idx="26">
                  <c:v>1.1211617646116288</c:v>
                </c:pt>
                <c:pt idx="27">
                  <c:v>1.1199633213565103</c:v>
                </c:pt>
                <c:pt idx="28">
                  <c:v>1.1261770735675416</c:v>
                </c:pt>
                <c:pt idx="29">
                  <c:v>1.1228236384994963</c:v>
                </c:pt>
                <c:pt idx="30">
                  <c:v>1.1087452737491046</c:v>
                </c:pt>
                <c:pt idx="31">
                  <c:v>1.1198463393496456</c:v>
                </c:pt>
                <c:pt idx="32">
                  <c:v>1.1212920981172092</c:v>
                </c:pt>
                <c:pt idx="33">
                  <c:v>1.113618624669469</c:v>
                </c:pt>
                <c:pt idx="34">
                  <c:v>1.1279187256959924</c:v>
                </c:pt>
                <c:pt idx="35">
                  <c:v>1.1333580918347468</c:v>
                </c:pt>
                <c:pt idx="36">
                  <c:v>1.1323603545871164</c:v>
                </c:pt>
                <c:pt idx="37">
                  <c:v>1.1337530051557609</c:v>
                </c:pt>
                <c:pt idx="38">
                  <c:v>1.1194827741687983</c:v>
                </c:pt>
                <c:pt idx="39">
                  <c:v>1.1012215326814585</c:v>
                </c:pt>
                <c:pt idx="40">
                  <c:v>1.0846604886137976</c:v>
                </c:pt>
                <c:pt idx="41">
                  <c:v>1.0416773070283729</c:v>
                </c:pt>
                <c:pt idx="42">
                  <c:v>1.0435075557232381</c:v>
                </c:pt>
                <c:pt idx="43">
                  <c:v>1.0639883784798965</c:v>
                </c:pt>
                <c:pt idx="44">
                  <c:v>1.0599224799000524</c:v>
                </c:pt>
                <c:pt idx="45">
                  <c:v>1.0554785749752602</c:v>
                </c:pt>
                <c:pt idx="46">
                  <c:v>1.0731006883003338</c:v>
                </c:pt>
                <c:pt idx="47">
                  <c:v>1.071808741842087</c:v>
                </c:pt>
                <c:pt idx="48">
                  <c:v>1.0680492520402556</c:v>
                </c:pt>
                <c:pt idx="49">
                  <c:v>1.0526362640190461</c:v>
                </c:pt>
                <c:pt idx="50">
                  <c:v>1.040012476060425</c:v>
                </c:pt>
                <c:pt idx="51">
                  <c:v>1.0706265339234211</c:v>
                </c:pt>
                <c:pt idx="52">
                  <c:v>1.0574200870433583</c:v>
                </c:pt>
                <c:pt idx="53">
                  <c:v>1.0599848332041866</c:v>
                </c:pt>
                <c:pt idx="54">
                  <c:v>1.0460389364131566</c:v>
                </c:pt>
                <c:pt idx="55">
                  <c:v>1.0213555678432997</c:v>
                </c:pt>
                <c:pt idx="56">
                  <c:v>1.031984011472515</c:v>
                </c:pt>
                <c:pt idx="57">
                  <c:v>1.0332127573130281</c:v>
                </c:pt>
                <c:pt idx="58">
                  <c:v>0.99737473680337152</c:v>
                </c:pt>
                <c:pt idx="59">
                  <c:v>0.98270285003215874</c:v>
                </c:pt>
                <c:pt idx="60">
                  <c:v>0.96913972982938612</c:v>
                </c:pt>
                <c:pt idx="61">
                  <c:v>0.95262487609331725</c:v>
                </c:pt>
                <c:pt idx="62">
                  <c:v>0.98203563901440916</c:v>
                </c:pt>
                <c:pt idx="63">
                  <c:v>0.96282030816894837</c:v>
                </c:pt>
                <c:pt idx="64">
                  <c:v>0.95194268917695601</c:v>
                </c:pt>
                <c:pt idx="65">
                  <c:v>0.95194268917695601</c:v>
                </c:pt>
                <c:pt idx="66">
                  <c:v>0.94669574478093743</c:v>
                </c:pt>
                <c:pt idx="67">
                  <c:v>0.9662280838308156</c:v>
                </c:pt>
                <c:pt idx="68">
                  <c:v>0.96254782253869176</c:v>
                </c:pt>
                <c:pt idx="69">
                  <c:v>0.97756207055817224</c:v>
                </c:pt>
                <c:pt idx="70">
                  <c:v>0.96794914078624084</c:v>
                </c:pt>
                <c:pt idx="71">
                  <c:v>0.99094149787871488</c:v>
                </c:pt>
                <c:pt idx="72">
                  <c:v>0.98305868490381576</c:v>
                </c:pt>
                <c:pt idx="73">
                  <c:v>0.96458346794912286</c:v>
                </c:pt>
                <c:pt idx="74">
                  <c:v>0.96067854208388337</c:v>
                </c:pt>
                <c:pt idx="75">
                  <c:v>0.98077257691301278</c:v>
                </c:pt>
                <c:pt idx="76">
                  <c:v>0.93218885636868543</c:v>
                </c:pt>
                <c:pt idx="77">
                  <c:v>0.96749010288307136</c:v>
                </c:pt>
                <c:pt idx="78">
                  <c:v>0.99337680688229502</c:v>
                </c:pt>
                <c:pt idx="79">
                  <c:v>0.9922052980535836</c:v>
                </c:pt>
                <c:pt idx="80">
                  <c:v>1.0060794893032441</c:v>
                </c:pt>
                <c:pt idx="81">
                  <c:v>0.98517389479383155</c:v>
                </c:pt>
                <c:pt idx="82">
                  <c:v>0.98517389479383155</c:v>
                </c:pt>
                <c:pt idx="83">
                  <c:v>0.98281773446022802</c:v>
                </c:pt>
                <c:pt idx="84">
                  <c:v>0.98281773446022802</c:v>
                </c:pt>
                <c:pt idx="85">
                  <c:v>0.98342873750653526</c:v>
                </c:pt>
                <c:pt idx="86">
                  <c:v>0.99345734376734152</c:v>
                </c:pt>
                <c:pt idx="87">
                  <c:v>1.0007588834856045</c:v>
                </c:pt>
                <c:pt idx="88">
                  <c:v>0.94997362863289903</c:v>
                </c:pt>
                <c:pt idx="89">
                  <c:v>0.89506510698013431</c:v>
                </c:pt>
                <c:pt idx="90">
                  <c:v>0.90788102464261267</c:v>
                </c:pt>
                <c:pt idx="91">
                  <c:v>0.98512418766562826</c:v>
                </c:pt>
                <c:pt idx="92">
                  <c:v>1.0725616453206597</c:v>
                </c:pt>
                <c:pt idx="93">
                  <c:v>1.115014142125222</c:v>
                </c:pt>
                <c:pt idx="94">
                  <c:v>1.1478093054598622</c:v>
                </c:pt>
                <c:pt idx="95">
                  <c:v>1.1361996923586968</c:v>
                </c:pt>
                <c:pt idx="96">
                  <c:v>1.1975262397532689</c:v>
                </c:pt>
                <c:pt idx="97">
                  <c:v>1.1907275328478695</c:v>
                </c:pt>
                <c:pt idx="98">
                  <c:v>1.1871236600840607</c:v>
                </c:pt>
                <c:pt idx="99">
                  <c:v>1.1717915606070255</c:v>
                </c:pt>
                <c:pt idx="100">
                  <c:v>1.1919395938804689</c:v>
                </c:pt>
                <c:pt idx="101">
                  <c:v>1.2101248358882144</c:v>
                </c:pt>
                <c:pt idx="102">
                  <c:v>1.1608245652656259</c:v>
                </c:pt>
                <c:pt idx="103">
                  <c:v>1.1383302537052531</c:v>
                </c:pt>
                <c:pt idx="104">
                  <c:v>1.1470002054214472</c:v>
                </c:pt>
                <c:pt idx="105">
                  <c:v>1.1641146341240023</c:v>
                </c:pt>
                <c:pt idx="106">
                  <c:v>1.1281291182415027</c:v>
                </c:pt>
                <c:pt idx="107">
                  <c:v>1.1382345350944387</c:v>
                </c:pt>
                <c:pt idx="108">
                  <c:v>1.1493721681966274</c:v>
                </c:pt>
                <c:pt idx="109">
                  <c:v>1.1720442799588338</c:v>
                </c:pt>
                <c:pt idx="110">
                  <c:v>1.1371009270464634</c:v>
                </c:pt>
                <c:pt idx="111">
                  <c:v>1.1536860777329274</c:v>
                </c:pt>
                <c:pt idx="112">
                  <c:v>1.2386671157571025</c:v>
                </c:pt>
                <c:pt idx="113">
                  <c:v>1.2506482103632177</c:v>
                </c:pt>
                <c:pt idx="114">
                  <c:v>1.2275237156627994</c:v>
                </c:pt>
                <c:pt idx="115">
                  <c:v>1.2255049024195239</c:v>
                </c:pt>
                <c:pt idx="116">
                  <c:v>1.2183064225754434</c:v>
                </c:pt>
                <c:pt idx="117">
                  <c:v>1.2100592255869602</c:v>
                </c:pt>
                <c:pt idx="118">
                  <c:v>1.1750304098503253</c:v>
                </c:pt>
                <c:pt idx="119">
                  <c:v>1.17000251802672</c:v>
                </c:pt>
                <c:pt idx="120">
                  <c:v>1.2013003225762882</c:v>
                </c:pt>
                <c:pt idx="121">
                  <c:v>1.2119530292758041</c:v>
                </c:pt>
                <c:pt idx="122">
                  <c:v>1.1872366572715785</c:v>
                </c:pt>
                <c:pt idx="123">
                  <c:v>1.1427935817608152</c:v>
                </c:pt>
                <c:pt idx="124">
                  <c:v>1.0856181458635481</c:v>
                </c:pt>
                <c:pt idx="125">
                  <c:v>1.1439141534828434</c:v>
                </c:pt>
                <c:pt idx="126">
                  <c:v>1.1571209613708937</c:v>
                </c:pt>
                <c:pt idx="127">
                  <c:v>1.1338234848073037</c:v>
                </c:pt>
                <c:pt idx="128">
                  <c:v>1.1916210567734276</c:v>
                </c:pt>
                <c:pt idx="129">
                  <c:v>1.227181131062997</c:v>
                </c:pt>
                <c:pt idx="130">
                  <c:v>1.2794856297162009</c:v>
                </c:pt>
                <c:pt idx="131">
                  <c:v>1.2221792151166868</c:v>
                </c:pt>
                <c:pt idx="132">
                  <c:v>1.2557028693719796</c:v>
                </c:pt>
                <c:pt idx="133">
                  <c:v>1.3296846886471079</c:v>
                </c:pt>
                <c:pt idx="134">
                  <c:v>1.3646463303268652</c:v>
                </c:pt>
                <c:pt idx="135">
                  <c:v>1.3395140129165888</c:v>
                </c:pt>
                <c:pt idx="136">
                  <c:v>1.3173884885153031</c:v>
                </c:pt>
                <c:pt idx="137">
                  <c:v>1.3173884885153031</c:v>
                </c:pt>
                <c:pt idx="138">
                  <c:v>1.3820984009172528</c:v>
                </c:pt>
                <c:pt idx="139">
                  <c:v>1.4184703178556848</c:v>
                </c:pt>
                <c:pt idx="140">
                  <c:v>1.4022519658216499</c:v>
                </c:pt>
                <c:pt idx="141">
                  <c:v>1.4367873504699331</c:v>
                </c:pt>
                <c:pt idx="142">
                  <c:v>1.4566352864292198</c:v>
                </c:pt>
                <c:pt idx="143">
                  <c:v>1.4489523428475988</c:v>
                </c:pt>
                <c:pt idx="144">
                  <c:v>1.445662957852778</c:v>
                </c:pt>
                <c:pt idx="145">
                  <c:v>1.4473867976519852</c:v>
                </c:pt>
                <c:pt idx="146">
                  <c:v>1.4502390021389646</c:v>
                </c:pt>
                <c:pt idx="147">
                  <c:v>1.4295201276748111</c:v>
                </c:pt>
                <c:pt idx="148">
                  <c:v>1.4140934927874607</c:v>
                </c:pt>
                <c:pt idx="149">
                  <c:v>1.4085957959385125</c:v>
                </c:pt>
                <c:pt idx="150">
                  <c:v>1.4069304870431434</c:v>
                </c:pt>
                <c:pt idx="151">
                  <c:v>1.3904354803973804</c:v>
                </c:pt>
                <c:pt idx="152">
                  <c:v>1.3442615296800566</c:v>
                </c:pt>
                <c:pt idx="153">
                  <c:v>1.343575161526636</c:v>
                </c:pt>
                <c:pt idx="154">
                  <c:v>1.4102646530990395</c:v>
                </c:pt>
                <c:pt idx="155">
                  <c:v>1.4027716452738401</c:v>
                </c:pt>
                <c:pt idx="156">
                  <c:v>1.3831266120049681</c:v>
                </c:pt>
                <c:pt idx="157">
                  <c:v>1.3501730931116271</c:v>
                </c:pt>
                <c:pt idx="158">
                  <c:v>1.3223228039376487</c:v>
                </c:pt>
                <c:pt idx="159">
                  <c:v>1.3020140406151364</c:v>
                </c:pt>
                <c:pt idx="160">
                  <c:v>1.2951521349130495</c:v>
                </c:pt>
                <c:pt idx="161">
                  <c:v>1.2642869827651353</c:v>
                </c:pt>
                <c:pt idx="162">
                  <c:v>1.2702639770020754</c:v>
                </c:pt>
                <c:pt idx="163">
                  <c:v>1.2865299638910823</c:v>
                </c:pt>
                <c:pt idx="164">
                  <c:v>1.2855111555569894</c:v>
                </c:pt>
                <c:pt idx="165">
                  <c:v>1.2904625844371342</c:v>
                </c:pt>
                <c:pt idx="166">
                  <c:v>1.2742008487181178</c:v>
                </c:pt>
                <c:pt idx="167">
                  <c:v>1.2441784923040182</c:v>
                </c:pt>
                <c:pt idx="168">
                  <c:v>1.2222482511409818</c:v>
                </c:pt>
                <c:pt idx="169">
                  <c:v>1.2509433784700228</c:v>
                </c:pt>
                <c:pt idx="170">
                  <c:v>1.2660020266012748</c:v>
                </c:pt>
                <c:pt idx="171">
                  <c:v>1.30599678634746</c:v>
                </c:pt>
                <c:pt idx="172">
                  <c:v>1.2989162243434755</c:v>
                </c:pt>
                <c:pt idx="173">
                  <c:v>1.2989162243434755</c:v>
                </c:pt>
                <c:pt idx="174">
                  <c:v>1.3065507381876089</c:v>
                </c:pt>
                <c:pt idx="175">
                  <c:v>1.3057988407698105</c:v>
                </c:pt>
                <c:pt idx="176">
                  <c:v>1.3150163711521243</c:v>
                </c:pt>
                <c:pt idx="177">
                  <c:v>1.288511408411555</c:v>
                </c:pt>
                <c:pt idx="178">
                  <c:v>1.2926335698475531</c:v>
                </c:pt>
                <c:pt idx="179">
                  <c:v>1.2897865247981739</c:v>
                </c:pt>
                <c:pt idx="180">
                  <c:v>1.2639554593382574</c:v>
                </c:pt>
                <c:pt idx="181">
                  <c:v>1.2466251351818713</c:v>
                </c:pt>
                <c:pt idx="182">
                  <c:v>1.2628921385329057</c:v>
                </c:pt>
                <c:pt idx="183">
                  <c:v>1.2419524590641899</c:v>
                </c:pt>
                <c:pt idx="184">
                  <c:v>1.2124686067829524</c:v>
                </c:pt>
                <c:pt idx="185">
                  <c:v>1.2236405786142495</c:v>
                </c:pt>
                <c:pt idx="186">
                  <c:v>1.2194727213514052</c:v>
                </c:pt>
                <c:pt idx="187">
                  <c:v>1.1985959523422571</c:v>
                </c:pt>
                <c:pt idx="188">
                  <c:v>1.1811158337564978</c:v>
                </c:pt>
                <c:pt idx="189">
                  <c:v>1.1903991803571885</c:v>
                </c:pt>
                <c:pt idx="190">
                  <c:v>1.1828537262425938</c:v>
                </c:pt>
                <c:pt idx="191">
                  <c:v>1.1467766353615778</c:v>
                </c:pt>
                <c:pt idx="192">
                  <c:v>1.1422740264142939</c:v>
                </c:pt>
                <c:pt idx="193">
                  <c:v>1.1258391614020704</c:v>
                </c:pt>
                <c:pt idx="194">
                  <c:v>1.135173606145089</c:v>
                </c:pt>
                <c:pt idx="195">
                  <c:v>1.1079857319877122</c:v>
                </c:pt>
                <c:pt idx="196">
                  <c:v>1.1064769118977038</c:v>
                </c:pt>
                <c:pt idx="197">
                  <c:v>1.1006235874035712</c:v>
                </c:pt>
                <c:pt idx="198">
                  <c:v>1.109797986291289</c:v>
                </c:pt>
                <c:pt idx="199">
                  <c:v>1.1064599025907793</c:v>
                </c:pt>
                <c:pt idx="200">
                  <c:v>1.0893068389377549</c:v>
                </c:pt>
                <c:pt idx="201">
                  <c:v>1.0809881593838562</c:v>
                </c:pt>
                <c:pt idx="202">
                  <c:v>1.0740871509573742</c:v>
                </c:pt>
                <c:pt idx="203">
                  <c:v>1.0494709255009456</c:v>
                </c:pt>
                <c:pt idx="204">
                  <c:v>1.0319009813348523</c:v>
                </c:pt>
                <c:pt idx="205">
                  <c:v>1.0095131743023087</c:v>
                </c:pt>
                <c:pt idx="206">
                  <c:v>1.0018430030211389</c:v>
                </c:pt>
                <c:pt idx="207">
                  <c:v>0.98422018472393114</c:v>
                </c:pt>
                <c:pt idx="208">
                  <c:v>0.98346925078055492</c:v>
                </c:pt>
                <c:pt idx="209">
                  <c:v>0.987701670816439</c:v>
                </c:pt>
                <c:pt idx="210">
                  <c:v>0.96949663349272952</c:v>
                </c:pt>
                <c:pt idx="211">
                  <c:v>0.97033754109557291</c:v>
                </c:pt>
                <c:pt idx="212">
                  <c:v>0.97928600699389112</c:v>
                </c:pt>
                <c:pt idx="213">
                  <c:v>0.97386695822537495</c:v>
                </c:pt>
                <c:pt idx="214">
                  <c:v>0.99564578761548184</c:v>
                </c:pt>
                <c:pt idx="215">
                  <c:v>0.98866423953021454</c:v>
                </c:pt>
                <c:pt idx="216">
                  <c:v>0.98665955615988388</c:v>
                </c:pt>
                <c:pt idx="217">
                  <c:v>0.9650809529805906</c:v>
                </c:pt>
                <c:pt idx="218">
                  <c:v>0.96425449415910713</c:v>
                </c:pt>
                <c:pt idx="219">
                  <c:v>0.94030007214280897</c:v>
                </c:pt>
                <c:pt idx="220">
                  <c:v>0.97078162620898445</c:v>
                </c:pt>
                <c:pt idx="221">
                  <c:v>0.94886701916129235</c:v>
                </c:pt>
                <c:pt idx="222">
                  <c:v>0.96315808952908388</c:v>
                </c:pt>
                <c:pt idx="223">
                  <c:v>0.97041538958877493</c:v>
                </c:pt>
                <c:pt idx="224">
                  <c:v>0.96310503610027542</c:v>
                </c:pt>
                <c:pt idx="225">
                  <c:v>0.95923373894613662</c:v>
                </c:pt>
                <c:pt idx="226">
                  <c:v>0.94864775149440528</c:v>
                </c:pt>
                <c:pt idx="227">
                  <c:v>0.9443636078868084</c:v>
                </c:pt>
                <c:pt idx="228">
                  <c:v>0.93934822081501645</c:v>
                </c:pt>
                <c:pt idx="229">
                  <c:v>0.92355391432660461</c:v>
                </c:pt>
                <c:pt idx="230">
                  <c:v>0.91774132589714197</c:v>
                </c:pt>
                <c:pt idx="231">
                  <c:v>0.93598593556114695</c:v>
                </c:pt>
                <c:pt idx="232">
                  <c:v>0.94909477211266458</c:v>
                </c:pt>
                <c:pt idx="233">
                  <c:v>0.95595469734161265</c:v>
                </c:pt>
                <c:pt idx="234">
                  <c:v>0.93205539399678705</c:v>
                </c:pt>
                <c:pt idx="235">
                  <c:v>0.95822461394913128</c:v>
                </c:pt>
                <c:pt idx="236">
                  <c:v>0.97523247586843564</c:v>
                </c:pt>
                <c:pt idx="237">
                  <c:v>0.98815012184760753</c:v>
                </c:pt>
                <c:pt idx="238">
                  <c:v>1.0032436946804979</c:v>
                </c:pt>
                <c:pt idx="239">
                  <c:v>1.0106999863749639</c:v>
                </c:pt>
                <c:pt idx="240">
                  <c:v>1.004346309518297</c:v>
                </c:pt>
                <c:pt idx="241">
                  <c:v>1.0055599883321629</c:v>
                </c:pt>
                <c:pt idx="242">
                  <c:v>0.99952566523329445</c:v>
                </c:pt>
                <c:pt idx="243">
                  <c:v>0.95141840330454497</c:v>
                </c:pt>
                <c:pt idx="244">
                  <c:v>0.93199442461757775</c:v>
                </c:pt>
                <c:pt idx="245">
                  <c:v>1.0096783542324375</c:v>
                </c:pt>
                <c:pt idx="246">
                  <c:v>1.0023825769163128</c:v>
                </c:pt>
                <c:pt idx="247">
                  <c:v>0.96492501378050544</c:v>
                </c:pt>
                <c:pt idx="248">
                  <c:v>0.96833870508923225</c:v>
                </c:pt>
                <c:pt idx="249">
                  <c:v>0.96663084573848401</c:v>
                </c:pt>
                <c:pt idx="250">
                  <c:v>0.98264325180365131</c:v>
                </c:pt>
                <c:pt idx="251">
                  <c:v>0.98436271851636004</c:v>
                </c:pt>
                <c:pt idx="252">
                  <c:v>1.0083784288166839</c:v>
                </c:pt>
                <c:pt idx="253">
                  <c:v>1.0014518446280607</c:v>
                </c:pt>
                <c:pt idx="254">
                  <c:v>1</c:v>
                </c:pt>
                <c:pt idx="25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441648"/>
        <c:axId val="611442040"/>
      </c:lineChart>
      <c:dateAx>
        <c:axId val="611441648"/>
        <c:scaling>
          <c:orientation val="minMax"/>
          <c:min val="42004"/>
        </c:scaling>
        <c:delete val="0"/>
        <c:axPos val="b"/>
        <c:numFmt formatCode="[$-41B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1442040"/>
        <c:crosses val="autoZero"/>
        <c:auto val="0"/>
        <c:lblOffset val="100"/>
        <c:baseTimeUnit val="days"/>
        <c:majorUnit val="2"/>
        <c:majorTimeUnit val="months"/>
      </c:dateAx>
      <c:valAx>
        <c:axId val="611442040"/>
        <c:scaling>
          <c:orientation val="minMax"/>
          <c:max val="1.5"/>
          <c:min val="0.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61144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7192085306679841"/>
          <c:y val="4.9272256767735355E-2"/>
          <c:w val="0.40836802376447129"/>
          <c:h val="0.2157438624847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r>
              <a:rPr lang="sk-SK"/>
              <a:t>GG debt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ueHaasGroteskText W02" panose="020B0504020202020204" pitchFamily="34" charset="-18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8.3972067901234584E-2"/>
          <c:y val="0.12627015916093498"/>
          <c:w val="0.83704320987654335"/>
          <c:h val="0.74324382284332291"/>
        </c:manualLayout>
      </c:layout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model'!$E$4:$E$22</c:f>
              <c:numCache>
                <c:formatCode>0</c:formatCode>
                <c:ptCount val="19"/>
                <c:pt idx="0">
                  <c:v>48.281258206277919</c:v>
                </c:pt>
                <c:pt idx="1">
                  <c:v>42.882155991970137</c:v>
                </c:pt>
                <c:pt idx="2">
                  <c:v>41.588629367554795</c:v>
                </c:pt>
                <c:pt idx="3">
                  <c:v>40.639217872327734</c:v>
                </c:pt>
                <c:pt idx="4">
                  <c:v>33.928324096966726</c:v>
                </c:pt>
                <c:pt idx="5">
                  <c:v>30.767079387245609</c:v>
                </c:pt>
                <c:pt idx="6">
                  <c:v>29.897666684381687</c:v>
                </c:pt>
                <c:pt idx="7">
                  <c:v>28.21367341902042</c:v>
                </c:pt>
                <c:pt idx="8">
                  <c:v>36.007894575405679</c:v>
                </c:pt>
                <c:pt idx="9">
                  <c:v>40.81537861103979</c:v>
                </c:pt>
                <c:pt idx="10">
                  <c:v>43.269002817861121</c:v>
                </c:pt>
                <c:pt idx="11">
                  <c:v>52.369105811829364</c:v>
                </c:pt>
                <c:pt idx="12">
                  <c:v>54.98741871886169</c:v>
                </c:pt>
                <c:pt idx="13">
                  <c:v>53.897262691251314</c:v>
                </c:pt>
                <c:pt idx="14">
                  <c:v>52.908033633516801</c:v>
                </c:pt>
                <c:pt idx="15">
                  <c:v>47.480990897399749</c:v>
                </c:pt>
                <c:pt idx="16">
                  <c:v>42.631254255610891</c:v>
                </c:pt>
                <c:pt idx="17">
                  <c:v>39.512303758629962</c:v>
                </c:pt>
                <c:pt idx="18">
                  <c:v>38.284473418470533</c:v>
                </c:pt>
              </c:numCache>
            </c:numRef>
          </c:val>
        </c:ser>
        <c:ser>
          <c:idx val="1"/>
          <c:order val="1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model'!$F$28:$F$46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1.359869589768806</c:v>
                </c:pt>
                <c:pt idx="16">
                  <c:v>2.5508464840650333</c:v>
                </c:pt>
                <c:pt idx="17">
                  <c:v>3.204362252785252</c:v>
                </c:pt>
                <c:pt idx="18">
                  <c:v>3.4083595121013985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model'!$G$28:$G$46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1.0237444481481148</c:v>
                </c:pt>
                <c:pt idx="16">
                  <c:v>1.8036156469911901</c:v>
                </c:pt>
                <c:pt idx="17">
                  <c:v>2.1469390724838178</c:v>
                </c:pt>
                <c:pt idx="18">
                  <c:v>2.2686686945703016</c:v>
                </c:pt>
              </c:numCache>
            </c:numRef>
          </c:val>
        </c:ser>
        <c:ser>
          <c:idx val="3"/>
          <c:order val="3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model'!$H$28:$H$46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0.81199609381227589</c:v>
                </c:pt>
                <c:pt idx="16">
                  <c:v>1.5100138222384629</c:v>
                </c:pt>
                <c:pt idx="17">
                  <c:v>1.9958600648987712</c:v>
                </c:pt>
                <c:pt idx="18">
                  <c:v>2.0170705619445997</c:v>
                </c:pt>
              </c:numCache>
            </c:numRef>
          </c:val>
        </c:ser>
        <c:ser>
          <c:idx val="4"/>
          <c:order val="4"/>
          <c:spPr>
            <a:solidFill>
              <a:schemeClr val="accent3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model'!$I$28:$I$46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0.81207534067163323</c:v>
                </c:pt>
                <c:pt idx="16">
                  <c:v>1.4580672736632962</c:v>
                </c:pt>
                <c:pt idx="17">
                  <c:v>1.8731671242887913</c:v>
                </c:pt>
                <c:pt idx="18">
                  <c:v>1.9453649389902026</c:v>
                </c:pt>
              </c:numCache>
            </c:numRef>
          </c:val>
        </c:ser>
        <c:ser>
          <c:idx val="5"/>
          <c:order val="5"/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model'!$J$28:$J$46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0.90942372719757003</c:v>
                </c:pt>
                <c:pt idx="16">
                  <c:v>1.5097989240904894</c:v>
                </c:pt>
                <c:pt idx="17">
                  <c:v>1.795892759052002</c:v>
                </c:pt>
                <c:pt idx="18">
                  <c:v>2.0393789486228329</c:v>
                </c:pt>
              </c:numCache>
            </c:numRef>
          </c:val>
        </c:ser>
        <c:ser>
          <c:idx val="6"/>
          <c:order val="6"/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model'!$K$28:$K$46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0.85841384208831784</c:v>
                </c:pt>
                <c:pt idx="16">
                  <c:v>1.5003117109008812</c:v>
                </c:pt>
                <c:pt idx="17">
                  <c:v>1.9731137716435185</c:v>
                </c:pt>
                <c:pt idx="18">
                  <c:v>2.0671365900712217</c:v>
                </c:pt>
              </c:numCache>
            </c:numRef>
          </c:val>
        </c:ser>
        <c:ser>
          <c:idx val="7"/>
          <c:order val="7"/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model'!$L$28:$L$46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0.99346029292772897</c:v>
                </c:pt>
                <c:pt idx="16">
                  <c:v>1.9042846949683749</c:v>
                </c:pt>
                <c:pt idx="17">
                  <c:v>2.3174162905584623</c:v>
                </c:pt>
                <c:pt idx="18">
                  <c:v>2.578490092665497</c:v>
                </c:pt>
              </c:numCache>
            </c:numRef>
          </c:val>
        </c:ser>
        <c:ser>
          <c:idx val="8"/>
          <c:order val="8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numRef>
              <c:f>'Graf  38 Stochasticky model'!$A$28:$A$46</c:f>
              <c:numCache>
                <c:formatCode>General</c:formatCode>
                <c:ptCount val="19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'Graf  38 Stochasticky model'!$M$28:$M$46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1.4665196348201945</c:v>
                </c:pt>
                <c:pt idx="16">
                  <c:v>2.5253185715358484</c:v>
                </c:pt>
                <c:pt idx="17">
                  <c:v>3.3437402612203968</c:v>
                </c:pt>
                <c:pt idx="18">
                  <c:v>3.6677178155910966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6312"/>
        <c:axId val="607406568"/>
      </c:areaChart>
      <c:lineChart>
        <c:grouping val="standard"/>
        <c:varyColors val="0"/>
        <c:ser>
          <c:idx val="9"/>
          <c:order val="9"/>
          <c:tx>
            <c:strRef>
              <c:f>'Graf  38 Stochasticky model'!$B$27</c:f>
              <c:strCache>
                <c:ptCount val="1"/>
                <c:pt idx="0">
                  <c:v>oficial forecast</c:v>
                </c:pt>
              </c:strCache>
            </c:strRef>
          </c:tx>
          <c:spPr>
            <a:ln w="25400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'Graf  38 Stochasticky model'!$B$28:$B$46</c:f>
              <c:numCache>
                <c:formatCode>0</c:formatCode>
                <c:ptCount val="19"/>
                <c:pt idx="0">
                  <c:v>48.281258206277919</c:v>
                </c:pt>
                <c:pt idx="1">
                  <c:v>42.882155991970137</c:v>
                </c:pt>
                <c:pt idx="2">
                  <c:v>41.588629367554795</c:v>
                </c:pt>
                <c:pt idx="3">
                  <c:v>40.639217872327734</c:v>
                </c:pt>
                <c:pt idx="4">
                  <c:v>33.928324096966726</c:v>
                </c:pt>
                <c:pt idx="5">
                  <c:v>30.767079387245609</c:v>
                </c:pt>
                <c:pt idx="6">
                  <c:v>29.897666684381687</c:v>
                </c:pt>
                <c:pt idx="7">
                  <c:v>28.21367341902042</c:v>
                </c:pt>
                <c:pt idx="8">
                  <c:v>36.007894575405679</c:v>
                </c:pt>
                <c:pt idx="9">
                  <c:v>40.81537861103979</c:v>
                </c:pt>
                <c:pt idx="10">
                  <c:v>43.269002817861121</c:v>
                </c:pt>
                <c:pt idx="11">
                  <c:v>52.369105811829364</c:v>
                </c:pt>
                <c:pt idx="12">
                  <c:v>54.98741871886169</c:v>
                </c:pt>
                <c:pt idx="13">
                  <c:v>53.897262691251314</c:v>
                </c:pt>
                <c:pt idx="14">
                  <c:v>52.908033633516801</c:v>
                </c:pt>
                <c:pt idx="15">
                  <c:v>53.04682599713999</c:v>
                </c:pt>
                <c:pt idx="16">
                  <c:v>52.686486129663649</c:v>
                </c:pt>
                <c:pt idx="17">
                  <c:v>50.302774683670606</c:v>
                </c:pt>
                <c:pt idx="18">
                  <c:v>47.736006350234916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66312"/>
        <c:axId val="607406568"/>
      </c:lineChart>
      <c:lineChart>
        <c:grouping val="standard"/>
        <c:varyColors val="0"/>
        <c:ser>
          <c:idx val="10"/>
          <c:order val="10"/>
          <c:tx>
            <c:strRef>
              <c:f>'Graf  38 Stochasticky model'!$C$27</c:f>
              <c:strCache>
                <c:ptCount val="1"/>
                <c:pt idx="0">
                  <c:v>alternative forecast</c:v>
                </c:pt>
              </c:strCache>
            </c:strRef>
          </c:tx>
          <c:spPr>
            <a:ln w="25400" cap="rnd">
              <a:solidFill>
                <a:srgbClr val="2C9ADC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'Graf  38 Stochasticky model'!$C$28:$C$46</c:f>
              <c:numCache>
                <c:formatCode>0</c:formatCode>
                <c:ptCount val="19"/>
                <c:pt idx="0">
                  <c:v>48.281258206277919</c:v>
                </c:pt>
                <c:pt idx="1">
                  <c:v>42.882155991970137</c:v>
                </c:pt>
                <c:pt idx="2">
                  <c:v>41.588629367554795</c:v>
                </c:pt>
                <c:pt idx="3">
                  <c:v>40.639217872327734</c:v>
                </c:pt>
                <c:pt idx="4">
                  <c:v>33.928324096966726</c:v>
                </c:pt>
                <c:pt idx="5">
                  <c:v>30.767079387245609</c:v>
                </c:pt>
                <c:pt idx="6">
                  <c:v>29.897666684381687</c:v>
                </c:pt>
                <c:pt idx="7">
                  <c:v>28.21367341902042</c:v>
                </c:pt>
                <c:pt idx="8">
                  <c:v>36.007894575405679</c:v>
                </c:pt>
                <c:pt idx="9">
                  <c:v>40.81537861103979</c:v>
                </c:pt>
                <c:pt idx="10">
                  <c:v>43.269002817861121</c:v>
                </c:pt>
                <c:pt idx="11">
                  <c:v>52.369105811829364</c:v>
                </c:pt>
                <c:pt idx="12">
                  <c:v>54.98741871886169</c:v>
                </c:pt>
                <c:pt idx="13">
                  <c:v>53.897262691251314</c:v>
                </c:pt>
                <c:pt idx="14">
                  <c:v>52.908033633516801</c:v>
                </c:pt>
                <c:pt idx="15">
                  <c:v>51.561150452763236</c:v>
                </c:pt>
                <c:pt idx="16">
                  <c:v>50.013279192393242</c:v>
                </c:pt>
                <c:pt idx="17">
                  <c:v>48.803891089114018</c:v>
                </c:pt>
                <c:pt idx="18">
                  <c:v>48.181492662238981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407352"/>
        <c:axId val="607406960"/>
      </c:lineChart>
      <c:catAx>
        <c:axId val="408366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607406568"/>
        <c:crosses val="autoZero"/>
        <c:auto val="1"/>
        <c:lblAlgn val="ctr"/>
        <c:lblOffset val="100"/>
        <c:noMultiLvlLbl val="0"/>
      </c:catAx>
      <c:valAx>
        <c:axId val="607406568"/>
        <c:scaling>
          <c:orientation val="minMax"/>
          <c:max val="6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en-US"/>
                  <a:t>% </a:t>
                </a:r>
                <a:r>
                  <a:rPr lang="sk-SK"/>
                  <a:t>GDP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408366312"/>
        <c:crosses val="autoZero"/>
        <c:crossBetween val="midCat"/>
      </c:valAx>
      <c:valAx>
        <c:axId val="607406960"/>
        <c:scaling>
          <c:orientation val="minMax"/>
          <c:max val="60"/>
          <c:min val="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NeueHaasGroteskText W02" panose="020B0504020202020204" pitchFamily="34" charset="-18"/>
                    <a:ea typeface="+mn-ea"/>
                    <a:cs typeface="+mn-cs"/>
                  </a:defRPr>
                </a:pPr>
                <a:r>
                  <a:rPr lang="en-US"/>
                  <a:t>% </a:t>
                </a:r>
                <a:r>
                  <a:rPr lang="sk-SK"/>
                  <a:t>GDP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NeueHaasGroteskText W02" panose="020B0504020202020204" pitchFamily="34" charset="-18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eueHaasGroteskText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607407352"/>
        <c:crosses val="max"/>
        <c:crossBetween val="between"/>
      </c:valAx>
      <c:catAx>
        <c:axId val="607407352"/>
        <c:scaling>
          <c:orientation val="minMax"/>
        </c:scaling>
        <c:delete val="1"/>
        <c:axPos val="b"/>
        <c:majorTickMark val="out"/>
        <c:minorTickMark val="none"/>
        <c:tickLblPos val="nextTo"/>
        <c:crossAx val="60740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7.1437654320987656E-2"/>
          <c:y val="0.14937805555555556"/>
          <c:w val="0.27567947530864201"/>
          <c:h val="0.157860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ueHaasGroteskText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NeueHaasGroteskText W02" panose="020B0504020202020204" pitchFamily="34" charset="-18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70331135969799E-2"/>
          <c:y val="5.1400756493756007E-2"/>
          <c:w val="0.87073370351471469"/>
          <c:h val="0.76573470477047967"/>
        </c:manualLayout>
      </c:layout>
      <c:lineChart>
        <c:grouping val="standard"/>
        <c:varyColors val="0"/>
        <c:ser>
          <c:idx val="0"/>
          <c:order val="0"/>
          <c:tx>
            <c:strRef>
              <c:f>'Graf 5+6 - Dlhopisy + Inflácia'!$H$2</c:f>
              <c:strCache>
                <c:ptCount val="1"/>
                <c:pt idx="0">
                  <c:v>Slovensko</c:v>
                </c:pt>
              </c:strCache>
            </c:strRef>
          </c:tx>
          <c:spPr>
            <a:ln w="19050"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Inflácia'!$I$2:$AF$2</c:f>
              <c:numCache>
                <c:formatCode>0.00</c:formatCode>
                <c:ptCount val="24"/>
                <c:pt idx="0">
                  <c:v>2.5324999999999998</c:v>
                </c:pt>
                <c:pt idx="1">
                  <c:v>2.4045999999999998</c:v>
                </c:pt>
                <c:pt idx="2">
                  <c:v>2.2080952380952388</c:v>
                </c:pt>
                <c:pt idx="3">
                  <c:v>2.3370454545454549</c:v>
                </c:pt>
                <c:pt idx="4">
                  <c:v>2.2684545454545457</c:v>
                </c:pt>
                <c:pt idx="5">
                  <c:v>2.0938571428571429</c:v>
                </c:pt>
                <c:pt idx="6">
                  <c:v>1.9622608695652179</c:v>
                </c:pt>
                <c:pt idx="7">
                  <c:v>1.8350000000000002</c:v>
                </c:pt>
                <c:pt idx="8">
                  <c:v>1.5719090909090909</c:v>
                </c:pt>
                <c:pt idx="9">
                  <c:v>1.3989130434782608</c:v>
                </c:pt>
                <c:pt idx="10">
                  <c:v>1.3928</c:v>
                </c:pt>
                <c:pt idx="11">
                  <c:v>1.1801739130434785</c:v>
                </c:pt>
                <c:pt idx="12">
                  <c:v>0.92731818181818193</c:v>
                </c:pt>
                <c:pt idx="13">
                  <c:v>0.79190000000000005</c:v>
                </c:pt>
                <c:pt idx="14">
                  <c:v>0.57436363636363641</c:v>
                </c:pt>
                <c:pt idx="15">
                  <c:v>0.43131818181818188</c:v>
                </c:pt>
                <c:pt idx="16">
                  <c:v>0.7883</c:v>
                </c:pt>
                <c:pt idx="17">
                  <c:v>1.2336</c:v>
                </c:pt>
                <c:pt idx="18">
                  <c:v>1.1412</c:v>
                </c:pt>
                <c:pt idx="19">
                  <c:v>0.9210952380952383</c:v>
                </c:pt>
                <c:pt idx="20">
                  <c:v>0.87618181818181817</c:v>
                </c:pt>
                <c:pt idx="21">
                  <c:v>0.72799999999999987</c:v>
                </c:pt>
                <c:pt idx="22">
                  <c:v>0.70199999999999996</c:v>
                </c:pt>
                <c:pt idx="23">
                  <c:v>0.70865217391304347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5+6 - Dlhopisy + Inflácia'!$H$5</c:f>
              <c:strCache>
                <c:ptCount val="1"/>
                <c:pt idx="0">
                  <c:v>Česká Republika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Inflácia'!$I$5:$AF$5</c:f>
              <c:numCache>
                <c:formatCode>0.00</c:formatCode>
                <c:ptCount val="24"/>
                <c:pt idx="0">
                  <c:v>2.3875652173913045</c:v>
                </c:pt>
                <c:pt idx="1">
                  <c:v>2.2399500000000003</c:v>
                </c:pt>
                <c:pt idx="2">
                  <c:v>2.1696666666666666</c:v>
                </c:pt>
                <c:pt idx="3">
                  <c:v>1.9700499999999999</c:v>
                </c:pt>
                <c:pt idx="4">
                  <c:v>1.7040454545454546</c:v>
                </c:pt>
                <c:pt idx="5">
                  <c:v>1.5324285714285717</c:v>
                </c:pt>
                <c:pt idx="6">
                  <c:v>1.460391304347826</c:v>
                </c:pt>
                <c:pt idx="7">
                  <c:v>1.361</c:v>
                </c:pt>
                <c:pt idx="8">
                  <c:v>1.1811818181818181</c:v>
                </c:pt>
                <c:pt idx="9">
                  <c:v>1.0229999999999999</c:v>
                </c:pt>
                <c:pt idx="10">
                  <c:v>0.80640000000000001</c:v>
                </c:pt>
                <c:pt idx="11">
                  <c:v>0.78013043478260879</c:v>
                </c:pt>
                <c:pt idx="12">
                  <c:v>0.51240909090909104</c:v>
                </c:pt>
                <c:pt idx="13">
                  <c:v>0.55415000000000003</c:v>
                </c:pt>
                <c:pt idx="14">
                  <c:v>0.4907727272727273</c:v>
                </c:pt>
                <c:pt idx="15">
                  <c:v>0.40214999999999995</c:v>
                </c:pt>
                <c:pt idx="16">
                  <c:v>0.72340000000000004</c:v>
                </c:pt>
                <c:pt idx="17">
                  <c:v>1.1234999999999999</c:v>
                </c:pt>
                <c:pt idx="18">
                  <c:v>1.0936999999999999</c:v>
                </c:pt>
                <c:pt idx="19">
                  <c:v>0.8537619047619045</c:v>
                </c:pt>
                <c:pt idx="20">
                  <c:v>0.72772727272727267</c:v>
                </c:pt>
                <c:pt idx="21">
                  <c:v>0.55349999999999988</c:v>
                </c:pt>
                <c:pt idx="22">
                  <c:v>0.484047619047619</c:v>
                </c:pt>
                <c:pt idx="23">
                  <c:v>0.46360869565217394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'Graf 5+6 - Dlhopisy + Inflácia'!$H$6</c:f>
              <c:strCache>
                <c:ptCount val="1"/>
                <c:pt idx="0">
                  <c:v>Poľsko</c:v>
                </c:pt>
              </c:strCache>
            </c:strRef>
          </c:tx>
          <c:spPr>
            <a:ln w="19050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Inflácia'!$I$6:$AF$6</c:f>
              <c:numCache>
                <c:formatCode>0.00</c:formatCode>
                <c:ptCount val="24"/>
                <c:pt idx="0">
                  <c:v>4.4258695652173907</c:v>
                </c:pt>
                <c:pt idx="1">
                  <c:v>4.4751500000000011</c:v>
                </c:pt>
                <c:pt idx="2">
                  <c:v>4.2553809523809516</c:v>
                </c:pt>
                <c:pt idx="3">
                  <c:v>4.10555</c:v>
                </c:pt>
                <c:pt idx="4">
                  <c:v>3.8109545454545453</c:v>
                </c:pt>
                <c:pt idx="5">
                  <c:v>3.537952380952381</c:v>
                </c:pt>
                <c:pt idx="6">
                  <c:v>3.3443478260869566</c:v>
                </c:pt>
                <c:pt idx="7">
                  <c:v>3.2256666666666676</c:v>
                </c:pt>
                <c:pt idx="8">
                  <c:v>3.0432727272727274</c:v>
                </c:pt>
                <c:pt idx="9">
                  <c:v>2.7234347826086958</c:v>
                </c:pt>
                <c:pt idx="10">
                  <c:v>2.5452499999999998</c:v>
                </c:pt>
                <c:pt idx="11">
                  <c:v>2.5478260869565217</c:v>
                </c:pt>
                <c:pt idx="12">
                  <c:v>2.2321818181818185</c:v>
                </c:pt>
                <c:pt idx="13">
                  <c:v>2.1973499999999992</c:v>
                </c:pt>
                <c:pt idx="14">
                  <c:v>2.3320909090909088</c:v>
                </c:pt>
                <c:pt idx="15">
                  <c:v>2.3727</c:v>
                </c:pt>
                <c:pt idx="16">
                  <c:v>2.82</c:v>
                </c:pt>
                <c:pt idx="17">
                  <c:v>3.1884000000000001</c:v>
                </c:pt>
                <c:pt idx="18">
                  <c:v>2.9992000000000001</c:v>
                </c:pt>
                <c:pt idx="19">
                  <c:v>2.8863809523809527</c:v>
                </c:pt>
                <c:pt idx="20">
                  <c:v>2.9169999999999998</c:v>
                </c:pt>
                <c:pt idx="21">
                  <c:v>2.6600454545454539</c:v>
                </c:pt>
                <c:pt idx="22">
                  <c:v>2.7320952380952379</c:v>
                </c:pt>
                <c:pt idx="23">
                  <c:v>2.9271904761904759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'Graf 5+6 - Dlhopisy + Inflácia'!$H$3</c:f>
              <c:strCache>
                <c:ptCount val="1"/>
                <c:pt idx="0">
                  <c:v>Nemecko</c:v>
                </c:pt>
              </c:strCache>
            </c:strRef>
          </c:tx>
          <c:spPr>
            <a:ln w="19050">
              <a:solidFill>
                <a:srgbClr val="555555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Inflácia'!$I$3:$AF$3</c:f>
              <c:numCache>
                <c:formatCode>0.00</c:formatCode>
                <c:ptCount val="24"/>
                <c:pt idx="0">
                  <c:v>1.7953043478260871</c:v>
                </c:pt>
                <c:pt idx="1">
                  <c:v>1.6592500000000001</c:v>
                </c:pt>
                <c:pt idx="2">
                  <c:v>1.5887142857142853</c:v>
                </c:pt>
                <c:pt idx="3">
                  <c:v>1.526409090909091</c:v>
                </c:pt>
                <c:pt idx="4">
                  <c:v>1.4032272727272728</c:v>
                </c:pt>
                <c:pt idx="5">
                  <c:v>1.3487619047619046</c:v>
                </c:pt>
                <c:pt idx="6">
                  <c:v>1.1937391304347824</c:v>
                </c:pt>
                <c:pt idx="7">
                  <c:v>1.014142857142857</c:v>
                </c:pt>
                <c:pt idx="8">
                  <c:v>0.99781818181818205</c:v>
                </c:pt>
                <c:pt idx="9">
                  <c:v>0.87413043478260877</c:v>
                </c:pt>
                <c:pt idx="10">
                  <c:v>0.79254999999999987</c:v>
                </c:pt>
                <c:pt idx="11">
                  <c:v>0.64047826086956505</c:v>
                </c:pt>
                <c:pt idx="12">
                  <c:v>0.44481818181818178</c:v>
                </c:pt>
                <c:pt idx="13">
                  <c:v>0.35044999999999998</c:v>
                </c:pt>
                <c:pt idx="14">
                  <c:v>0.25904545454545463</c:v>
                </c:pt>
                <c:pt idx="15">
                  <c:v>0.16327272727272726</c:v>
                </c:pt>
                <c:pt idx="16">
                  <c:v>0.58160000000000001</c:v>
                </c:pt>
                <c:pt idx="17">
                  <c:v>0.82979999999999998</c:v>
                </c:pt>
                <c:pt idx="18">
                  <c:v>0.75539999999999996</c:v>
                </c:pt>
                <c:pt idx="19">
                  <c:v>0.6637142857142857</c:v>
                </c:pt>
                <c:pt idx="20">
                  <c:v>0.67445454545454553</c:v>
                </c:pt>
                <c:pt idx="21">
                  <c:v>0.54468181818181816</c:v>
                </c:pt>
                <c:pt idx="22">
                  <c:v>0.54814285714285704</c:v>
                </c:pt>
                <c:pt idx="23">
                  <c:v>0.59395652173913038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'Graf 5+6 - Dlhopisy + Inflácia'!$H$4</c:f>
              <c:strCache>
                <c:ptCount val="1"/>
                <c:pt idx="0">
                  <c:v>Španielsko</c:v>
                </c:pt>
              </c:strCache>
            </c:strRef>
          </c:tx>
          <c:spPr>
            <a:ln w="19050">
              <a:solidFill>
                <a:srgbClr val="9E9E9E"/>
              </a:solidFill>
            </a:ln>
          </c:spPr>
          <c:marker>
            <c:symbol val="none"/>
          </c:marker>
          <c:cat>
            <c:numRef>
              <c:f>'Graf 5+6 - Dlhopisy + Inflácia'!$I$1:$AF$1</c:f>
              <c:numCache>
                <c:formatCode>mmm\-yy</c:formatCode>
                <c:ptCount val="24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</c:numCache>
            </c:numRef>
          </c:cat>
          <c:val>
            <c:numRef>
              <c:f>'Graf 5+6 - Dlhopisy + Inflácia'!$I$4:$AF$4</c:f>
              <c:numCache>
                <c:formatCode>0.00</c:formatCode>
                <c:ptCount val="24"/>
                <c:pt idx="0">
                  <c:v>3.785347826086956</c:v>
                </c:pt>
                <c:pt idx="1">
                  <c:v>3.5912500000000001</c:v>
                </c:pt>
                <c:pt idx="2">
                  <c:v>3.3352857142857149</c:v>
                </c:pt>
                <c:pt idx="3">
                  <c:v>3.1242727272727282</c:v>
                </c:pt>
                <c:pt idx="4">
                  <c:v>2.9420909090909095</c:v>
                </c:pt>
                <c:pt idx="5">
                  <c:v>2.699761904761905</c:v>
                </c:pt>
                <c:pt idx="6">
                  <c:v>2.6332608695652171</c:v>
                </c:pt>
                <c:pt idx="7">
                  <c:v>2.429380952380952</c:v>
                </c:pt>
                <c:pt idx="8">
                  <c:v>2.2208181818181818</c:v>
                </c:pt>
                <c:pt idx="9">
                  <c:v>2.1327826086956523</c:v>
                </c:pt>
                <c:pt idx="10">
                  <c:v>2.0740499999999997</c:v>
                </c:pt>
                <c:pt idx="11">
                  <c:v>1.7568695652173911</c:v>
                </c:pt>
                <c:pt idx="12">
                  <c:v>1.5310454545454548</c:v>
                </c:pt>
                <c:pt idx="13">
                  <c:v>1.4901</c:v>
                </c:pt>
                <c:pt idx="14">
                  <c:v>1.2544545454545455</c:v>
                </c:pt>
                <c:pt idx="15">
                  <c:v>1.3111363636363633</c:v>
                </c:pt>
                <c:pt idx="16">
                  <c:v>1.7656000000000001</c:v>
                </c:pt>
                <c:pt idx="17">
                  <c:v>2.1979000000000002</c:v>
                </c:pt>
                <c:pt idx="18">
                  <c:v>2.0568</c:v>
                </c:pt>
                <c:pt idx="19">
                  <c:v>2.0063809523809519</c:v>
                </c:pt>
                <c:pt idx="20">
                  <c:v>2.0413181818181814</c:v>
                </c:pt>
                <c:pt idx="21">
                  <c:v>1.7403636363636366</c:v>
                </c:pt>
                <c:pt idx="22">
                  <c:v>1.7263333333333333</c:v>
                </c:pt>
                <c:pt idx="23">
                  <c:v>1.6990000000000001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196040"/>
        <c:axId val="715196432"/>
        <c:extLst/>
      </c:lineChart>
      <c:dateAx>
        <c:axId val="715196040"/>
        <c:scaling>
          <c:orientation val="minMax"/>
        </c:scaling>
        <c:delete val="0"/>
        <c:axPos val="b"/>
        <c:numFmt formatCode="[$-41B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k-SK"/>
          </a:p>
        </c:txPr>
        <c:crossAx val="715196432"/>
        <c:crosses val="autoZero"/>
        <c:auto val="1"/>
        <c:lblOffset val="100"/>
        <c:baseTimeUnit val="months"/>
      </c:dateAx>
      <c:valAx>
        <c:axId val="7151964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715196040"/>
        <c:crosses val="autoZero"/>
        <c:crossBetween val="between"/>
        <c:majorUnit val="1.5"/>
        <c:minorUnit val="1"/>
      </c:valAx>
    </c:plotArea>
    <c:legend>
      <c:legendPos val="r"/>
      <c:layout>
        <c:manualLayout>
          <c:xMode val="edge"/>
          <c:yMode val="edge"/>
          <c:x val="0.41473290384156519"/>
          <c:y val="0.115689688673746"/>
          <c:w val="0.5349409687425436"/>
          <c:h val="0.24631233595800525"/>
        </c:manualLayout>
      </c:layout>
      <c:overlay val="0"/>
      <c:spPr>
        <a:noFill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Obsah'!A1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hyperlink" Target="#'Obsah'!A1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hyperlink" Target="#'Obsah'!A1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hyperlink" Target="#'Obsah'!A1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hyperlink" Target="#'Obsah'!A1"/><Relationship Id="rId1" Type="http://schemas.openxmlformats.org/officeDocument/2006/relationships/chart" Target="../charts/chart33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hyperlink" Target="#'Obsah'!A1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hyperlink" Target="#'Obsah'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hyperlink" Target="#'Obsah'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hyperlink" Target="#'Obsah'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hyperlink" Target="#'Obsah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hyperlink" Target="#'Obsah'!A1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hyperlink" Target="#'Obsah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hyperlink" Target="#'Obsah'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'Obsah'!A1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hyperlink" Target="#'Obsah'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hyperlink" Target="#'Obsah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'Obsah'!A1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hyperlink" Target="#'Obsah'!A1"/><Relationship Id="rId5" Type="http://schemas.openxmlformats.org/officeDocument/2006/relationships/chart" Target="../charts/chart66.xml"/><Relationship Id="rId4" Type="http://schemas.openxmlformats.org/officeDocument/2006/relationships/chart" Target="../charts/chart6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hyperlink" Target="#'Obsah'!A1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hyperlink" Target="#'Obsah'!A1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hyperlink" Target="#'Obsah'!A1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hyperlink" Target="#'Obsah'!A1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hyperlink" Target="#'Obsah'!A1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hyperlink" Target="#Obsah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hyperlink" Target="#'Obsah'!A1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733425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6826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47625</xdr:colOff>
      <xdr:row>3</xdr:row>
      <xdr:rowOff>33337</xdr:rowOff>
    </xdr:from>
    <xdr:to>
      <xdr:col>6</xdr:col>
      <xdr:colOff>447675</xdr:colOff>
      <xdr:row>16</xdr:row>
      <xdr:rowOff>161925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</xdr:colOff>
      <xdr:row>2</xdr:row>
      <xdr:rowOff>190500</xdr:rowOff>
    </xdr:from>
    <xdr:to>
      <xdr:col>14</xdr:col>
      <xdr:colOff>561975</xdr:colOff>
      <xdr:row>16</xdr:row>
      <xdr:rowOff>38100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6</xdr:col>
      <xdr:colOff>400050</xdr:colOff>
      <xdr:row>45</xdr:row>
      <xdr:rowOff>128588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14</xdr:col>
      <xdr:colOff>561974</xdr:colOff>
      <xdr:row>45</xdr:row>
      <xdr:rowOff>57150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219074</xdr:colOff>
      <xdr:row>3</xdr:row>
      <xdr:rowOff>28575</xdr:rowOff>
    </xdr:from>
    <xdr:to>
      <xdr:col>2</xdr:col>
      <xdr:colOff>47625</xdr:colOff>
      <xdr:row>14</xdr:row>
      <xdr:rowOff>66040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400050</xdr:colOff>
      <xdr:row>3</xdr:row>
      <xdr:rowOff>47625</xdr:rowOff>
    </xdr:from>
    <xdr:to>
      <xdr:col>5</xdr:col>
      <xdr:colOff>285750</xdr:colOff>
      <xdr:row>14</xdr:row>
      <xdr:rowOff>171450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</xdr:row>
      <xdr:rowOff>100853</xdr:rowOff>
    </xdr:from>
    <xdr:to>
      <xdr:col>1</xdr:col>
      <xdr:colOff>2991970</xdr:colOff>
      <xdr:row>29</xdr:row>
      <xdr:rowOff>100218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459441</xdr:colOff>
      <xdr:row>17</xdr:row>
      <xdr:rowOff>33618</xdr:rowOff>
    </xdr:from>
    <xdr:to>
      <xdr:col>5</xdr:col>
      <xdr:colOff>349624</xdr:colOff>
      <xdr:row>29</xdr:row>
      <xdr:rowOff>119343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50800</xdr:rowOff>
    </xdr:from>
    <xdr:to>
      <xdr:col>1</xdr:col>
      <xdr:colOff>212725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60325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142875</xdr:colOff>
      <xdr:row>4</xdr:row>
      <xdr:rowOff>38100</xdr:rowOff>
    </xdr:from>
    <xdr:to>
      <xdr:col>1</xdr:col>
      <xdr:colOff>2247900</xdr:colOff>
      <xdr:row>15</xdr:row>
      <xdr:rowOff>180975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3</xdr:row>
      <xdr:rowOff>200024</xdr:rowOff>
    </xdr:from>
    <xdr:to>
      <xdr:col>3</xdr:col>
      <xdr:colOff>2933700</xdr:colOff>
      <xdr:row>15</xdr:row>
      <xdr:rowOff>190499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1</xdr:col>
      <xdr:colOff>2105025</xdr:colOff>
      <xdr:row>33</xdr:row>
      <xdr:rowOff>57150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3</xdr:col>
      <xdr:colOff>2933700</xdr:colOff>
      <xdr:row>33</xdr:row>
      <xdr:rowOff>104775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0.44792</cdr:x>
      <cdr:y>0.08477</cdr:y>
    </cdr:from>
    <cdr:to>
      <cdr:x>0.59792</cdr:x>
      <cdr:y>0.71489</cdr:y>
    </cdr:to>
    <cdr:sp macro="" textlink="">
      <cdr:nvSpPr>
        <cdr:cNvPr id="2" name="Obdĺžnik 1"/>
        <cdr:cNvSpPr/>
      </cdr:nvSpPr>
      <cdr:spPr>
        <a:xfrm xmlns:a="http://schemas.openxmlformats.org/drawingml/2006/main">
          <a:off x="1215935" y="189747"/>
          <a:ext cx="407194" cy="1410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0.86316</cdr:x>
      <cdr:y>0.08051</cdr:y>
    </cdr:from>
    <cdr:to>
      <cdr:x>0.92521</cdr:x>
      <cdr:y>0.71064</cdr:y>
    </cdr:to>
    <cdr:sp macro="" textlink="">
      <cdr:nvSpPr>
        <cdr:cNvPr id="3" name="Obdĺžnik 2"/>
        <cdr:cNvSpPr/>
      </cdr:nvSpPr>
      <cdr:spPr>
        <a:xfrm xmlns:a="http://schemas.openxmlformats.org/drawingml/2006/main">
          <a:off x="2343151" y="180222"/>
          <a:ext cx="168434" cy="1410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0.4662</cdr:x>
      <cdr:y>0.08477</cdr:y>
    </cdr:from>
    <cdr:to>
      <cdr:x>0.61689</cdr:x>
      <cdr:y>0.71489</cdr:y>
    </cdr:to>
    <cdr:sp macro="" textlink="">
      <cdr:nvSpPr>
        <cdr:cNvPr id="4" name="Obdĺžnik 3"/>
        <cdr:cNvSpPr/>
      </cdr:nvSpPr>
      <cdr:spPr>
        <a:xfrm xmlns:a="http://schemas.openxmlformats.org/drawingml/2006/main">
          <a:off x="1278880" y="189747"/>
          <a:ext cx="413373" cy="1410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0.91777</cdr:x>
      <cdr:y>0.08791</cdr:y>
    </cdr:from>
    <cdr:to>
      <cdr:x>0.98264</cdr:x>
      <cdr:y>0.71489</cdr:y>
    </cdr:to>
    <cdr:sp macro="" textlink="">
      <cdr:nvSpPr>
        <cdr:cNvPr id="5" name="Obdĺžnik 4"/>
        <cdr:cNvSpPr/>
      </cdr:nvSpPr>
      <cdr:spPr>
        <a:xfrm xmlns:a="http://schemas.openxmlformats.org/drawingml/2006/main">
          <a:off x="2517627" y="196776"/>
          <a:ext cx="177948" cy="140342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0.44792</cdr:x>
      <cdr:y>0.08477</cdr:y>
    </cdr:from>
    <cdr:to>
      <cdr:x>0.59792</cdr:x>
      <cdr:y>0.71489</cdr:y>
    </cdr:to>
    <cdr:sp macro="" textlink="">
      <cdr:nvSpPr>
        <cdr:cNvPr id="2" name="Obdĺžnik 1"/>
        <cdr:cNvSpPr/>
      </cdr:nvSpPr>
      <cdr:spPr>
        <a:xfrm xmlns:a="http://schemas.openxmlformats.org/drawingml/2006/main">
          <a:off x="1215935" y="189747"/>
          <a:ext cx="407194" cy="1410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0.86316</cdr:x>
      <cdr:y>0.08051</cdr:y>
    </cdr:from>
    <cdr:to>
      <cdr:x>0.92521</cdr:x>
      <cdr:y>0.71064</cdr:y>
    </cdr:to>
    <cdr:sp macro="" textlink="">
      <cdr:nvSpPr>
        <cdr:cNvPr id="3" name="Obdĺžnik 2"/>
        <cdr:cNvSpPr/>
      </cdr:nvSpPr>
      <cdr:spPr>
        <a:xfrm xmlns:a="http://schemas.openxmlformats.org/drawingml/2006/main">
          <a:off x="2343151" y="180222"/>
          <a:ext cx="168434" cy="1410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0.4662</cdr:x>
      <cdr:y>0.08477</cdr:y>
    </cdr:from>
    <cdr:to>
      <cdr:x>0.61689</cdr:x>
      <cdr:y>0.71489</cdr:y>
    </cdr:to>
    <cdr:sp macro="" textlink="">
      <cdr:nvSpPr>
        <cdr:cNvPr id="4" name="Obdĺžnik 3"/>
        <cdr:cNvSpPr/>
      </cdr:nvSpPr>
      <cdr:spPr>
        <a:xfrm xmlns:a="http://schemas.openxmlformats.org/drawingml/2006/main">
          <a:off x="1278880" y="189747"/>
          <a:ext cx="413373" cy="1410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0.91777</cdr:x>
      <cdr:y>0.08791</cdr:y>
    </cdr:from>
    <cdr:to>
      <cdr:x>0.98264</cdr:x>
      <cdr:y>0.71489</cdr:y>
    </cdr:to>
    <cdr:sp macro="" textlink="">
      <cdr:nvSpPr>
        <cdr:cNvPr id="5" name="Obdĺžnik 4"/>
        <cdr:cNvSpPr/>
      </cdr:nvSpPr>
      <cdr:spPr>
        <a:xfrm xmlns:a="http://schemas.openxmlformats.org/drawingml/2006/main">
          <a:off x="2517627" y="196776"/>
          <a:ext cx="177948" cy="140342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75000"/>
            <a:alpha val="49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3</xdr:col>
      <xdr:colOff>9525</xdr:colOff>
      <xdr:row>3</xdr:row>
      <xdr:rowOff>85724</xdr:rowOff>
    </xdr:from>
    <xdr:to>
      <xdr:col>4</xdr:col>
      <xdr:colOff>28575</xdr:colOff>
      <xdr:row>16</xdr:row>
      <xdr:rowOff>38100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561974</xdr:colOff>
      <xdr:row>3</xdr:row>
      <xdr:rowOff>104775</xdr:rowOff>
    </xdr:from>
    <xdr:to>
      <xdr:col>2</xdr:col>
      <xdr:colOff>38099</xdr:colOff>
      <xdr:row>16</xdr:row>
      <xdr:rowOff>57150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11206</xdr:colOff>
      <xdr:row>19</xdr:row>
      <xdr:rowOff>44823</xdr:rowOff>
    </xdr:from>
    <xdr:to>
      <xdr:col>2</xdr:col>
      <xdr:colOff>96931</xdr:colOff>
      <xdr:row>31</xdr:row>
      <xdr:rowOff>16248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19</xdr:row>
      <xdr:rowOff>44824</xdr:rowOff>
    </xdr:from>
    <xdr:to>
      <xdr:col>4</xdr:col>
      <xdr:colOff>19050</xdr:colOff>
      <xdr:row>30</xdr:row>
      <xdr:rowOff>168649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85725</xdr:rowOff>
    </xdr:from>
    <xdr:to>
      <xdr:col>1</xdr:col>
      <xdr:colOff>209550</xdr:colOff>
      <xdr:row>1</xdr:row>
      <xdr:rowOff>149225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7150" y="85725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142875</xdr:rowOff>
    </xdr:from>
    <xdr:to>
      <xdr:col>1</xdr:col>
      <xdr:colOff>238125</xdr:colOff>
      <xdr:row>2</xdr:row>
      <xdr:rowOff>15875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85725" y="142875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0.84864</cdr:x>
      <cdr:y>0.15486</cdr:y>
    </cdr:from>
    <cdr:to>
      <cdr:x>0.96052</cdr:x>
      <cdr:y>0.63261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4504765" y="403411"/>
          <a:ext cx="593911" cy="124460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0.86745</cdr:x>
      <cdr:y>0.46813</cdr:y>
    </cdr:from>
    <cdr:to>
      <cdr:x>0.94176</cdr:x>
      <cdr:y>0.57461</cdr:y>
    </cdr:to>
    <cdr:sp macro="" textlink="">
      <cdr:nvSpPr>
        <cdr:cNvPr id="3" name="Textové pole 11"/>
        <cdr:cNvSpPr txBox="1"/>
      </cdr:nvSpPr>
      <cdr:spPr>
        <a:xfrm xmlns:a="http://schemas.openxmlformats.org/drawingml/2006/main">
          <a:off x="4604608" y="1219529"/>
          <a:ext cx="394485" cy="27739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0"/>
            </a:spcAft>
          </a:pPr>
          <a:r>
            <a:rPr lang="en-GB" sz="800" b="1">
              <a:solidFill>
                <a:srgbClr val="FF0000"/>
              </a:solidFill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MTO</a:t>
          </a:r>
          <a:endParaRPr lang="sk-SK" sz="1100">
            <a:solidFill>
              <a:srgbClr val="FF0000"/>
            </a:solidFill>
            <a:effectLst/>
            <a:latin typeface="Arial Narrow" panose="020B0606020202030204" pitchFamily="34" charset="0"/>
            <a:ea typeface="Times New Roman" panose="02020603050405020304" pitchFamily="18" charset="0"/>
            <a:cs typeface="Book Antiqua" panose="02040602050305030304" pitchFamily="18" charset="0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2</xdr:col>
      <xdr:colOff>485774</xdr:colOff>
      <xdr:row>14</xdr:row>
      <xdr:rowOff>11206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152400</xdr:colOff>
      <xdr:row>1</xdr:row>
      <xdr:rowOff>92075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28575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581024</xdr:colOff>
      <xdr:row>17</xdr:row>
      <xdr:rowOff>57149</xdr:rowOff>
    </xdr:from>
    <xdr:to>
      <xdr:col>2</xdr:col>
      <xdr:colOff>485774</xdr:colOff>
      <xdr:row>28</xdr:row>
      <xdr:rowOff>76199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57150</xdr:rowOff>
    </xdr:from>
    <xdr:to>
      <xdr:col>3</xdr:col>
      <xdr:colOff>95250</xdr:colOff>
      <xdr:row>13</xdr:row>
      <xdr:rowOff>85725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542925</xdr:colOff>
      <xdr:row>2</xdr:row>
      <xdr:rowOff>76201</xdr:rowOff>
    </xdr:from>
    <xdr:to>
      <xdr:col>6</xdr:col>
      <xdr:colOff>457200</xdr:colOff>
      <xdr:row>13</xdr:row>
      <xdr:rowOff>152401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523875</xdr:colOff>
      <xdr:row>21</xdr:row>
      <xdr:rowOff>57150</xdr:rowOff>
    </xdr:from>
    <xdr:to>
      <xdr:col>3</xdr:col>
      <xdr:colOff>95250</xdr:colOff>
      <xdr:row>32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542925</xdr:colOff>
      <xdr:row>21</xdr:row>
      <xdr:rowOff>76201</xdr:rowOff>
    </xdr:from>
    <xdr:to>
      <xdr:col>6</xdr:col>
      <xdr:colOff>457200</xdr:colOff>
      <xdr:row>32</xdr:row>
      <xdr:rowOff>152401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485775</xdr:colOff>
      <xdr:row>4</xdr:row>
      <xdr:rowOff>38099</xdr:rowOff>
    </xdr:from>
    <xdr:to>
      <xdr:col>3</xdr:col>
      <xdr:colOff>66675</xdr:colOff>
      <xdr:row>16</xdr:row>
      <xdr:rowOff>47625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</xdr:colOff>
      <xdr:row>4</xdr:row>
      <xdr:rowOff>38100</xdr:rowOff>
    </xdr:from>
    <xdr:to>
      <xdr:col>6</xdr:col>
      <xdr:colOff>9526</xdr:colOff>
      <xdr:row>16</xdr:row>
      <xdr:rowOff>76200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20</xdr:row>
      <xdr:rowOff>66675</xdr:rowOff>
    </xdr:from>
    <xdr:to>
      <xdr:col>3</xdr:col>
      <xdr:colOff>171450</xdr:colOff>
      <xdr:row>32</xdr:row>
      <xdr:rowOff>95251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20</xdr:row>
      <xdr:rowOff>56030</xdr:rowOff>
    </xdr:from>
    <xdr:to>
      <xdr:col>6</xdr:col>
      <xdr:colOff>9525</xdr:colOff>
      <xdr:row>32</xdr:row>
      <xdr:rowOff>113180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523875</xdr:colOff>
      <xdr:row>4</xdr:row>
      <xdr:rowOff>47624</xdr:rowOff>
    </xdr:from>
    <xdr:to>
      <xdr:col>1</xdr:col>
      <xdr:colOff>3162300</xdr:colOff>
      <xdr:row>13</xdr:row>
      <xdr:rowOff>123824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17</xdr:row>
      <xdr:rowOff>47624</xdr:rowOff>
    </xdr:from>
    <xdr:to>
      <xdr:col>1</xdr:col>
      <xdr:colOff>3162300</xdr:colOff>
      <xdr:row>26</xdr:row>
      <xdr:rowOff>123824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28574</xdr:colOff>
      <xdr:row>4</xdr:row>
      <xdr:rowOff>85724</xdr:rowOff>
    </xdr:from>
    <xdr:to>
      <xdr:col>1</xdr:col>
      <xdr:colOff>3867149</xdr:colOff>
      <xdr:row>14</xdr:row>
      <xdr:rowOff>66674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19</xdr:row>
      <xdr:rowOff>85724</xdr:rowOff>
    </xdr:from>
    <xdr:to>
      <xdr:col>1</xdr:col>
      <xdr:colOff>3867149</xdr:colOff>
      <xdr:row>29</xdr:row>
      <xdr:rowOff>66674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47624</xdr:colOff>
      <xdr:row>3</xdr:row>
      <xdr:rowOff>66675</xdr:rowOff>
    </xdr:from>
    <xdr:to>
      <xdr:col>1</xdr:col>
      <xdr:colOff>3067049</xdr:colOff>
      <xdr:row>12</xdr:row>
      <xdr:rowOff>142875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17</xdr:row>
      <xdr:rowOff>66675</xdr:rowOff>
    </xdr:from>
    <xdr:to>
      <xdr:col>1</xdr:col>
      <xdr:colOff>3067049</xdr:colOff>
      <xdr:row>26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3314700</xdr:colOff>
      <xdr:row>14</xdr:row>
      <xdr:rowOff>123825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3314700</xdr:colOff>
      <xdr:row>29</xdr:row>
      <xdr:rowOff>123825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781051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302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14287</xdr:colOff>
      <xdr:row>4</xdr:row>
      <xdr:rowOff>47625</xdr:rowOff>
    </xdr:from>
    <xdr:to>
      <xdr:col>4</xdr:col>
      <xdr:colOff>390525</xdr:colOff>
      <xdr:row>17</xdr:row>
      <xdr:rowOff>91125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4</xdr:row>
      <xdr:rowOff>47623</xdr:rowOff>
    </xdr:from>
    <xdr:to>
      <xdr:col>15</xdr:col>
      <xdr:colOff>409574</xdr:colOff>
      <xdr:row>17</xdr:row>
      <xdr:rowOff>177523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27</xdr:row>
      <xdr:rowOff>19050</xdr:rowOff>
    </xdr:from>
    <xdr:to>
      <xdr:col>5</xdr:col>
      <xdr:colOff>33338</xdr:colOff>
      <xdr:row>41</xdr:row>
      <xdr:rowOff>62550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27</xdr:row>
      <xdr:rowOff>66674</xdr:rowOff>
    </xdr:from>
    <xdr:to>
      <xdr:col>15</xdr:col>
      <xdr:colOff>400050</xdr:colOff>
      <xdr:row>40</xdr:row>
      <xdr:rowOff>129899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0.87052</cdr:x>
      <cdr:y>0.49351</cdr:y>
    </cdr:from>
    <cdr:to>
      <cdr:x>0.97471</cdr:x>
      <cdr:y>0.60313</cdr:y>
    </cdr:to>
    <cdr:sp macro="" textlink="">
      <cdr:nvSpPr>
        <cdr:cNvPr id="2" name="Textové pole 11"/>
        <cdr:cNvSpPr txBox="1"/>
      </cdr:nvSpPr>
      <cdr:spPr>
        <a:xfrm xmlns:a="http://schemas.openxmlformats.org/drawingml/2006/main">
          <a:off x="3660775" y="1243650"/>
          <a:ext cx="438150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sk-SK" sz="8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Book Antiqua" panose="02040602050305030304" pitchFamily="18" charset="0"/>
            </a:rPr>
            <a:t>MTO</a:t>
          </a:r>
          <a:endParaRPr lang="sk-SK" sz="1100">
            <a:effectLst/>
            <a:latin typeface="Arial Narrow" panose="020B0606020202030204" pitchFamily="34" charset="0"/>
            <a:ea typeface="Times New Roman" panose="02020603050405020304" pitchFamily="18" charset="0"/>
            <a:cs typeface="Book Antiqua" panose="0204060205030503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0.87052</cdr:x>
      <cdr:y>0.49351</cdr:y>
    </cdr:from>
    <cdr:to>
      <cdr:x>0.97471</cdr:x>
      <cdr:y>0.60313</cdr:y>
    </cdr:to>
    <cdr:sp macro="" textlink="">
      <cdr:nvSpPr>
        <cdr:cNvPr id="2" name="Textové pole 11"/>
        <cdr:cNvSpPr txBox="1"/>
      </cdr:nvSpPr>
      <cdr:spPr>
        <a:xfrm xmlns:a="http://schemas.openxmlformats.org/drawingml/2006/main">
          <a:off x="3660775" y="1243650"/>
          <a:ext cx="438150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6350">
          <a:noFill/>
        </a:ln>
        <a:effectLst xmlns:a="http://schemas.openxmlformats.org/drawingml/2006/main"/>
      </cdr:spPr>
      <cdr:style>
        <a:lnRef xmlns:a="http://schemas.openxmlformats.org/drawingml/2006/main" idx="0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pPr>
            <a:spcAft>
              <a:spcPts val="0"/>
            </a:spcAft>
          </a:pPr>
          <a:r>
            <a:rPr lang="sk-SK" sz="800" b="1">
              <a:effectLst/>
              <a:latin typeface="Arial Narrow" panose="020B0606020202030204" pitchFamily="34" charset="0"/>
              <a:ea typeface="Times New Roman" panose="02020603050405020304" pitchFamily="18" charset="0"/>
              <a:cs typeface="Book Antiqua" panose="02040602050305030304" pitchFamily="18" charset="0"/>
            </a:rPr>
            <a:t>MTO</a:t>
          </a:r>
          <a:endParaRPr lang="sk-SK" sz="1100">
            <a:effectLst/>
            <a:latin typeface="Arial Narrow" panose="020B0606020202030204" pitchFamily="34" charset="0"/>
            <a:ea typeface="Times New Roman" panose="02020603050405020304" pitchFamily="18" charset="0"/>
            <a:cs typeface="Book Antiqua" panose="02040602050305030304" pitchFamily="18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2</xdr:row>
      <xdr:rowOff>0</xdr:rowOff>
    </xdr:from>
    <xdr:to>
      <xdr:col>1</xdr:col>
      <xdr:colOff>203200</xdr:colOff>
      <xdr:row>2</xdr:row>
      <xdr:rowOff>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285750</xdr:colOff>
      <xdr:row>2</xdr:row>
      <xdr:rowOff>152400</xdr:rowOff>
    </xdr:from>
    <xdr:to>
      <xdr:col>7</xdr:col>
      <xdr:colOff>342900</xdr:colOff>
      <xdr:row>22</xdr:row>
      <xdr:rowOff>61479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0</xdr:row>
      <xdr:rowOff>95250</xdr:rowOff>
    </xdr:from>
    <xdr:to>
      <xdr:col>7</xdr:col>
      <xdr:colOff>0</xdr:colOff>
      <xdr:row>1</xdr:row>
      <xdr:rowOff>158750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295900" y="9525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9</xdr:col>
      <xdr:colOff>0</xdr:colOff>
      <xdr:row>2</xdr:row>
      <xdr:rowOff>38100</xdr:rowOff>
    </xdr:from>
    <xdr:to>
      <xdr:col>15</xdr:col>
      <xdr:colOff>352425</xdr:colOff>
      <xdr:row>21</xdr:row>
      <xdr:rowOff>137679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0.43503</cdr:x>
      <cdr:y>0.0863</cdr:y>
    </cdr:from>
    <cdr:to>
      <cdr:x>0.69088</cdr:x>
      <cdr:y>0.1608</cdr:y>
    </cdr:to>
    <cdr:sp macro="" textlink="">
      <cdr:nvSpPr>
        <cdr:cNvPr id="2" name="BlokTextu 4"/>
        <cdr:cNvSpPr txBox="1"/>
      </cdr:nvSpPr>
      <cdr:spPr>
        <a:xfrm xmlns:a="http://schemas.openxmlformats.org/drawingml/2006/main">
          <a:off x="2225159" y="320965"/>
          <a:ext cx="1308616" cy="2770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 b="1"/>
            <a:t>2,49% HDP</a:t>
          </a:r>
        </a:p>
      </cdr:txBody>
    </cdr:sp>
  </cdr:relSizeAnchor>
  <cdr:relSizeAnchor xmlns:cdr="http://schemas.openxmlformats.org/drawingml/2006/chartDrawing">
    <cdr:from>
      <cdr:x>0.37528</cdr:x>
      <cdr:y>0.90632</cdr:y>
    </cdr:from>
    <cdr:to>
      <cdr:x>0.61639</cdr:x>
      <cdr:y>0.98083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1919553" y="3370692"/>
          <a:ext cx="1233222" cy="2771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 b="1"/>
            <a:t>2,97% HDP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0.3614</cdr:x>
      <cdr:y>0.0863</cdr:y>
    </cdr:from>
    <cdr:to>
      <cdr:x>0.61725</cdr:x>
      <cdr:y>0.1608</cdr:y>
    </cdr:to>
    <cdr:sp macro="" textlink="">
      <cdr:nvSpPr>
        <cdr:cNvPr id="2" name="BlokTextu 4"/>
        <cdr:cNvSpPr txBox="1"/>
      </cdr:nvSpPr>
      <cdr:spPr>
        <a:xfrm xmlns:a="http://schemas.openxmlformats.org/drawingml/2006/main">
          <a:off x="2310237" y="320957"/>
          <a:ext cx="1635495" cy="2770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 b="1"/>
            <a:t>2,49% HDP</a:t>
          </a:r>
        </a:p>
      </cdr:txBody>
    </cdr:sp>
  </cdr:relSizeAnchor>
  <cdr:relSizeAnchor xmlns:cdr="http://schemas.openxmlformats.org/drawingml/2006/chartDrawing">
    <cdr:from>
      <cdr:x>0.28237</cdr:x>
      <cdr:y>0.90632</cdr:y>
    </cdr:from>
    <cdr:to>
      <cdr:x>0.52348</cdr:x>
      <cdr:y>0.98083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1805026" y="3370676"/>
          <a:ext cx="1541271" cy="2771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 b="1"/>
            <a:t>2,97% HDP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28575</xdr:colOff>
      <xdr:row>3</xdr:row>
      <xdr:rowOff>57150</xdr:rowOff>
    </xdr:from>
    <xdr:to>
      <xdr:col>6</xdr:col>
      <xdr:colOff>352425</xdr:colOff>
      <xdr:row>22</xdr:row>
      <xdr:rowOff>137679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2516841</xdr:colOff>
      <xdr:row>4</xdr:row>
      <xdr:rowOff>160804</xdr:rowOff>
    </xdr:from>
    <xdr:to>
      <xdr:col>2</xdr:col>
      <xdr:colOff>173691</xdr:colOff>
      <xdr:row>5</xdr:row>
      <xdr:rowOff>141754</xdr:rowOff>
    </xdr:to>
    <xdr:sp macro="" textlink="">
      <xdr:nvSpPr>
        <xdr:cNvPr id="2" name="BlokTextu 1"/>
        <xdr:cNvSpPr txBox="1"/>
      </xdr:nvSpPr>
      <xdr:spPr>
        <a:xfrm>
          <a:off x="2516841" y="956422"/>
          <a:ext cx="1085850" cy="1938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latin typeface="Arial Narrow" panose="020B0606020202030204" pitchFamily="34" charset="0"/>
            </a:rPr>
            <a:t>-1,9</a:t>
          </a:r>
          <a:r>
            <a:rPr lang="en-US" sz="900">
              <a:latin typeface="Arial Narrow" panose="020B0606020202030204" pitchFamily="34" charset="0"/>
            </a:rPr>
            <a:t>3</a:t>
          </a:r>
          <a:r>
            <a:rPr lang="sk-SK" sz="900">
              <a:latin typeface="Arial Narrow" panose="020B0606020202030204" pitchFamily="34" charset="0"/>
            </a:rPr>
            <a:t> </a:t>
          </a:r>
          <a:r>
            <a:rPr lang="en-US" sz="900">
              <a:latin typeface="Arial Narrow" panose="020B0606020202030204" pitchFamily="34" charset="0"/>
            </a:rPr>
            <a:t>% HDP</a:t>
          </a:r>
          <a:endParaRPr lang="sk-SK" sz="900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16</xdr:col>
      <xdr:colOff>346261</xdr:colOff>
      <xdr:row>22</xdr:row>
      <xdr:rowOff>80529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0.31978</cdr:x>
      <cdr:y>0.90749</cdr:y>
    </cdr:from>
    <cdr:to>
      <cdr:x>0.49147</cdr:x>
      <cdr:y>0.95871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2022475" y="3375025"/>
          <a:ext cx="10858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>
              <a:latin typeface="Arial Narrow" panose="020B0606020202030204" pitchFamily="34" charset="0"/>
            </a:rPr>
            <a:t>-</a:t>
          </a:r>
          <a:r>
            <a:rPr lang="en-US" sz="900">
              <a:latin typeface="Arial Narrow" panose="020B0606020202030204" pitchFamily="34" charset="0"/>
            </a:rPr>
            <a:t>2</a:t>
          </a:r>
          <a:r>
            <a:rPr lang="sk-SK" sz="900">
              <a:latin typeface="Arial Narrow" panose="020B0606020202030204" pitchFamily="34" charset="0"/>
            </a:rPr>
            <a:t>,</a:t>
          </a:r>
          <a:r>
            <a:rPr lang="en-US" sz="900">
              <a:latin typeface="Arial Narrow" panose="020B0606020202030204" pitchFamily="34" charset="0"/>
            </a:rPr>
            <a:t>13</a:t>
          </a:r>
          <a:r>
            <a:rPr lang="sk-SK" sz="900">
              <a:latin typeface="Arial Narrow" panose="020B0606020202030204" pitchFamily="34" charset="0"/>
            </a:rPr>
            <a:t> </a:t>
          </a:r>
          <a:r>
            <a:rPr lang="en-US" sz="900">
              <a:latin typeface="Arial Narrow" panose="020B0606020202030204" pitchFamily="34" charset="0"/>
            </a:rPr>
            <a:t>% HDP</a:t>
          </a:r>
          <a:endParaRPr lang="sk-SK" sz="900">
            <a:latin typeface="Arial Narrow" panose="020B0606020202030204" pitchFamily="34" charset="0"/>
          </a:endParaRP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0.31978</cdr:x>
      <cdr:y>0.90749</cdr:y>
    </cdr:from>
    <cdr:to>
      <cdr:x>0.49147</cdr:x>
      <cdr:y>0.95871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2022475" y="3375025"/>
          <a:ext cx="1085850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>
              <a:latin typeface="Arial Narrow" panose="020B0606020202030204" pitchFamily="34" charset="0"/>
            </a:rPr>
            <a:t>-</a:t>
          </a:r>
          <a:r>
            <a:rPr lang="en-US" sz="900">
              <a:latin typeface="Arial Narrow" panose="020B0606020202030204" pitchFamily="34" charset="0"/>
            </a:rPr>
            <a:t>2</a:t>
          </a:r>
          <a:r>
            <a:rPr lang="sk-SK" sz="900">
              <a:latin typeface="Arial Narrow" panose="020B0606020202030204" pitchFamily="34" charset="0"/>
            </a:rPr>
            <a:t>,</a:t>
          </a:r>
          <a:r>
            <a:rPr lang="en-US" sz="900">
              <a:latin typeface="Arial Narrow" panose="020B0606020202030204" pitchFamily="34" charset="0"/>
            </a:rPr>
            <a:t>13</a:t>
          </a:r>
          <a:r>
            <a:rPr lang="sk-SK" sz="900">
              <a:latin typeface="Arial Narrow" panose="020B0606020202030204" pitchFamily="34" charset="0"/>
            </a:rPr>
            <a:t> </a:t>
          </a:r>
          <a:r>
            <a:rPr lang="en-US" sz="900">
              <a:latin typeface="Arial Narrow" panose="020B0606020202030204" pitchFamily="34" charset="0"/>
            </a:rPr>
            <a:t>% HDP</a:t>
          </a:r>
          <a:endParaRPr lang="sk-SK" sz="9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0.38645</cdr:x>
      <cdr:y>0.07987</cdr:y>
    </cdr:from>
    <cdr:to>
      <cdr:x>0.5586</cdr:x>
      <cdr:y>0.13195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2437653" y="297329"/>
          <a:ext cx="1085850" cy="193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>
              <a:latin typeface="Arial Narrow" panose="020B0606020202030204" pitchFamily="34" charset="0"/>
            </a:rPr>
            <a:t>-1,9</a:t>
          </a:r>
          <a:r>
            <a:rPr lang="en-US" sz="900">
              <a:latin typeface="Arial Narrow" panose="020B0606020202030204" pitchFamily="34" charset="0"/>
            </a:rPr>
            <a:t>3</a:t>
          </a:r>
          <a:r>
            <a:rPr lang="sk-SK" sz="900">
              <a:latin typeface="Arial Narrow" panose="020B0606020202030204" pitchFamily="34" charset="0"/>
            </a:rPr>
            <a:t> </a:t>
          </a:r>
          <a:r>
            <a:rPr lang="en-US" sz="900">
              <a:latin typeface="Arial Narrow" panose="020B0606020202030204" pitchFamily="34" charset="0"/>
            </a:rPr>
            <a:t>% HDP</a:t>
          </a:r>
          <a:endParaRPr lang="sk-SK" sz="900">
            <a:latin typeface="Arial Narrow" panose="020B0606020202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762000</xdr:colOff>
      <xdr:row>2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1905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3</xdr:row>
      <xdr:rowOff>28574</xdr:rowOff>
    </xdr:from>
    <xdr:to>
      <xdr:col>3</xdr:col>
      <xdr:colOff>381000</xdr:colOff>
      <xdr:row>15</xdr:row>
      <xdr:rowOff>123824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847724</xdr:colOff>
      <xdr:row>3</xdr:row>
      <xdr:rowOff>9524</xdr:rowOff>
    </xdr:from>
    <xdr:to>
      <xdr:col>5</xdr:col>
      <xdr:colOff>409575</xdr:colOff>
      <xdr:row>15</xdr:row>
      <xdr:rowOff>66674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3</xdr:col>
      <xdr:colOff>381000</xdr:colOff>
      <xdr:row>34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22</xdr:row>
      <xdr:rowOff>76200</xdr:rowOff>
    </xdr:from>
    <xdr:to>
      <xdr:col>5</xdr:col>
      <xdr:colOff>457201</xdr:colOff>
      <xdr:row>34</xdr:row>
      <xdr:rowOff>142875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209550</xdr:colOff>
      <xdr:row>3</xdr:row>
      <xdr:rowOff>9526</xdr:rowOff>
    </xdr:from>
    <xdr:to>
      <xdr:col>8</xdr:col>
      <xdr:colOff>228600</xdr:colOff>
      <xdr:row>17</xdr:row>
      <xdr:rowOff>180976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17</xdr:col>
      <xdr:colOff>390525</xdr:colOff>
      <xdr:row>17</xdr:row>
      <xdr:rowOff>171450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0.18471</cdr:x>
      <cdr:y>0.30337</cdr:y>
    </cdr:from>
    <cdr:to>
      <cdr:x>0.21178</cdr:x>
      <cdr:y>0.48596</cdr:y>
    </cdr:to>
    <cdr:sp macro="" textlink="">
      <cdr:nvSpPr>
        <cdr:cNvPr id="4" name="Textové pole 3"/>
        <cdr:cNvSpPr txBox="1"/>
      </cdr:nvSpPr>
      <cdr:spPr>
        <a:xfrm xmlns:a="http://schemas.openxmlformats.org/drawingml/2006/main" rot="18350066">
          <a:off x="876300" y="1257300"/>
          <a:ext cx="6191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6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7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8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0.21172</cdr:x>
      <cdr:y>0.24134</cdr:y>
    </cdr:from>
    <cdr:to>
      <cdr:x>0.54138</cdr:x>
      <cdr:y>0.43624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1036549" y="685031"/>
          <a:ext cx="1613966" cy="553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300"/>
            <a:t>Pásmo bez</a:t>
          </a:r>
          <a:r>
            <a:rPr lang="sk-SK" sz="1300" baseline="0"/>
            <a:t> </a:t>
          </a:r>
          <a:r>
            <a:rPr lang="sk-SK" sz="1300" baseline="0">
              <a:latin typeface="Arial Narrow" panose="020B0606020202030204" pitchFamily="34" charset="0"/>
            </a:rPr>
            <a:t>odchýlenia</a:t>
          </a:r>
          <a:r>
            <a:rPr lang="sk-SK" sz="1300" baseline="0"/>
            <a:t> od MTO</a:t>
          </a:r>
          <a:endParaRPr lang="sk-SK" sz="1300"/>
        </a:p>
      </cdr:txBody>
    </cdr:sp>
  </cdr:relSizeAnchor>
  <cdr:relSizeAnchor xmlns:cdr="http://schemas.openxmlformats.org/drawingml/2006/chartDrawing">
    <cdr:from>
      <cdr:x>0.31907</cdr:x>
      <cdr:y>0.60174</cdr:y>
    </cdr:from>
    <cdr:to>
      <cdr:x>1</cdr:x>
      <cdr:y>0.71788</cdr:y>
    </cdr:to>
    <cdr:sp macro="" textlink="">
      <cdr:nvSpPr>
        <cdr:cNvPr id="10" name="Textové pole 1"/>
        <cdr:cNvSpPr txBox="1"/>
      </cdr:nvSpPr>
      <cdr:spPr>
        <a:xfrm xmlns:a="http://schemas.openxmlformats.org/drawingml/2006/main">
          <a:off x="890463" y="1195608"/>
          <a:ext cx="1900362" cy="230768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0.47163</cdr:x>
      <cdr:y>0.70805</cdr:y>
    </cdr:from>
    <cdr:to>
      <cdr:x>0.86978</cdr:x>
      <cdr:y>0.90604</cdr:y>
    </cdr:to>
    <cdr:sp macro="" textlink="">
      <cdr:nvSpPr>
        <cdr:cNvPr id="3" name="Textové pole 2"/>
        <cdr:cNvSpPr txBox="1"/>
      </cdr:nvSpPr>
      <cdr:spPr>
        <a:xfrm xmlns:a="http://schemas.openxmlformats.org/drawingml/2006/main">
          <a:off x="2309030" y="2009774"/>
          <a:ext cx="1949282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300">
              <a:latin typeface="Arial Narrow" panose="020B0606020202030204" pitchFamily="34" charset="0"/>
            </a:rPr>
            <a:t>Pásmo výrazného odchýlenia od MTO</a:t>
          </a: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0.18471</cdr:x>
      <cdr:y>0.30337</cdr:y>
    </cdr:from>
    <cdr:to>
      <cdr:x>0.21178</cdr:x>
      <cdr:y>0.48596</cdr:y>
    </cdr:to>
    <cdr:sp macro="" textlink="">
      <cdr:nvSpPr>
        <cdr:cNvPr id="4" name="Textové pole 3"/>
        <cdr:cNvSpPr txBox="1"/>
      </cdr:nvSpPr>
      <cdr:spPr>
        <a:xfrm xmlns:a="http://schemas.openxmlformats.org/drawingml/2006/main" rot="18350066">
          <a:off x="876300" y="1257300"/>
          <a:ext cx="6191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6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7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0.15634</cdr:x>
      <cdr:y>0.17697</cdr:y>
    </cdr:from>
    <cdr:to>
      <cdr:x>0.21525</cdr:x>
      <cdr:y>0.66106</cdr:y>
    </cdr:to>
    <cdr:sp macro="" textlink="">
      <cdr:nvSpPr>
        <cdr:cNvPr id="8" name="Textové pole 1"/>
        <cdr:cNvSpPr txBox="1"/>
      </cdr:nvSpPr>
      <cdr:spPr>
        <a:xfrm xmlns:a="http://schemas.openxmlformats.org/drawingml/2006/main" rot="18203146">
          <a:off x="290629" y="1244627"/>
          <a:ext cx="1641475" cy="352425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0.21172</cdr:x>
      <cdr:y>0.24134</cdr:y>
    </cdr:from>
    <cdr:to>
      <cdr:x>0.54138</cdr:x>
      <cdr:y>0.43624</cdr:y>
    </cdr:to>
    <cdr:sp macro="" textlink="">
      <cdr:nvSpPr>
        <cdr:cNvPr id="2" name="Textové pole 1"/>
        <cdr:cNvSpPr txBox="1"/>
      </cdr:nvSpPr>
      <cdr:spPr>
        <a:xfrm xmlns:a="http://schemas.openxmlformats.org/drawingml/2006/main">
          <a:off x="1036549" y="685031"/>
          <a:ext cx="1613966" cy="553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300"/>
            <a:t>No deviation</a:t>
          </a:r>
          <a:r>
            <a:rPr lang="sk-SK" sz="1300" baseline="0"/>
            <a:t> zone</a:t>
          </a:r>
          <a:endParaRPr lang="sk-SK" sz="1300"/>
        </a:p>
      </cdr:txBody>
    </cdr:sp>
  </cdr:relSizeAnchor>
  <cdr:relSizeAnchor xmlns:cdr="http://schemas.openxmlformats.org/drawingml/2006/chartDrawing">
    <cdr:from>
      <cdr:x>0.31907</cdr:x>
      <cdr:y>0.60174</cdr:y>
    </cdr:from>
    <cdr:to>
      <cdr:x>1</cdr:x>
      <cdr:y>0.71788</cdr:y>
    </cdr:to>
    <cdr:sp macro="" textlink="">
      <cdr:nvSpPr>
        <cdr:cNvPr id="10" name="Textové pole 1"/>
        <cdr:cNvSpPr txBox="1"/>
      </cdr:nvSpPr>
      <cdr:spPr>
        <a:xfrm xmlns:a="http://schemas.openxmlformats.org/drawingml/2006/main">
          <a:off x="890463" y="1195608"/>
          <a:ext cx="1900362" cy="230768"/>
        </a:xfrm>
        <a:prstGeom xmlns:a="http://schemas.openxmlformats.org/drawingml/2006/main" prst="rect">
          <a:avLst/>
        </a:prstGeom>
      </cdr:spPr>
    </cdr:sp>
  </cdr:relSizeAnchor>
  <cdr:relSizeAnchor xmlns:cdr="http://schemas.openxmlformats.org/drawingml/2006/chartDrawing">
    <cdr:from>
      <cdr:x>0.47163</cdr:x>
      <cdr:y>0.70805</cdr:y>
    </cdr:from>
    <cdr:to>
      <cdr:x>0.86978</cdr:x>
      <cdr:y>0.90604</cdr:y>
    </cdr:to>
    <cdr:sp macro="" textlink="">
      <cdr:nvSpPr>
        <cdr:cNvPr id="3" name="Textové pole 2"/>
        <cdr:cNvSpPr txBox="1"/>
      </cdr:nvSpPr>
      <cdr:spPr>
        <a:xfrm xmlns:a="http://schemas.openxmlformats.org/drawingml/2006/main">
          <a:off x="2309030" y="2009774"/>
          <a:ext cx="1949282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300">
              <a:latin typeface="Arial Narrow" panose="020B0606020202030204" pitchFamily="34" charset="0"/>
            </a:rPr>
            <a:t>Significant</a:t>
          </a:r>
          <a:r>
            <a:rPr lang="sk-SK" sz="1300" baseline="0">
              <a:latin typeface="Arial Narrow" panose="020B0606020202030204" pitchFamily="34" charset="0"/>
            </a:rPr>
            <a:t> deviation zone</a:t>
          </a:r>
          <a:endParaRPr lang="sk-SK" sz="1300">
            <a:latin typeface="Arial Narrow" panose="020B0606020202030204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857250</xdr:colOff>
      <xdr:row>1</xdr:row>
      <xdr:rowOff>63500</xdr:rowOff>
    </xdr:to>
    <xdr:sp macro="" textlink="">
      <xdr:nvSpPr>
        <xdr:cNvPr id="3" name="Zaoblený obdĺžnik 2">
          <a:hlinkClick xmlns:r="http://schemas.openxmlformats.org/officeDocument/2006/relationships" r:id="rId1"/>
        </xdr:cNvPr>
        <xdr:cNvSpPr/>
      </xdr:nvSpPr>
      <xdr:spPr>
        <a:xfrm>
          <a:off x="0" y="0"/>
          <a:ext cx="8572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47625</xdr:colOff>
      <xdr:row>3</xdr:row>
      <xdr:rowOff>123825</xdr:rowOff>
    </xdr:from>
    <xdr:to>
      <xdr:col>10</xdr:col>
      <xdr:colOff>542925</xdr:colOff>
      <xdr:row>24</xdr:row>
      <xdr:rowOff>180976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3</xdr:row>
      <xdr:rowOff>0</xdr:rowOff>
    </xdr:from>
    <xdr:to>
      <xdr:col>23</xdr:col>
      <xdr:colOff>495300</xdr:colOff>
      <xdr:row>24</xdr:row>
      <xdr:rowOff>57151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0.31696</cdr:x>
      <cdr:y>0.06353</cdr:y>
    </cdr:from>
    <cdr:to>
      <cdr:x>0.51012</cdr:x>
      <cdr:y>0.10798</cdr:y>
    </cdr:to>
    <cdr:sp macro="" textlink="">
      <cdr:nvSpPr>
        <cdr:cNvPr id="2" name="Pravá zložená zátvorka 1"/>
        <cdr:cNvSpPr/>
      </cdr:nvSpPr>
      <cdr:spPr>
        <a:xfrm xmlns:a="http://schemas.openxmlformats.org/drawingml/2006/main" rot="16200000">
          <a:off x="2635567" y="-288606"/>
          <a:ext cx="180368" cy="1273146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sk-SK" sz="110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0.22013</cdr:x>
      <cdr:y>0.00964</cdr:y>
    </cdr:from>
    <cdr:to>
      <cdr:x>0.65751</cdr:x>
      <cdr:y>0.0939</cdr:y>
    </cdr:to>
    <cdr:sp macro="" textlink="">
      <cdr:nvSpPr>
        <cdr:cNvPr id="3" name="BlokTextu 5"/>
        <cdr:cNvSpPr txBox="1"/>
      </cdr:nvSpPr>
      <cdr:spPr>
        <a:xfrm xmlns:a="http://schemas.openxmlformats.org/drawingml/2006/main">
          <a:off x="1450973" y="39116"/>
          <a:ext cx="2882903" cy="341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 b="0">
              <a:solidFill>
                <a:schemeClr val="accent1"/>
              </a:solidFill>
              <a:latin typeface="Arial Narrow" panose="020B0606020202030204" pitchFamily="34" charset="0"/>
            </a:rPr>
            <a:t>Jednorazové výdavky</a:t>
          </a:r>
          <a:r>
            <a:rPr lang="sk-SK" sz="900" b="0" baseline="0">
              <a:solidFill>
                <a:schemeClr val="accent1"/>
              </a:solidFill>
              <a:latin typeface="Arial Narrow" panose="020B0606020202030204" pitchFamily="34" charset="0"/>
            </a:rPr>
            <a:t> </a:t>
          </a:r>
          <a:r>
            <a:rPr lang="sk-SK" sz="900" b="0">
              <a:solidFill>
                <a:schemeClr val="accent1"/>
              </a:solidFill>
              <a:latin typeface="Arial Narrow" panose="020B0606020202030204" pitchFamily="34" charset="0"/>
            </a:rPr>
            <a:t>a dočasné </a:t>
          </a:r>
          <a:r>
            <a:rPr lang="sk-SK" sz="900" b="0" baseline="0">
              <a:solidFill>
                <a:schemeClr val="accent1"/>
              </a:solidFill>
              <a:latin typeface="Arial Narrow" panose="020B0606020202030204" pitchFamily="34" charset="0"/>
            </a:rPr>
            <a:t>investičné priority   (1,1% HDP)</a:t>
          </a:r>
          <a:endParaRPr lang="sk-SK" sz="900" b="0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0.19509</cdr:x>
      <cdr:y>0.11872</cdr:y>
    </cdr:from>
    <cdr:to>
      <cdr:x>0.49711</cdr:x>
      <cdr:y>0.15258</cdr:y>
    </cdr:to>
    <cdr:sp macro="" textlink="">
      <cdr:nvSpPr>
        <cdr:cNvPr id="4" name="Obdĺžnik 3"/>
        <cdr:cNvSpPr/>
      </cdr:nvSpPr>
      <cdr:spPr>
        <a:xfrm xmlns:a="http://schemas.openxmlformats.org/drawingml/2006/main">
          <a:off x="1285881" y="481734"/>
          <a:ext cx="1990718" cy="137392"/>
        </a:xfrm>
        <a:prstGeom xmlns:a="http://schemas.openxmlformats.org/drawingml/2006/main" prst="rect">
          <a:avLst/>
        </a:prstGeom>
        <a:pattFill xmlns:a="http://schemas.openxmlformats.org/drawingml/2006/main" prst="dkUpDiag">
          <a:fgClr>
            <a:schemeClr val="accent2"/>
          </a:fgClr>
          <a:bgClr>
            <a:schemeClr val="bg1"/>
          </a:bgClr>
        </a:patt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sk-SK" sz="1100"/>
        </a:p>
      </cdr:txBody>
    </cdr:sp>
  </cdr:relSizeAnchor>
  <cdr:relSizeAnchor xmlns:cdr="http://schemas.openxmlformats.org/drawingml/2006/chartDrawing">
    <cdr:from>
      <cdr:x>0.96098</cdr:x>
      <cdr:y>0.66197</cdr:y>
    </cdr:from>
    <cdr:to>
      <cdr:x>1</cdr:x>
      <cdr:y>0.91643</cdr:y>
    </cdr:to>
    <cdr:sp macro="" textlink="">
      <cdr:nvSpPr>
        <cdr:cNvPr id="5" name="BlokTextu 8"/>
        <cdr:cNvSpPr txBox="1"/>
      </cdr:nvSpPr>
      <cdr:spPr>
        <a:xfrm xmlns:a="http://schemas.openxmlformats.org/drawingml/2006/main" rot="16200000">
          <a:off x="5946453" y="3073705"/>
          <a:ext cx="1032502" cy="2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 b="1">
              <a:latin typeface="Arial Narrow" panose="020B0606020202030204" pitchFamily="34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0.96146</cdr:x>
      <cdr:y>0.14554</cdr:y>
    </cdr:from>
    <cdr:to>
      <cdr:x>1</cdr:x>
      <cdr:y>0.40845</cdr:y>
    </cdr:to>
    <cdr:sp macro="" textlink="">
      <cdr:nvSpPr>
        <cdr:cNvPr id="6" name="BlokTextu 8"/>
        <cdr:cNvSpPr txBox="1"/>
      </cdr:nvSpPr>
      <cdr:spPr>
        <a:xfrm xmlns:a="http://schemas.openxmlformats.org/drawingml/2006/main" rot="16200000">
          <a:off x="5930887" y="996936"/>
          <a:ext cx="1066800" cy="2540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 b="1">
              <a:latin typeface="Arial Narrow" panose="020B0606020202030204" pitchFamily="34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0.96098</cdr:x>
      <cdr:y>0.40845</cdr:y>
    </cdr:from>
    <cdr:to>
      <cdr:x>1</cdr:x>
      <cdr:y>0.66667</cdr:y>
    </cdr:to>
    <cdr:sp macro="" textlink="">
      <cdr:nvSpPr>
        <cdr:cNvPr id="7" name="BlokTextu 8"/>
        <cdr:cNvSpPr txBox="1"/>
      </cdr:nvSpPr>
      <cdr:spPr>
        <a:xfrm xmlns:a="http://schemas.openxmlformats.org/drawingml/2006/main" rot="16200000">
          <a:off x="5938822" y="2052635"/>
          <a:ext cx="1047763" cy="2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 b="1">
              <a:latin typeface="Arial Narrow" panose="020B060602020203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</cdr:x>
      <cdr:y>0.41694</cdr:y>
    </cdr:from>
    <cdr:to>
      <cdr:x>1</cdr:x>
      <cdr:y>0.41852</cdr:y>
    </cdr:to>
    <cdr:cxnSp macro="">
      <cdr:nvCxnSpPr>
        <cdr:cNvPr id="10" name="Rovná spojnica 9"/>
        <cdr:cNvCxnSpPr/>
      </cdr:nvCxnSpPr>
      <cdr:spPr>
        <a:xfrm xmlns:a="http://schemas.openxmlformats.org/drawingml/2006/main" flipV="1">
          <a:off x="0" y="1691815"/>
          <a:ext cx="6591300" cy="641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0.00145</cdr:x>
      <cdr:y>0.15432</cdr:y>
    </cdr:from>
    <cdr:to>
      <cdr:x>1</cdr:x>
      <cdr:y>0.15511</cdr:y>
    </cdr:to>
    <cdr:cxnSp macro="">
      <cdr:nvCxnSpPr>
        <cdr:cNvPr id="12" name="Rovná spojnica 11"/>
        <cdr:cNvCxnSpPr/>
      </cdr:nvCxnSpPr>
      <cdr:spPr>
        <a:xfrm xmlns:a="http://schemas.openxmlformats.org/drawingml/2006/main" flipV="1">
          <a:off x="9557" y="626175"/>
          <a:ext cx="6581743" cy="320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0.68857</cdr:y>
    </cdr:from>
    <cdr:to>
      <cdr:x>1</cdr:x>
      <cdr:y>0.69015</cdr:y>
    </cdr:to>
    <cdr:cxnSp macro="">
      <cdr:nvCxnSpPr>
        <cdr:cNvPr id="11" name="Rovná spojnica 10"/>
        <cdr:cNvCxnSpPr/>
      </cdr:nvCxnSpPr>
      <cdr:spPr>
        <a:xfrm xmlns:a="http://schemas.openxmlformats.org/drawingml/2006/main" flipV="1">
          <a:off x="0" y="2793983"/>
          <a:ext cx="6591300" cy="641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0.31696</cdr:x>
      <cdr:y>0.06353</cdr:y>
    </cdr:from>
    <cdr:to>
      <cdr:x>0.51012</cdr:x>
      <cdr:y>0.10798</cdr:y>
    </cdr:to>
    <cdr:sp macro="" textlink="">
      <cdr:nvSpPr>
        <cdr:cNvPr id="2" name="Pravá zložená zátvorka 1"/>
        <cdr:cNvSpPr/>
      </cdr:nvSpPr>
      <cdr:spPr>
        <a:xfrm xmlns:a="http://schemas.openxmlformats.org/drawingml/2006/main" rot="16200000">
          <a:off x="2635567" y="-288606"/>
          <a:ext cx="180368" cy="1273146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accent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sk-SK" sz="1100">
            <a:solidFill>
              <a:schemeClr val="accent1"/>
            </a:solidFill>
          </a:endParaRPr>
        </a:p>
      </cdr:txBody>
    </cdr:sp>
  </cdr:relSizeAnchor>
  <cdr:relSizeAnchor xmlns:cdr="http://schemas.openxmlformats.org/drawingml/2006/chartDrawing">
    <cdr:from>
      <cdr:x>0.22013</cdr:x>
      <cdr:y>0.00964</cdr:y>
    </cdr:from>
    <cdr:to>
      <cdr:x>0.65751</cdr:x>
      <cdr:y>0.0939</cdr:y>
    </cdr:to>
    <cdr:sp macro="" textlink="">
      <cdr:nvSpPr>
        <cdr:cNvPr id="3" name="BlokTextu 5"/>
        <cdr:cNvSpPr txBox="1"/>
      </cdr:nvSpPr>
      <cdr:spPr>
        <a:xfrm xmlns:a="http://schemas.openxmlformats.org/drawingml/2006/main">
          <a:off x="1450973" y="39116"/>
          <a:ext cx="2882903" cy="3418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 b="0">
              <a:solidFill>
                <a:schemeClr val="accent1"/>
              </a:solidFill>
              <a:latin typeface="Arial Narrow" panose="020B0606020202030204" pitchFamily="34" charset="0"/>
            </a:rPr>
            <a:t>One-off and temporary expenditures and</a:t>
          </a:r>
          <a:r>
            <a:rPr lang="sk-SK" sz="900" b="0" baseline="0">
              <a:solidFill>
                <a:schemeClr val="accent1"/>
              </a:solidFill>
              <a:latin typeface="Arial Narrow" panose="020B0606020202030204" pitchFamily="34" charset="0"/>
            </a:rPr>
            <a:t> investment priorities  (1,1% GDP)</a:t>
          </a:r>
          <a:endParaRPr lang="sk-SK" sz="900" b="0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0.2635</cdr:x>
      <cdr:y>0.11872</cdr:y>
    </cdr:from>
    <cdr:to>
      <cdr:x>0.49711</cdr:x>
      <cdr:y>0.14554</cdr:y>
    </cdr:to>
    <cdr:sp macro="" textlink="">
      <cdr:nvSpPr>
        <cdr:cNvPr id="4" name="Obdĺžnik 3"/>
        <cdr:cNvSpPr/>
      </cdr:nvSpPr>
      <cdr:spPr>
        <a:xfrm xmlns:a="http://schemas.openxmlformats.org/drawingml/2006/main">
          <a:off x="1952625" y="481724"/>
          <a:ext cx="1731184" cy="108826"/>
        </a:xfrm>
        <a:prstGeom xmlns:a="http://schemas.openxmlformats.org/drawingml/2006/main" prst="rect">
          <a:avLst/>
        </a:prstGeom>
        <a:pattFill xmlns:a="http://schemas.openxmlformats.org/drawingml/2006/main" prst="dkUpDiag">
          <a:fgClr>
            <a:schemeClr val="accent2"/>
          </a:fgClr>
          <a:bgClr>
            <a:schemeClr val="bg1"/>
          </a:bgClr>
        </a:patt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sk-SK" sz="1100"/>
        </a:p>
      </cdr:txBody>
    </cdr:sp>
  </cdr:relSizeAnchor>
  <cdr:relSizeAnchor xmlns:cdr="http://schemas.openxmlformats.org/drawingml/2006/chartDrawing">
    <cdr:from>
      <cdr:x>0.96098</cdr:x>
      <cdr:y>0.66197</cdr:y>
    </cdr:from>
    <cdr:to>
      <cdr:x>1</cdr:x>
      <cdr:y>0.91643</cdr:y>
    </cdr:to>
    <cdr:sp macro="" textlink="">
      <cdr:nvSpPr>
        <cdr:cNvPr id="5" name="BlokTextu 8"/>
        <cdr:cNvSpPr txBox="1"/>
      </cdr:nvSpPr>
      <cdr:spPr>
        <a:xfrm xmlns:a="http://schemas.openxmlformats.org/drawingml/2006/main" rot="16200000">
          <a:off x="5946453" y="3073705"/>
          <a:ext cx="1032502" cy="2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 b="1">
              <a:latin typeface="Arial Narrow" panose="020B0606020202030204" pitchFamily="34" charset="0"/>
            </a:rPr>
            <a:t>2019</a:t>
          </a:r>
        </a:p>
      </cdr:txBody>
    </cdr:sp>
  </cdr:relSizeAnchor>
  <cdr:relSizeAnchor xmlns:cdr="http://schemas.openxmlformats.org/drawingml/2006/chartDrawing">
    <cdr:from>
      <cdr:x>0.96146</cdr:x>
      <cdr:y>0.14554</cdr:y>
    </cdr:from>
    <cdr:to>
      <cdr:x>1</cdr:x>
      <cdr:y>0.40845</cdr:y>
    </cdr:to>
    <cdr:sp macro="" textlink="">
      <cdr:nvSpPr>
        <cdr:cNvPr id="6" name="BlokTextu 8"/>
        <cdr:cNvSpPr txBox="1"/>
      </cdr:nvSpPr>
      <cdr:spPr>
        <a:xfrm xmlns:a="http://schemas.openxmlformats.org/drawingml/2006/main" rot="16200000">
          <a:off x="5930887" y="996936"/>
          <a:ext cx="1066800" cy="2540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 b="1">
              <a:latin typeface="Arial Narrow" panose="020B0606020202030204" pitchFamily="34" charset="0"/>
            </a:rPr>
            <a:t>2017</a:t>
          </a:r>
        </a:p>
      </cdr:txBody>
    </cdr:sp>
  </cdr:relSizeAnchor>
  <cdr:relSizeAnchor xmlns:cdr="http://schemas.openxmlformats.org/drawingml/2006/chartDrawing">
    <cdr:from>
      <cdr:x>0.96098</cdr:x>
      <cdr:y>0.40845</cdr:y>
    </cdr:from>
    <cdr:to>
      <cdr:x>1</cdr:x>
      <cdr:y>0.66667</cdr:y>
    </cdr:to>
    <cdr:sp macro="" textlink="">
      <cdr:nvSpPr>
        <cdr:cNvPr id="7" name="BlokTextu 8"/>
        <cdr:cNvSpPr txBox="1"/>
      </cdr:nvSpPr>
      <cdr:spPr>
        <a:xfrm xmlns:a="http://schemas.openxmlformats.org/drawingml/2006/main" rot="16200000">
          <a:off x="5938822" y="2052635"/>
          <a:ext cx="1047763" cy="2571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sk-SK" sz="1100" b="1">
              <a:latin typeface="Arial Narrow" panose="020B0606020202030204" pitchFamily="34" charset="0"/>
            </a:rPr>
            <a:t>2018</a:t>
          </a:r>
        </a:p>
      </cdr:txBody>
    </cdr:sp>
  </cdr:relSizeAnchor>
  <cdr:relSizeAnchor xmlns:cdr="http://schemas.openxmlformats.org/drawingml/2006/chartDrawing">
    <cdr:from>
      <cdr:x>0</cdr:x>
      <cdr:y>0.41694</cdr:y>
    </cdr:from>
    <cdr:to>
      <cdr:x>1</cdr:x>
      <cdr:y>0.41852</cdr:y>
    </cdr:to>
    <cdr:cxnSp macro="">
      <cdr:nvCxnSpPr>
        <cdr:cNvPr id="10" name="Rovná spojnica 9"/>
        <cdr:cNvCxnSpPr/>
      </cdr:nvCxnSpPr>
      <cdr:spPr>
        <a:xfrm xmlns:a="http://schemas.openxmlformats.org/drawingml/2006/main" flipV="1">
          <a:off x="0" y="1691815"/>
          <a:ext cx="6591300" cy="641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0.00145</cdr:x>
      <cdr:y>0.15432</cdr:y>
    </cdr:from>
    <cdr:to>
      <cdr:x>1</cdr:x>
      <cdr:y>0.15511</cdr:y>
    </cdr:to>
    <cdr:cxnSp macro="">
      <cdr:nvCxnSpPr>
        <cdr:cNvPr id="12" name="Rovná spojnica 11"/>
        <cdr:cNvCxnSpPr/>
      </cdr:nvCxnSpPr>
      <cdr:spPr>
        <a:xfrm xmlns:a="http://schemas.openxmlformats.org/drawingml/2006/main" flipV="1">
          <a:off x="9557" y="626175"/>
          <a:ext cx="6581743" cy="320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0.68857</cdr:y>
    </cdr:from>
    <cdr:to>
      <cdr:x>1</cdr:x>
      <cdr:y>0.69015</cdr:y>
    </cdr:to>
    <cdr:cxnSp macro="">
      <cdr:nvCxnSpPr>
        <cdr:cNvPr id="11" name="Rovná spojnica 10"/>
        <cdr:cNvCxnSpPr/>
      </cdr:nvCxnSpPr>
      <cdr:spPr>
        <a:xfrm xmlns:a="http://schemas.openxmlformats.org/drawingml/2006/main" flipV="1">
          <a:off x="0" y="2793983"/>
          <a:ext cx="6591300" cy="641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60325</xdr:rowOff>
    </xdr:from>
    <xdr:to>
      <xdr:col>0</xdr:col>
      <xdr:colOff>619125</xdr:colOff>
      <xdr:row>1</xdr:row>
      <xdr:rowOff>123825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0" y="60325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885825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835025" cy="2825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76200</xdr:colOff>
      <xdr:row>3</xdr:row>
      <xdr:rowOff>114301</xdr:rowOff>
    </xdr:from>
    <xdr:to>
      <xdr:col>1</xdr:col>
      <xdr:colOff>582705</xdr:colOff>
      <xdr:row>15</xdr:row>
      <xdr:rowOff>100853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438150</xdr:colOff>
      <xdr:row>3</xdr:row>
      <xdr:rowOff>76200</xdr:rowOff>
    </xdr:from>
    <xdr:to>
      <xdr:col>5</xdr:col>
      <xdr:colOff>78441</xdr:colOff>
      <xdr:row>15</xdr:row>
      <xdr:rowOff>56029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33617</xdr:rowOff>
    </xdr:from>
    <xdr:to>
      <xdr:col>1</xdr:col>
      <xdr:colOff>581025</xdr:colOff>
      <xdr:row>30</xdr:row>
      <xdr:rowOff>138391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18</xdr:row>
      <xdr:rowOff>44823</xdr:rowOff>
    </xdr:from>
    <xdr:to>
      <xdr:col>5</xdr:col>
      <xdr:colOff>238125</xdr:colOff>
      <xdr:row>30</xdr:row>
      <xdr:rowOff>140073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714375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66357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9526</xdr:colOff>
      <xdr:row>5</xdr:row>
      <xdr:rowOff>9525</xdr:rowOff>
    </xdr:from>
    <xdr:to>
      <xdr:col>3</xdr:col>
      <xdr:colOff>57151</xdr:colOff>
      <xdr:row>15</xdr:row>
      <xdr:rowOff>16852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581026</xdr:colOff>
      <xdr:row>4</xdr:row>
      <xdr:rowOff>161925</xdr:rowOff>
    </xdr:from>
    <xdr:to>
      <xdr:col>11</xdr:col>
      <xdr:colOff>295276</xdr:colOff>
      <xdr:row>14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24</xdr:row>
      <xdr:rowOff>28575</xdr:rowOff>
    </xdr:from>
    <xdr:to>
      <xdr:col>3</xdr:col>
      <xdr:colOff>380999</xdr:colOff>
      <xdr:row>36</xdr:row>
      <xdr:rowOff>152400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24</xdr:row>
      <xdr:rowOff>114300</xdr:rowOff>
    </xdr:from>
    <xdr:to>
      <xdr:col>11</xdr:col>
      <xdr:colOff>323850</xdr:colOff>
      <xdr:row>34</xdr:row>
      <xdr:rowOff>104775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723901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1" y="50800"/>
          <a:ext cx="6731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4</xdr:row>
      <xdr:rowOff>57150</xdr:rowOff>
    </xdr:from>
    <xdr:to>
      <xdr:col>2</xdr:col>
      <xdr:colOff>114300</xdr:colOff>
      <xdr:row>17</xdr:row>
      <xdr:rowOff>114300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</xdr:row>
      <xdr:rowOff>33617</xdr:rowOff>
    </xdr:from>
    <xdr:to>
      <xdr:col>14</xdr:col>
      <xdr:colOff>136711</xdr:colOff>
      <xdr:row>17</xdr:row>
      <xdr:rowOff>90767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11</xdr:col>
      <xdr:colOff>180975</xdr:colOff>
      <xdr:row>3</xdr:row>
      <xdr:rowOff>85725</xdr:rowOff>
    </xdr:from>
    <xdr:to>
      <xdr:col>16</xdr:col>
      <xdr:colOff>285750</xdr:colOff>
      <xdr:row>16</xdr:row>
      <xdr:rowOff>180975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567016</xdr:colOff>
      <xdr:row>2</xdr:row>
      <xdr:rowOff>186297</xdr:rowOff>
    </xdr:from>
    <xdr:to>
      <xdr:col>22</xdr:col>
      <xdr:colOff>211791</xdr:colOff>
      <xdr:row>17</xdr:row>
      <xdr:rowOff>119902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649940</xdr:colOff>
      <xdr:row>28</xdr:row>
      <xdr:rowOff>123265</xdr:rowOff>
    </xdr:from>
    <xdr:to>
      <xdr:col>16</xdr:col>
      <xdr:colOff>82363</xdr:colOff>
      <xdr:row>42</xdr:row>
      <xdr:rowOff>164726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493058</xdr:colOff>
      <xdr:row>28</xdr:row>
      <xdr:rowOff>44824</xdr:rowOff>
    </xdr:from>
    <xdr:to>
      <xdr:col>22</xdr:col>
      <xdr:colOff>142315</xdr:colOff>
      <xdr:row>43</xdr:row>
      <xdr:rowOff>107857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819151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683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3</xdr:row>
      <xdr:rowOff>66675</xdr:rowOff>
    </xdr:from>
    <xdr:to>
      <xdr:col>6</xdr:col>
      <xdr:colOff>257175</xdr:colOff>
      <xdr:row>17</xdr:row>
      <xdr:rowOff>57150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</xdr:colOff>
      <xdr:row>3</xdr:row>
      <xdr:rowOff>38100</xdr:rowOff>
    </xdr:from>
    <xdr:to>
      <xdr:col>14</xdr:col>
      <xdr:colOff>266700</xdr:colOff>
      <xdr:row>17</xdr:row>
      <xdr:rowOff>28575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666751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6159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3</xdr:col>
      <xdr:colOff>457200</xdr:colOff>
      <xdr:row>17</xdr:row>
      <xdr:rowOff>161925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13</xdr:col>
      <xdr:colOff>504825</xdr:colOff>
      <xdr:row>17</xdr:row>
      <xdr:rowOff>104775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104775</xdr:colOff>
      <xdr:row>3</xdr:row>
      <xdr:rowOff>19050</xdr:rowOff>
    </xdr:from>
    <xdr:to>
      <xdr:col>8</xdr:col>
      <xdr:colOff>329141</xdr:colOff>
      <xdr:row>20</xdr:row>
      <xdr:rowOff>135467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8</xdr:col>
      <xdr:colOff>224366</xdr:colOff>
      <xdr:row>42</xdr:row>
      <xdr:rowOff>116417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0.45017</cdr:x>
      <cdr:y>0.06814</cdr:y>
    </cdr:from>
    <cdr:to>
      <cdr:x>0.62851</cdr:x>
      <cdr:y>0.12492</cdr:y>
    </cdr:to>
    <cdr:sp macro="" textlink="">
      <cdr:nvSpPr>
        <cdr:cNvPr id="3" name="BlokTextu 2"/>
        <cdr:cNvSpPr txBox="1"/>
      </cdr:nvSpPr>
      <cdr:spPr>
        <a:xfrm xmlns:a="http://schemas.openxmlformats.org/drawingml/2006/main">
          <a:off x="2476500" y="228600"/>
          <a:ext cx="9810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0.4571</cdr:x>
      <cdr:y>0.05394</cdr:y>
    </cdr:from>
    <cdr:to>
      <cdr:x>0.74971</cdr:x>
      <cdr:y>0.13912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2514600" y="180975"/>
          <a:ext cx="1609725" cy="2857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>
              <a:latin typeface="+mn-lt"/>
            </a:rPr>
            <a:t>12m</a:t>
          </a:r>
          <a:r>
            <a:rPr lang="sk-SK" sz="800" baseline="0">
              <a:latin typeface="+mn-lt"/>
            </a:rPr>
            <a:t> rolling average</a:t>
          </a:r>
          <a:endParaRPr lang="sk-SK" sz="80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123825</xdr:colOff>
      <xdr:row>16</xdr:row>
      <xdr:rowOff>180975</xdr:rowOff>
    </xdr:to>
    <xdr:sp macro="" textlink="">
      <xdr:nvSpPr>
        <xdr:cNvPr id="4098" name="AutoShape 2"/>
        <xdr:cNvSpPr>
          <a:spLocks noChangeAspect="1" noChangeArrowheads="1"/>
        </xdr:cNvSpPr>
      </xdr:nvSpPr>
      <xdr:spPr bwMode="auto">
        <a:xfrm>
          <a:off x="0" y="0"/>
          <a:ext cx="5772150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76199</xdr:colOff>
      <xdr:row>3</xdr:row>
      <xdr:rowOff>47624</xdr:rowOff>
    </xdr:from>
    <xdr:to>
      <xdr:col>3</xdr:col>
      <xdr:colOff>28575</xdr:colOff>
      <xdr:row>15</xdr:row>
      <xdr:rowOff>28574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</xdr:row>
      <xdr:rowOff>95251</xdr:rowOff>
    </xdr:from>
    <xdr:to>
      <xdr:col>6</xdr:col>
      <xdr:colOff>190500</xdr:colOff>
      <xdr:row>14</xdr:row>
      <xdr:rowOff>203836</xdr:rowOff>
    </xdr:to>
    <xdr:graphicFrame macro="">
      <xdr:nvGraphicFramePr>
        <xdr:cNvPr id="11" name="Graf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2</xdr:col>
      <xdr:colOff>752476</xdr:colOff>
      <xdr:row>30</xdr:row>
      <xdr:rowOff>9525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18</xdr:row>
      <xdr:rowOff>0</xdr:rowOff>
    </xdr:from>
    <xdr:to>
      <xdr:col>6</xdr:col>
      <xdr:colOff>238125</xdr:colOff>
      <xdr:row>29</xdr:row>
      <xdr:rowOff>108585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28014</xdr:colOff>
      <xdr:row>3</xdr:row>
      <xdr:rowOff>23532</xdr:rowOff>
    </xdr:from>
    <xdr:to>
      <xdr:col>24</xdr:col>
      <xdr:colOff>456837</xdr:colOff>
      <xdr:row>22</xdr:row>
      <xdr:rowOff>4032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44824</xdr:colOff>
      <xdr:row>27</xdr:row>
      <xdr:rowOff>44824</xdr:rowOff>
    </xdr:from>
    <xdr:to>
      <xdr:col>24</xdr:col>
      <xdr:colOff>473647</xdr:colOff>
      <xdr:row>46</xdr:row>
      <xdr:rowOff>25324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74706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0" y="0"/>
          <a:ext cx="757518" cy="265206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555625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762001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1" y="50800"/>
          <a:ext cx="7112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0</xdr:row>
      <xdr:rowOff>69850</xdr:rowOff>
    </xdr:from>
    <xdr:to>
      <xdr:col>0</xdr:col>
      <xdr:colOff>822325</xdr:colOff>
      <xdr:row>1</xdr:row>
      <xdr:rowOff>133350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60325" y="6985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809625" cy="3683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38101</xdr:colOff>
      <xdr:row>3</xdr:row>
      <xdr:rowOff>47625</xdr:rowOff>
    </xdr:from>
    <xdr:to>
      <xdr:col>2</xdr:col>
      <xdr:colOff>589281</xdr:colOff>
      <xdr:row>14</xdr:row>
      <xdr:rowOff>100965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85725</xdr:colOff>
      <xdr:row>3</xdr:row>
      <xdr:rowOff>95250</xdr:rowOff>
    </xdr:from>
    <xdr:to>
      <xdr:col>6</xdr:col>
      <xdr:colOff>152400</xdr:colOff>
      <xdr:row>14</xdr:row>
      <xdr:rowOff>171450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18</xdr:row>
      <xdr:rowOff>47625</xdr:rowOff>
    </xdr:from>
    <xdr:to>
      <xdr:col>2</xdr:col>
      <xdr:colOff>560705</xdr:colOff>
      <xdr:row>29</xdr:row>
      <xdr:rowOff>110490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18</xdr:row>
      <xdr:rowOff>28575</xdr:rowOff>
    </xdr:from>
    <xdr:to>
      <xdr:col>6</xdr:col>
      <xdr:colOff>66675</xdr:colOff>
      <xdr:row>29</xdr:row>
      <xdr:rowOff>114300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0.20648</cdr:x>
      <cdr:y>0.26031</cdr:y>
    </cdr:from>
    <cdr:to>
      <cdr:x>0.42948</cdr:x>
      <cdr:y>0.48518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554095" y="551917"/>
          <a:ext cx="598430" cy="476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50" b="1" baseline="0">
              <a:solidFill>
                <a:srgbClr val="00B0F0"/>
              </a:solidFill>
              <a:latin typeface="Arial Narrow" panose="020B0606020202030204" pitchFamily="34" charset="0"/>
            </a:rPr>
            <a:t>marec 2008</a:t>
          </a:r>
        </a:p>
      </cdr:txBody>
    </cdr:sp>
  </cdr:relSizeAnchor>
  <cdr:relSizeAnchor xmlns:cdr="http://schemas.openxmlformats.org/drawingml/2006/chartDrawing">
    <cdr:from>
      <cdr:x>0.82121</cdr:x>
      <cdr:y>0.5914</cdr:y>
    </cdr:from>
    <cdr:to>
      <cdr:x>0.98087</cdr:x>
      <cdr:y>0.70968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4702969" y="1964532"/>
          <a:ext cx="914400" cy="39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0.78153</cdr:x>
      <cdr:y>0.62089</cdr:y>
    </cdr:from>
    <cdr:to>
      <cdr:x>0.91744</cdr:x>
      <cdr:y>0.73559</cdr:y>
    </cdr:to>
    <cdr:sp macro="" textlink="">
      <cdr:nvSpPr>
        <cdr:cNvPr id="5" name="BlokTextu 4"/>
        <cdr:cNvSpPr txBox="1"/>
      </cdr:nvSpPr>
      <cdr:spPr>
        <a:xfrm xmlns:a="http://schemas.openxmlformats.org/drawingml/2006/main">
          <a:off x="2097233" y="1316454"/>
          <a:ext cx="364716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2013</a:t>
          </a:r>
        </a:p>
      </cdr:txBody>
    </cdr:sp>
  </cdr:relSizeAnchor>
  <cdr:relSizeAnchor xmlns:cdr="http://schemas.openxmlformats.org/drawingml/2006/chartDrawing">
    <cdr:from>
      <cdr:x>0.81053</cdr:x>
      <cdr:y>0.73609</cdr:y>
    </cdr:from>
    <cdr:to>
      <cdr:x>1</cdr:x>
      <cdr:y>0.80863</cdr:y>
    </cdr:to>
    <cdr:sp macro="" textlink="">
      <cdr:nvSpPr>
        <cdr:cNvPr id="8" name="BlokTextu 1"/>
        <cdr:cNvSpPr txBox="1"/>
      </cdr:nvSpPr>
      <cdr:spPr>
        <a:xfrm xmlns:a="http://schemas.openxmlformats.org/drawingml/2006/main">
          <a:off x="2275424" y="1560699"/>
          <a:ext cx="531911" cy="153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2012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0.46745</cdr:x>
      <cdr:y>0.23939</cdr:y>
    </cdr:from>
    <cdr:to>
      <cdr:x>0.62495</cdr:x>
      <cdr:y>0.31012</cdr:y>
    </cdr:to>
    <cdr:sp macro="" textlink="">
      <cdr:nvSpPr>
        <cdr:cNvPr id="12" name="BlokTextu 1"/>
        <cdr:cNvSpPr txBox="1"/>
      </cdr:nvSpPr>
      <cdr:spPr>
        <a:xfrm xmlns:a="http://schemas.openxmlformats.org/drawingml/2006/main">
          <a:off x="1254419" y="507560"/>
          <a:ext cx="422653" cy="149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2015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0.66891</cdr:x>
      <cdr:y>0.55626</cdr:y>
    </cdr:from>
    <cdr:to>
      <cdr:x>0.80481</cdr:x>
      <cdr:y>0.67096</cdr:y>
    </cdr:to>
    <cdr:sp macro="" textlink="">
      <cdr:nvSpPr>
        <cdr:cNvPr id="10" name="BlokTextu 1"/>
        <cdr:cNvSpPr txBox="1"/>
      </cdr:nvSpPr>
      <cdr:spPr>
        <a:xfrm xmlns:a="http://schemas.openxmlformats.org/drawingml/2006/main">
          <a:off x="1795014" y="1179415"/>
          <a:ext cx="364715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2014</a:t>
          </a:r>
        </a:p>
      </cdr:txBody>
    </cdr:sp>
  </cdr:relSizeAnchor>
  <cdr:relSizeAnchor xmlns:cdr="http://schemas.openxmlformats.org/drawingml/2006/chartDrawing">
    <cdr:from>
      <cdr:x>0.35016</cdr:x>
      <cdr:y>0.07055</cdr:y>
    </cdr:from>
    <cdr:to>
      <cdr:x>0.50766</cdr:x>
      <cdr:y>0.14128</cdr:y>
    </cdr:to>
    <cdr:sp macro="" textlink="">
      <cdr:nvSpPr>
        <cdr:cNvPr id="14" name="BlokTextu 1"/>
        <cdr:cNvSpPr txBox="1"/>
      </cdr:nvSpPr>
      <cdr:spPr>
        <a:xfrm xmlns:a="http://schemas.openxmlformats.org/drawingml/2006/main">
          <a:off x="939651" y="149576"/>
          <a:ext cx="422652" cy="149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JAN  2016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0.20648</cdr:x>
      <cdr:y>0.26031</cdr:y>
    </cdr:from>
    <cdr:to>
      <cdr:x>0.42948</cdr:x>
      <cdr:y>0.48518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554095" y="551917"/>
          <a:ext cx="598430" cy="476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50" b="1" baseline="0">
              <a:solidFill>
                <a:srgbClr val="00B0F0"/>
              </a:solidFill>
              <a:latin typeface="Arial Narrow" panose="020B0606020202030204" pitchFamily="34" charset="0"/>
            </a:rPr>
            <a:t>Mar 2008</a:t>
          </a:r>
        </a:p>
      </cdr:txBody>
    </cdr:sp>
  </cdr:relSizeAnchor>
  <cdr:relSizeAnchor xmlns:cdr="http://schemas.openxmlformats.org/drawingml/2006/chartDrawing">
    <cdr:from>
      <cdr:x>0.82121</cdr:x>
      <cdr:y>0.5914</cdr:y>
    </cdr:from>
    <cdr:to>
      <cdr:x>0.98087</cdr:x>
      <cdr:y>0.70968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4702969" y="1964532"/>
          <a:ext cx="914400" cy="392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0.78153</cdr:x>
      <cdr:y>0.62089</cdr:y>
    </cdr:from>
    <cdr:to>
      <cdr:x>0.91744</cdr:x>
      <cdr:y>0.73559</cdr:y>
    </cdr:to>
    <cdr:sp macro="" textlink="">
      <cdr:nvSpPr>
        <cdr:cNvPr id="5" name="BlokTextu 4"/>
        <cdr:cNvSpPr txBox="1"/>
      </cdr:nvSpPr>
      <cdr:spPr>
        <a:xfrm xmlns:a="http://schemas.openxmlformats.org/drawingml/2006/main">
          <a:off x="2097233" y="1316454"/>
          <a:ext cx="364716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2013</a:t>
          </a:r>
        </a:p>
      </cdr:txBody>
    </cdr:sp>
  </cdr:relSizeAnchor>
  <cdr:relSizeAnchor xmlns:cdr="http://schemas.openxmlformats.org/drawingml/2006/chartDrawing">
    <cdr:from>
      <cdr:x>0.81053</cdr:x>
      <cdr:y>0.73609</cdr:y>
    </cdr:from>
    <cdr:to>
      <cdr:x>1</cdr:x>
      <cdr:y>0.80863</cdr:y>
    </cdr:to>
    <cdr:sp macro="" textlink="">
      <cdr:nvSpPr>
        <cdr:cNvPr id="8" name="BlokTextu 1"/>
        <cdr:cNvSpPr txBox="1"/>
      </cdr:nvSpPr>
      <cdr:spPr>
        <a:xfrm xmlns:a="http://schemas.openxmlformats.org/drawingml/2006/main">
          <a:off x="2275424" y="1560699"/>
          <a:ext cx="531911" cy="153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2012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0.46745</cdr:x>
      <cdr:y>0.23939</cdr:y>
    </cdr:from>
    <cdr:to>
      <cdr:x>0.62495</cdr:x>
      <cdr:y>0.31012</cdr:y>
    </cdr:to>
    <cdr:sp macro="" textlink="">
      <cdr:nvSpPr>
        <cdr:cNvPr id="12" name="BlokTextu 1"/>
        <cdr:cNvSpPr txBox="1"/>
      </cdr:nvSpPr>
      <cdr:spPr>
        <a:xfrm xmlns:a="http://schemas.openxmlformats.org/drawingml/2006/main">
          <a:off x="1254419" y="507560"/>
          <a:ext cx="422653" cy="149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Dec 2015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0.66891</cdr:x>
      <cdr:y>0.55626</cdr:y>
    </cdr:from>
    <cdr:to>
      <cdr:x>0.80481</cdr:x>
      <cdr:y>0.67096</cdr:y>
    </cdr:to>
    <cdr:sp macro="" textlink="">
      <cdr:nvSpPr>
        <cdr:cNvPr id="10" name="BlokTextu 1"/>
        <cdr:cNvSpPr txBox="1"/>
      </cdr:nvSpPr>
      <cdr:spPr>
        <a:xfrm xmlns:a="http://schemas.openxmlformats.org/drawingml/2006/main">
          <a:off x="1795014" y="1179415"/>
          <a:ext cx="364715" cy="243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>
              <a:latin typeface="Arial Narrow" panose="020B0606020202030204" pitchFamily="34" charset="0"/>
            </a:rPr>
            <a:t>Dec 2014</a:t>
          </a:r>
        </a:p>
      </cdr:txBody>
    </cdr:sp>
  </cdr:relSizeAnchor>
  <cdr:relSizeAnchor xmlns:cdr="http://schemas.openxmlformats.org/drawingml/2006/chartDrawing">
    <cdr:from>
      <cdr:x>0.35016</cdr:x>
      <cdr:y>0.07055</cdr:y>
    </cdr:from>
    <cdr:to>
      <cdr:x>0.50766</cdr:x>
      <cdr:y>0.14128</cdr:y>
    </cdr:to>
    <cdr:sp macro="" textlink="">
      <cdr:nvSpPr>
        <cdr:cNvPr id="14" name="BlokTextu 1"/>
        <cdr:cNvSpPr txBox="1"/>
      </cdr:nvSpPr>
      <cdr:spPr>
        <a:xfrm xmlns:a="http://schemas.openxmlformats.org/drawingml/2006/main">
          <a:off x="939651" y="149576"/>
          <a:ext cx="422652" cy="149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800" b="1" baseline="0">
              <a:solidFill>
                <a:schemeClr val="tx1"/>
              </a:solidFill>
              <a:latin typeface="Arial Narrow" panose="020B0606020202030204" pitchFamily="34" charset="0"/>
            </a:rPr>
            <a:t>Jan  2016</a:t>
          </a:r>
          <a:endParaRPr lang="sk-SK" sz="800" b="1">
            <a:solidFill>
              <a:schemeClr val="tx1"/>
            </a:solidFill>
            <a:latin typeface="Arial Narrow" panose="020B060602020203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jakub\Desktop\PS_Tabulky_Komplet_final%20pj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2_Dlh%20VS\01%20-%20Prognoza\DLH_Model_PS_20042016_PS_2504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2_Dlh%20VS\01%20-%20Prognoza\DLH_Model_PS_07042016_pj_j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jakub\Desktop\1604_fanchart_fromMatlab_PS_o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3_Databaza\23%20-%20OS\2016\Apr\ESA_2010_RVS_Odhad_2016_rozb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Program_stability\2016\NPC\NPC%202017-2019\NPC_2017_2019_20160413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Program_stability\2016\NPC\NPC%202017-2019\NPC_2017_2019_201604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5_MATERIALY\5_3_Strategicke_materialy\Program_stability\2016\NPC\NPC%202017-2019\NPC_2017_2019_20160408p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Vypocet_fiskalnych_cielov_a_rizik_CURREN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4_Modely\01_Konsolidacne%20usilie%20a%20fiskalny%20impulz\Vypocet_fiskalnych_cielov_a_rizik_CURRENT_prirotiy%20vlady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%20v%20programe%20Microsoft%20Wor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FP_NEW\2_FISKAL\03_Databaza\fiscal_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Graf Deficit a Dlh"/>
      <sheetName val="Tab 1 Predpoklady pre prognozu"/>
      <sheetName val="Graf 3+4 - Ropa + Akcie"/>
      <sheetName val="Graf 5+6 - Dlhopisy + Inflácia"/>
      <sheetName val="Graf 7+8  HDP + Príspevky"/>
      <sheetName val="Graf 9+10 Zam. + Beveridge"/>
      <sheetName val="Graf 11+12 Sektory + Mzda"/>
      <sheetName val="Graf 13+14 NAIRU"/>
      <sheetName val="Graf 15+16 Externe + Inflacia"/>
      <sheetName val="Tab 2 Indikatory Ekonomiky"/>
      <sheetName val="Tab 3 Predpoklady JLR"/>
      <sheetName val="Tab 4 PredpokladyVW"/>
      <sheetName val="Graf 17 + Tab 5 - JLR a VW"/>
      <sheetName val="Graf 18 + 19 HDP + Zamestnanost"/>
      <sheetName val="Graf 20 + 21 Nerovnovahy + Infl"/>
      <sheetName val="Graf 22 + Tab 6 Vyrobne faktory"/>
      <sheetName val="Graf 23 + Tab 7 Output gap"/>
      <sheetName val="Graf 24 + Tab 8 faktory MF"/>
      <sheetName val="Graf 25 + Tab 9 Output gap MF"/>
      <sheetName val="Tab 10 Prognozy porovnanie"/>
      <sheetName val="Graf 26 + 27 Kons.usilie + Dlh"/>
      <sheetName val="Graf 28 - Saldo 2015"/>
      <sheetName val="Tab 11 Dan a odvod prijmy"/>
      <sheetName val="Graf 29 - Saldo 2016"/>
      <sheetName val="Tab 12 Zmena dan. prijmov"/>
      <sheetName val="Tab 13 Zmena fisk. cielov"/>
      <sheetName val="Graf 30 Fisk. kompakt"/>
      <sheetName val="Graf 31 Opatrenia NPC"/>
      <sheetName val="Tab 14 Opatrenia Fisk. ramec"/>
      <sheetName val="Tab 15 NPC Jednorazove opatr."/>
      <sheetName val="Tab 16 NPC bilancia"/>
      <sheetName val="Tab 17 NPC potreba opatreni"/>
      <sheetName val="Graf 32 + 33 Fisk.muliplikatory"/>
      <sheetName val="Tab 18 Kons. usilie"/>
      <sheetName val="Graf 34 Fisk. pozicia"/>
      <sheetName val="Graf 35 Výdav. pravidlo"/>
      <sheetName val="Tab 19 Hruby dlh"/>
      <sheetName val="Tab 20 Vplyv na hruby dlh"/>
      <sheetName val="Graf 36 Faktory k zmene dlhu"/>
      <sheetName val="Graf 37 Cisty dlh"/>
      <sheetName val="Graf 39 Hotovostna rezerva"/>
      <sheetName val="Tab 23 Scenar 1"/>
      <sheetName val="Tab 24 Scenar 2"/>
      <sheetName val="Tab 25 Scenar 3"/>
      <sheetName val="Tab 26 Porovnanie prognoz"/>
      <sheetName val="Tab Indikatori udrzatelnosti"/>
      <sheetName val="Tab S1 S2"/>
      <sheetName val="Tab 27 EU fondy podla OP"/>
      <sheetName val="DRM"/>
      <sheetName val="One-offs EK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ná tabuľka"/>
      <sheetName val="Finan aktiva"/>
      <sheetName val="LFA_stavy"/>
      <sheetName val="Cisty dlh"/>
      <sheetName val="Štátna pokladnica"/>
      <sheetName val="Prognoza hrubého dlhu"/>
      <sheetName val="ESA2010_roz"/>
      <sheetName val="emisny_plan"/>
      <sheetName val="Stockflow"/>
      <sheetName val="Ardal_Cash transakcie"/>
      <sheetName val="Dlh podla faktorov"/>
      <sheetName val="Ostatne subjekty"/>
      <sheetName val="Graf"/>
      <sheetName val="EFSF"/>
      <sheetName val="tab RVS"/>
      <sheetName val="Kurzove rozdiely"/>
      <sheetName val="zmeny hotovosti"/>
      <sheetName val="Zložky VS"/>
      <sheetName val="Záruky k HD"/>
      <sheetName val="SFA - analytika"/>
      <sheetName val="Hrubý dlh VS analytika"/>
      <sheetName val="SFA - oficiálne"/>
      <sheetName val="hotovosť"/>
      <sheetName val="Poznámky"/>
      <sheetName val="Track changes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ná tabuľka"/>
      <sheetName val="Finan aktiva"/>
      <sheetName val="LFA_stavy"/>
      <sheetName val="Cisty dlh"/>
      <sheetName val="Štátna pokladnica"/>
      <sheetName val="Prognoza hrubého dlhu"/>
      <sheetName val="ESA2010_roz"/>
      <sheetName val="emisny_plan"/>
      <sheetName val="Stockflow"/>
      <sheetName val="Ardal_Cash transakcie"/>
      <sheetName val="Dlh podla faktorov"/>
      <sheetName val="Ostatne subjekty"/>
      <sheetName val="Graf"/>
      <sheetName val="EFSF"/>
      <sheetName val="tab RVS"/>
      <sheetName val="Kurzove rozdiely"/>
      <sheetName val="zmeny hotovosti"/>
      <sheetName val="Zložky VS"/>
      <sheetName val="Záruky k HD"/>
      <sheetName val="SFA - analytika"/>
      <sheetName val="Hrubý dlh VS analytika"/>
      <sheetName val="SFA - oficiálne"/>
      <sheetName val="hotovosť"/>
      <sheetName val="Poznámky"/>
      <sheetName val="Track changes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nchart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2010_kody 2016_SRP"/>
      <sheetName val="ESA 2010_IFP"/>
      <sheetName val="IFP"/>
      <sheetName val="Waterfall"/>
      <sheetName val="IFP_2"/>
      <sheetName val="Waterfall_JR"/>
      <sheetName val="zmena PŠS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2010_2016_2019"/>
      <sheetName val="porovnanie oproti DBP2016"/>
      <sheetName val="RVS_2017_2019"/>
      <sheetName val="NPC_2017_2019"/>
      <sheetName val="OS_2016"/>
      <sheetName val="NPC_2017_2019_bez EU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2010_2016_2019_NPC"/>
      <sheetName val="RVS_2017_2019"/>
      <sheetName val="NPC_2017_2019"/>
      <sheetName val="Odhad_2016"/>
      <sheetName val="NPC_2017_2019_bez EU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2010_2016_2019_NPC"/>
      <sheetName val="RVS_2017_2019"/>
      <sheetName val="NPC_2017_2019"/>
      <sheetName val="Odhad_2016"/>
      <sheetName val="NPC_2017_2019_bez EU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kalne ciele"/>
      <sheetName val="Neistoty 2015 2016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kalne ciele"/>
      <sheetName val="Neistoty 2015 2016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ena PŠS"/>
      <sheetName val="fisk impulz_bez EU tokov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terly input"/>
      <sheetName val="input_international"/>
      <sheetName val="input from external sources"/>
      <sheetName val="input"/>
      <sheetName val="input_state_sources"/>
      <sheetName val="Fiscal"/>
      <sheetName val="Calendar"/>
      <sheetName val="QFiscal"/>
      <sheetName val="International"/>
      <sheetName val="SCOREBOARD Charts"/>
      <sheetName val="SCOREBOARD Tables"/>
      <sheetName val="Neistoty 2015 2016"/>
      <sheetName val="output"/>
      <sheetName val="quarterly output"/>
      <sheetName val="Euro area DBP assessment 2014"/>
      <sheetName val="Euro area DBP assessment 2015"/>
      <sheetName val="Hárok1"/>
    </sheetNames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8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0"/>
  <dimension ref="A1:H69"/>
  <sheetViews>
    <sheetView showGridLines="0" tabSelected="1" zoomScaleNormal="100" workbookViewId="0"/>
  </sheetViews>
  <sheetFormatPr defaultRowHeight="15" x14ac:dyDescent="0.25"/>
  <cols>
    <col min="1" max="2" width="4.5703125" customWidth="1"/>
    <col min="3" max="3" width="40.28515625" bestFit="1" customWidth="1"/>
    <col min="4" max="4" width="5.42578125" customWidth="1"/>
    <col min="5" max="5" width="37.5703125" bestFit="1" customWidth="1"/>
    <col min="7" max="7" width="5.140625" customWidth="1"/>
    <col min="8" max="8" width="51.28515625" bestFit="1" customWidth="1"/>
  </cols>
  <sheetData>
    <row r="1" spans="1:8" ht="19.5" customHeight="1" x14ac:dyDescent="0.25">
      <c r="A1" s="95"/>
      <c r="B1" s="98" t="s">
        <v>512</v>
      </c>
      <c r="C1" s="96"/>
      <c r="D1" s="96"/>
      <c r="E1" s="96"/>
      <c r="F1" s="96"/>
    </row>
    <row r="2" spans="1:8" s="334" customFormat="1" ht="14.1" customHeight="1" thickBot="1" x14ac:dyDescent="0.3">
      <c r="A2" s="123"/>
      <c r="B2" s="123"/>
      <c r="C2" s="123"/>
      <c r="D2" s="123"/>
      <c r="E2" s="123"/>
      <c r="F2" s="123"/>
    </row>
    <row r="3" spans="1:8" s="334" customFormat="1" ht="14.1" customHeight="1" thickBot="1" x14ac:dyDescent="0.3">
      <c r="A3" s="123"/>
      <c r="B3" s="335"/>
      <c r="C3" s="97" t="s">
        <v>190</v>
      </c>
      <c r="D3" s="337"/>
      <c r="E3" s="97" t="s">
        <v>192</v>
      </c>
      <c r="F3" s="123"/>
      <c r="G3" s="338">
        <v>42</v>
      </c>
      <c r="H3" s="339" t="s">
        <v>1260</v>
      </c>
    </row>
    <row r="4" spans="1:8" s="334" customFormat="1" ht="14.1" customHeight="1" thickBot="1" x14ac:dyDescent="0.3">
      <c r="A4" s="123"/>
      <c r="B4" s="338">
        <v>1</v>
      </c>
      <c r="C4" s="329" t="s">
        <v>394</v>
      </c>
      <c r="D4" s="338">
        <v>21</v>
      </c>
      <c r="E4" s="329" t="s">
        <v>468</v>
      </c>
      <c r="F4" s="123"/>
      <c r="G4" s="337"/>
      <c r="H4" s="97" t="s">
        <v>193</v>
      </c>
    </row>
    <row r="5" spans="1:8" s="334" customFormat="1" ht="14.1" customHeight="1" thickBot="1" x14ac:dyDescent="0.3">
      <c r="A5" s="123"/>
      <c r="B5" s="342"/>
      <c r="C5" s="97" t="s">
        <v>191</v>
      </c>
      <c r="D5" s="338">
        <v>22</v>
      </c>
      <c r="E5" s="329" t="s">
        <v>469</v>
      </c>
      <c r="F5" s="123"/>
      <c r="G5" s="338">
        <v>43</v>
      </c>
      <c r="H5" s="339" t="s">
        <v>1053</v>
      </c>
    </row>
    <row r="6" spans="1:8" s="334" customFormat="1" ht="14.1" customHeight="1" thickBot="1" x14ac:dyDescent="0.3">
      <c r="A6" s="123"/>
      <c r="B6" s="338">
        <v>2</v>
      </c>
      <c r="C6" s="329" t="s">
        <v>396</v>
      </c>
      <c r="D6" s="338">
        <v>23</v>
      </c>
      <c r="E6" s="329" t="s">
        <v>470</v>
      </c>
      <c r="F6" s="123"/>
      <c r="G6" s="338">
        <v>44</v>
      </c>
      <c r="H6" s="339" t="s">
        <v>1054</v>
      </c>
    </row>
    <row r="7" spans="1:8" s="334" customFormat="1" ht="14.1" customHeight="1" thickBot="1" x14ac:dyDescent="0.3">
      <c r="A7" s="123"/>
      <c r="B7" s="338">
        <v>3</v>
      </c>
      <c r="C7" s="329" t="s">
        <v>395</v>
      </c>
      <c r="D7" s="338">
        <v>24</v>
      </c>
      <c r="E7" s="329" t="s">
        <v>471</v>
      </c>
      <c r="F7" s="123"/>
      <c r="G7" s="338">
        <v>45</v>
      </c>
      <c r="H7" s="339" t="s">
        <v>1055</v>
      </c>
    </row>
    <row r="8" spans="1:8" s="334" customFormat="1" ht="14.1" customHeight="1" thickBot="1" x14ac:dyDescent="0.3">
      <c r="A8" s="123"/>
      <c r="B8" s="338">
        <v>4</v>
      </c>
      <c r="C8" s="329" t="s">
        <v>1047</v>
      </c>
      <c r="D8" s="338">
        <v>25</v>
      </c>
      <c r="E8" s="329" t="s">
        <v>472</v>
      </c>
      <c r="F8" s="336"/>
      <c r="G8" s="338">
        <v>46</v>
      </c>
      <c r="H8" s="339" t="s">
        <v>1057</v>
      </c>
    </row>
    <row r="9" spans="1:8" s="334" customFormat="1" ht="14.1" customHeight="1" thickBot="1" x14ac:dyDescent="0.3">
      <c r="A9" s="123"/>
      <c r="B9" s="338">
        <v>5</v>
      </c>
      <c r="C9" s="329" t="s">
        <v>1065</v>
      </c>
      <c r="D9" s="338">
        <v>26</v>
      </c>
      <c r="E9" s="329" t="s">
        <v>1050</v>
      </c>
      <c r="F9" s="123"/>
      <c r="G9" s="337"/>
      <c r="H9" s="97" t="s">
        <v>194</v>
      </c>
    </row>
    <row r="10" spans="1:8" s="334" customFormat="1" ht="14.1" customHeight="1" thickBot="1" x14ac:dyDescent="0.3">
      <c r="A10" s="123"/>
      <c r="B10" s="338">
        <v>6</v>
      </c>
      <c r="C10" s="329" t="s">
        <v>397</v>
      </c>
      <c r="D10" s="338">
        <v>27</v>
      </c>
      <c r="E10" s="329" t="s">
        <v>474</v>
      </c>
      <c r="F10" s="123"/>
      <c r="G10" s="338">
        <v>47</v>
      </c>
      <c r="H10" s="339" t="s">
        <v>1058</v>
      </c>
    </row>
    <row r="11" spans="1:8" s="334" customFormat="1" ht="14.1" customHeight="1" thickBot="1" x14ac:dyDescent="0.3">
      <c r="A11" s="123"/>
      <c r="B11" s="338">
        <v>7</v>
      </c>
      <c r="C11" s="329" t="s">
        <v>398</v>
      </c>
      <c r="D11" s="338">
        <v>28</v>
      </c>
      <c r="E11" s="329" t="s">
        <v>475</v>
      </c>
      <c r="F11" s="123"/>
      <c r="G11" s="338">
        <v>48</v>
      </c>
      <c r="H11" s="339" t="s">
        <v>1059</v>
      </c>
    </row>
    <row r="12" spans="1:8" s="334" customFormat="1" ht="14.1" customHeight="1" thickBot="1" x14ac:dyDescent="0.3">
      <c r="A12" s="123"/>
      <c r="B12" s="338">
        <v>8</v>
      </c>
      <c r="C12" s="329" t="s">
        <v>399</v>
      </c>
      <c r="D12" s="338">
        <v>29</v>
      </c>
      <c r="E12" s="329" t="s">
        <v>473</v>
      </c>
      <c r="F12" s="123"/>
      <c r="G12" s="337"/>
      <c r="H12" s="97" t="s">
        <v>195</v>
      </c>
    </row>
    <row r="13" spans="1:8" s="334" customFormat="1" ht="14.1" customHeight="1" thickBot="1" x14ac:dyDescent="0.3">
      <c r="A13" s="123"/>
      <c r="B13" s="338">
        <v>9</v>
      </c>
      <c r="C13" s="329" t="s">
        <v>402</v>
      </c>
      <c r="D13" s="338">
        <v>30</v>
      </c>
      <c r="E13" s="329" t="s">
        <v>476</v>
      </c>
      <c r="F13" s="123"/>
      <c r="G13" s="338">
        <v>49</v>
      </c>
      <c r="H13" s="339" t="s">
        <v>1060</v>
      </c>
    </row>
    <row r="14" spans="1:8" s="334" customFormat="1" ht="14.1" customHeight="1" thickBot="1" x14ac:dyDescent="0.3">
      <c r="A14" s="123"/>
      <c r="B14" s="338">
        <v>10</v>
      </c>
      <c r="C14" s="329" t="s">
        <v>400</v>
      </c>
      <c r="D14" s="338">
        <v>31</v>
      </c>
      <c r="E14" s="329" t="s">
        <v>477</v>
      </c>
      <c r="F14" s="123"/>
      <c r="G14" s="337"/>
      <c r="H14" s="97" t="s">
        <v>170</v>
      </c>
    </row>
    <row r="15" spans="1:8" s="334" customFormat="1" ht="14.1" customHeight="1" thickBot="1" x14ac:dyDescent="0.3">
      <c r="A15" s="123"/>
      <c r="B15" s="338">
        <v>11</v>
      </c>
      <c r="C15" s="329" t="s">
        <v>401</v>
      </c>
      <c r="D15" s="338">
        <v>32</v>
      </c>
      <c r="E15" s="329" t="s">
        <v>478</v>
      </c>
      <c r="F15" s="123"/>
      <c r="G15" s="340">
        <v>50</v>
      </c>
      <c r="H15" s="339" t="s">
        <v>1061</v>
      </c>
    </row>
    <row r="16" spans="1:8" s="334" customFormat="1" ht="14.1" customHeight="1" thickBot="1" x14ac:dyDescent="0.3">
      <c r="A16" s="123"/>
      <c r="B16" s="338">
        <v>12</v>
      </c>
      <c r="C16" s="329" t="s">
        <v>403</v>
      </c>
      <c r="D16" s="338">
        <v>33</v>
      </c>
      <c r="E16" s="329" t="s">
        <v>1051</v>
      </c>
      <c r="F16" s="123"/>
      <c r="G16" s="340">
        <v>51</v>
      </c>
      <c r="H16" s="339" t="s">
        <v>1062</v>
      </c>
    </row>
    <row r="17" spans="1:8" s="334" customFormat="1" ht="14.1" customHeight="1" thickBot="1" x14ac:dyDescent="0.3">
      <c r="A17" s="123"/>
      <c r="B17" s="338">
        <v>13</v>
      </c>
      <c r="C17" s="329" t="s">
        <v>508</v>
      </c>
      <c r="D17" s="338">
        <v>34</v>
      </c>
      <c r="E17" s="329" t="s">
        <v>481</v>
      </c>
    </row>
    <row r="18" spans="1:8" s="334" customFormat="1" ht="14.1" customHeight="1" thickBot="1" x14ac:dyDescent="0.3">
      <c r="A18" s="123"/>
      <c r="B18" s="338">
        <v>14</v>
      </c>
      <c r="C18" s="329" t="s">
        <v>509</v>
      </c>
      <c r="D18" s="338">
        <v>35</v>
      </c>
      <c r="E18" s="329" t="s">
        <v>1049</v>
      </c>
      <c r="F18" s="123"/>
    </row>
    <row r="19" spans="1:8" s="334" customFormat="1" ht="14.1" customHeight="1" thickBot="1" x14ac:dyDescent="0.3">
      <c r="A19" s="123"/>
      <c r="B19" s="338">
        <v>15</v>
      </c>
      <c r="C19" s="329" t="s">
        <v>510</v>
      </c>
      <c r="D19" s="338">
        <v>36</v>
      </c>
      <c r="E19" s="329" t="s">
        <v>482</v>
      </c>
      <c r="F19" s="341"/>
    </row>
    <row r="20" spans="1:8" s="334" customFormat="1" ht="14.1" customHeight="1" thickBot="1" x14ac:dyDescent="0.3">
      <c r="A20" s="123"/>
      <c r="B20" s="338">
        <v>16</v>
      </c>
      <c r="C20" s="329" t="s">
        <v>1066</v>
      </c>
      <c r="D20" s="338">
        <v>37</v>
      </c>
      <c r="E20" s="329" t="s">
        <v>1052</v>
      </c>
      <c r="F20" s="123"/>
    </row>
    <row r="21" spans="1:8" s="334" customFormat="1" ht="14.1" customHeight="1" thickBot="1" x14ac:dyDescent="0.3">
      <c r="A21" s="123"/>
      <c r="B21" s="338">
        <v>17</v>
      </c>
      <c r="C21" s="329" t="s">
        <v>511</v>
      </c>
      <c r="D21" s="338">
        <v>38</v>
      </c>
      <c r="E21" s="329" t="s">
        <v>483</v>
      </c>
      <c r="F21" s="123"/>
    </row>
    <row r="22" spans="1:8" s="334" customFormat="1" ht="14.1" customHeight="1" thickBot="1" x14ac:dyDescent="0.3">
      <c r="A22" s="123"/>
      <c r="B22" s="338">
        <v>18</v>
      </c>
      <c r="C22" s="329" t="s">
        <v>1048</v>
      </c>
      <c r="D22" s="338">
        <v>39</v>
      </c>
      <c r="E22" s="329" t="s">
        <v>484</v>
      </c>
      <c r="F22" s="123"/>
    </row>
    <row r="23" spans="1:8" s="334" customFormat="1" ht="14.1" customHeight="1" thickBot="1" x14ac:dyDescent="0.3">
      <c r="A23" s="123"/>
      <c r="B23" s="338">
        <v>19</v>
      </c>
      <c r="C23" s="329" t="s">
        <v>1067</v>
      </c>
      <c r="D23" s="338">
        <v>40</v>
      </c>
      <c r="E23" s="329" t="s">
        <v>485</v>
      </c>
      <c r="F23" s="123"/>
    </row>
    <row r="24" spans="1:8" s="334" customFormat="1" ht="14.1" customHeight="1" thickBot="1" x14ac:dyDescent="0.3">
      <c r="A24" s="123"/>
      <c r="B24" s="338">
        <v>20</v>
      </c>
      <c r="C24" s="329" t="s">
        <v>404</v>
      </c>
      <c r="D24" s="338">
        <v>41</v>
      </c>
      <c r="E24" s="329" t="s">
        <v>486</v>
      </c>
      <c r="F24" s="123"/>
    </row>
    <row r="25" spans="1:8" s="334" customFormat="1" ht="14.1" customHeight="1" x14ac:dyDescent="0.25">
      <c r="A25" s="123"/>
      <c r="F25" s="123"/>
    </row>
    <row r="26" spans="1:8" s="334" customFormat="1" ht="14.1" customHeight="1" x14ac:dyDescent="0.25">
      <c r="A26" s="123"/>
      <c r="F26" s="123"/>
    </row>
    <row r="27" spans="1:8" s="334" customFormat="1" ht="14.1" customHeight="1" x14ac:dyDescent="0.25">
      <c r="A27" s="123"/>
      <c r="F27" s="123"/>
    </row>
    <row r="28" spans="1:8" ht="18" x14ac:dyDescent="0.25">
      <c r="A28" s="169"/>
      <c r="B28" s="98" t="s">
        <v>1064</v>
      </c>
      <c r="C28" s="98"/>
      <c r="D28" s="96"/>
      <c r="E28" s="96"/>
      <c r="F28" s="96"/>
      <c r="G28" s="96"/>
      <c r="H28" s="334"/>
    </row>
    <row r="29" spans="1:8" ht="14.1" customHeight="1" thickBot="1" x14ac:dyDescent="0.3">
      <c r="A29" s="95"/>
      <c r="B29" s="334"/>
      <c r="C29" s="334"/>
      <c r="D29" s="123"/>
      <c r="E29" s="123"/>
      <c r="F29" s="123"/>
      <c r="G29" s="334"/>
    </row>
    <row r="30" spans="1:8" ht="14.1" customHeight="1" thickBot="1" x14ac:dyDescent="0.3">
      <c r="A30" s="169"/>
      <c r="B30" s="335"/>
      <c r="C30" s="97" t="s">
        <v>999</v>
      </c>
      <c r="D30" s="337"/>
      <c r="E30" s="97" t="s">
        <v>1001</v>
      </c>
      <c r="F30" s="123"/>
      <c r="G30" s="338">
        <v>42</v>
      </c>
      <c r="H30" s="339" t="s">
        <v>1261</v>
      </c>
    </row>
    <row r="31" spans="1:8" ht="14.1" customHeight="1" thickBot="1" x14ac:dyDescent="0.3">
      <c r="A31" s="169"/>
      <c r="B31" s="338">
        <v>1</v>
      </c>
      <c r="C31" s="329" t="s">
        <v>1154</v>
      </c>
      <c r="D31" s="338">
        <v>21</v>
      </c>
      <c r="E31" s="329" t="s">
        <v>1155</v>
      </c>
      <c r="F31" s="123"/>
      <c r="G31" s="337"/>
      <c r="H31" s="97" t="s">
        <v>1002</v>
      </c>
    </row>
    <row r="32" spans="1:8" ht="14.1" customHeight="1" thickBot="1" x14ac:dyDescent="0.3">
      <c r="A32" s="169"/>
      <c r="B32" s="342"/>
      <c r="C32" s="97" t="s">
        <v>1000</v>
      </c>
      <c r="D32" s="338">
        <v>22</v>
      </c>
      <c r="E32" s="329" t="s">
        <v>1156</v>
      </c>
      <c r="F32" s="123"/>
      <c r="G32" s="338">
        <v>43</v>
      </c>
      <c r="H32" s="339" t="s">
        <v>1249</v>
      </c>
    </row>
    <row r="33" spans="1:8" ht="14.1" customHeight="1" thickBot="1" x14ac:dyDescent="0.3">
      <c r="A33" s="169"/>
      <c r="B33" s="338">
        <v>2</v>
      </c>
      <c r="C33" s="329" t="s">
        <v>1157</v>
      </c>
      <c r="D33" s="338">
        <v>23</v>
      </c>
      <c r="E33" s="329" t="s">
        <v>1013</v>
      </c>
      <c r="F33" s="123"/>
      <c r="G33" s="338">
        <v>44</v>
      </c>
      <c r="H33" s="339" t="s">
        <v>1250</v>
      </c>
    </row>
    <row r="34" spans="1:8" ht="14.1" customHeight="1" thickBot="1" x14ac:dyDescent="0.3">
      <c r="A34" s="169"/>
      <c r="B34" s="338">
        <v>3</v>
      </c>
      <c r="C34" s="329" t="s">
        <v>1005</v>
      </c>
      <c r="D34" s="338">
        <v>24</v>
      </c>
      <c r="E34" s="329" t="s">
        <v>1158</v>
      </c>
      <c r="F34" s="123"/>
      <c r="G34" s="338">
        <v>45</v>
      </c>
      <c r="H34" s="339" t="s">
        <v>1251</v>
      </c>
    </row>
    <row r="35" spans="1:8" ht="14.1" customHeight="1" thickBot="1" x14ac:dyDescent="0.3">
      <c r="A35" s="169"/>
      <c r="B35" s="338">
        <v>4</v>
      </c>
      <c r="C35" s="329" t="s">
        <v>1159</v>
      </c>
      <c r="D35" s="338">
        <v>25</v>
      </c>
      <c r="E35" s="329" t="s">
        <v>1014</v>
      </c>
      <c r="F35" s="336"/>
      <c r="G35" s="338">
        <v>46</v>
      </c>
      <c r="H35" s="339" t="s">
        <v>1252</v>
      </c>
    </row>
    <row r="36" spans="1:8" ht="14.1" customHeight="1" thickBot="1" x14ac:dyDescent="0.3">
      <c r="A36" s="169"/>
      <c r="B36" s="338">
        <v>5</v>
      </c>
      <c r="C36" s="329" t="s">
        <v>1160</v>
      </c>
      <c r="D36" s="338">
        <v>26</v>
      </c>
      <c r="E36" s="329" t="s">
        <v>1015</v>
      </c>
      <c r="F36" s="123"/>
      <c r="G36" s="337"/>
      <c r="H36" s="97" t="s">
        <v>1003</v>
      </c>
    </row>
    <row r="37" spans="1:8" ht="14.1" customHeight="1" thickBot="1" x14ac:dyDescent="0.3">
      <c r="A37" s="169"/>
      <c r="B37" s="338">
        <v>6</v>
      </c>
      <c r="C37" s="329" t="s">
        <v>1161</v>
      </c>
      <c r="D37" s="338">
        <v>27</v>
      </c>
      <c r="E37" s="329" t="s">
        <v>1162</v>
      </c>
      <c r="F37" s="123"/>
      <c r="G37" s="338">
        <v>47</v>
      </c>
      <c r="H37" s="339" t="s">
        <v>1253</v>
      </c>
    </row>
    <row r="38" spans="1:8" ht="14.1" customHeight="1" thickBot="1" x14ac:dyDescent="0.3">
      <c r="A38" s="169"/>
      <c r="B38" s="338">
        <v>7</v>
      </c>
      <c r="C38" s="329" t="s">
        <v>1163</v>
      </c>
      <c r="D38" s="338">
        <v>28</v>
      </c>
      <c r="E38" s="329" t="s">
        <v>1164</v>
      </c>
      <c r="F38" s="123"/>
      <c r="G38" s="338">
        <v>48</v>
      </c>
      <c r="H38" s="339" t="s">
        <v>1254</v>
      </c>
    </row>
    <row r="39" spans="1:8" ht="14.1" customHeight="1" thickBot="1" x14ac:dyDescent="0.3">
      <c r="A39" s="169"/>
      <c r="B39" s="338">
        <v>8</v>
      </c>
      <c r="C39" s="329" t="s">
        <v>1165</v>
      </c>
      <c r="D39" s="338">
        <v>29</v>
      </c>
      <c r="E39" s="329" t="s">
        <v>1016</v>
      </c>
      <c r="F39" s="123"/>
      <c r="G39" s="337"/>
      <c r="H39" s="97" t="s">
        <v>1004</v>
      </c>
    </row>
    <row r="40" spans="1:8" ht="14.1" customHeight="1" thickBot="1" x14ac:dyDescent="0.3">
      <c r="A40" s="169"/>
      <c r="B40" s="338">
        <v>9</v>
      </c>
      <c r="C40" s="329" t="s">
        <v>1166</v>
      </c>
      <c r="D40" s="338">
        <v>30</v>
      </c>
      <c r="E40" s="329" t="s">
        <v>1017</v>
      </c>
      <c r="F40" s="123"/>
      <c r="G40" s="338">
        <v>49</v>
      </c>
      <c r="H40" s="339" t="s">
        <v>1255</v>
      </c>
    </row>
    <row r="41" spans="1:8" ht="14.1" customHeight="1" thickBot="1" x14ac:dyDescent="0.3">
      <c r="A41" s="169"/>
      <c r="B41" s="338">
        <v>10</v>
      </c>
      <c r="C41" s="329" t="s">
        <v>1006</v>
      </c>
      <c r="D41" s="338">
        <v>31</v>
      </c>
      <c r="E41" s="329" t="s">
        <v>1018</v>
      </c>
      <c r="F41" s="123"/>
      <c r="G41" s="337"/>
      <c r="H41" s="97" t="s">
        <v>811</v>
      </c>
    </row>
    <row r="42" spans="1:8" ht="14.1" customHeight="1" thickBot="1" x14ac:dyDescent="0.3">
      <c r="A42" s="169"/>
      <c r="B42" s="338">
        <v>11</v>
      </c>
      <c r="C42" s="329" t="s">
        <v>1007</v>
      </c>
      <c r="D42" s="338">
        <v>32</v>
      </c>
      <c r="E42" s="329" t="s">
        <v>1019</v>
      </c>
      <c r="F42" s="123"/>
      <c r="G42" s="340">
        <v>50</v>
      </c>
      <c r="H42" s="339" t="s">
        <v>1258</v>
      </c>
    </row>
    <row r="43" spans="1:8" ht="14.1" customHeight="1" thickBot="1" x14ac:dyDescent="0.3">
      <c r="A43" s="169"/>
      <c r="B43" s="338">
        <v>12</v>
      </c>
      <c r="C43" s="329" t="s">
        <v>1008</v>
      </c>
      <c r="D43" s="338">
        <v>33</v>
      </c>
      <c r="E43" s="329" t="s">
        <v>1167</v>
      </c>
      <c r="F43" s="123"/>
      <c r="G43" s="340">
        <v>51</v>
      </c>
      <c r="H43" s="339" t="s">
        <v>1259</v>
      </c>
    </row>
    <row r="44" spans="1:8" ht="14.1" customHeight="1" thickBot="1" x14ac:dyDescent="0.3">
      <c r="A44" s="169"/>
      <c r="B44" s="338">
        <v>13</v>
      </c>
      <c r="C44" s="329" t="s">
        <v>1168</v>
      </c>
      <c r="D44" s="338">
        <v>34</v>
      </c>
      <c r="E44" s="329" t="s">
        <v>1095</v>
      </c>
      <c r="F44" s="334"/>
      <c r="G44" s="334"/>
      <c r="H44" s="334"/>
    </row>
    <row r="45" spans="1:8" ht="14.1" customHeight="1" thickBot="1" x14ac:dyDescent="0.3">
      <c r="A45" s="169"/>
      <c r="B45" s="338">
        <v>14</v>
      </c>
      <c r="C45" s="329" t="s">
        <v>1169</v>
      </c>
      <c r="D45" s="338">
        <v>35</v>
      </c>
      <c r="E45" s="329" t="s">
        <v>1170</v>
      </c>
      <c r="F45" s="123"/>
      <c r="G45" s="334"/>
      <c r="H45" s="334"/>
    </row>
    <row r="46" spans="1:8" ht="14.1" customHeight="1" thickBot="1" x14ac:dyDescent="0.3">
      <c r="A46" s="169"/>
      <c r="B46" s="338">
        <v>15</v>
      </c>
      <c r="C46" s="329" t="s">
        <v>1171</v>
      </c>
      <c r="D46" s="338">
        <v>36</v>
      </c>
      <c r="E46" s="329" t="s">
        <v>1172</v>
      </c>
      <c r="F46" s="341"/>
      <c r="G46" s="334"/>
      <c r="H46" s="334"/>
    </row>
    <row r="47" spans="1:8" ht="14.1" customHeight="1" thickBot="1" x14ac:dyDescent="0.3">
      <c r="A47" s="169"/>
      <c r="B47" s="338">
        <v>16</v>
      </c>
      <c r="C47" s="329" t="s">
        <v>1173</v>
      </c>
      <c r="D47" s="338">
        <v>37</v>
      </c>
      <c r="E47" s="329" t="s">
        <v>1020</v>
      </c>
      <c r="F47" s="123"/>
      <c r="G47" s="334"/>
      <c r="H47" s="334"/>
    </row>
    <row r="48" spans="1:8" ht="14.1" customHeight="1" thickBot="1" x14ac:dyDescent="0.3">
      <c r="A48" s="169"/>
      <c r="B48" s="338">
        <v>17</v>
      </c>
      <c r="C48" s="329" t="s">
        <v>1174</v>
      </c>
      <c r="D48" s="338">
        <v>38</v>
      </c>
      <c r="E48" s="329" t="s">
        <v>1063</v>
      </c>
      <c r="F48" s="123"/>
      <c r="G48" s="334"/>
      <c r="H48" s="334"/>
    </row>
    <row r="49" spans="1:8" ht="14.1" customHeight="1" thickBot="1" x14ac:dyDescent="0.3">
      <c r="A49" s="169"/>
      <c r="B49" s="338">
        <v>18</v>
      </c>
      <c r="C49" s="329" t="s">
        <v>1009</v>
      </c>
      <c r="D49" s="338">
        <v>39</v>
      </c>
      <c r="E49" s="329" t="s">
        <v>1175</v>
      </c>
      <c r="F49" s="123"/>
      <c r="G49" s="334"/>
      <c r="H49" s="334"/>
    </row>
    <row r="50" spans="1:8" ht="14.1" customHeight="1" thickBot="1" x14ac:dyDescent="0.3">
      <c r="A50" s="333"/>
      <c r="B50" s="338">
        <v>19</v>
      </c>
      <c r="C50" s="329" t="s">
        <v>1176</v>
      </c>
      <c r="D50" s="338">
        <v>40</v>
      </c>
      <c r="E50" s="329" t="s">
        <v>1177</v>
      </c>
      <c r="F50" s="123"/>
      <c r="G50" s="334"/>
      <c r="H50" s="334"/>
    </row>
    <row r="51" spans="1:8" ht="14.1" customHeight="1" thickBot="1" x14ac:dyDescent="0.3">
      <c r="B51" s="338">
        <v>20</v>
      </c>
      <c r="C51" s="329" t="s">
        <v>1010</v>
      </c>
      <c r="D51" s="338">
        <v>41</v>
      </c>
      <c r="E51" s="329" t="s">
        <v>1178</v>
      </c>
      <c r="F51" s="123"/>
      <c r="G51" s="334"/>
      <c r="H51" s="334"/>
    </row>
    <row r="52" spans="1:8" ht="14.1" customHeight="1" x14ac:dyDescent="0.25"/>
    <row r="53" spans="1:8" ht="14.1" customHeight="1" x14ac:dyDescent="0.25">
      <c r="F53" s="123"/>
      <c r="G53" s="334"/>
      <c r="H53" s="334"/>
    </row>
    <row r="54" spans="1:8" ht="11.25" customHeight="1" x14ac:dyDescent="0.25"/>
    <row r="55" spans="1:8" ht="11.25" customHeight="1" x14ac:dyDescent="0.25"/>
    <row r="56" spans="1:8" ht="11.25" customHeight="1" x14ac:dyDescent="0.25"/>
    <row r="57" spans="1:8" ht="11.25" customHeight="1" x14ac:dyDescent="0.25"/>
    <row r="58" spans="1:8" ht="11.25" customHeight="1" x14ac:dyDescent="0.25"/>
    <row r="59" spans="1:8" ht="11.25" customHeight="1" x14ac:dyDescent="0.25"/>
    <row r="60" spans="1:8" ht="11.25" customHeight="1" x14ac:dyDescent="0.25"/>
    <row r="61" spans="1:8" ht="11.25" customHeight="1" x14ac:dyDescent="0.25"/>
    <row r="62" spans="1:8" ht="11.25" customHeight="1" x14ac:dyDescent="0.25"/>
    <row r="63" spans="1:8" ht="11.25" customHeight="1" x14ac:dyDescent="0.25"/>
    <row r="64" spans="1:8" ht="11.25" customHeight="1" x14ac:dyDescent="0.25"/>
    <row r="65" ht="11.25" customHeight="1" x14ac:dyDescent="0.25"/>
    <row r="66" ht="11.25" customHeight="1" x14ac:dyDescent="0.25"/>
    <row r="67" ht="11.25" customHeight="1" x14ac:dyDescent="0.25"/>
    <row r="68" ht="11.25" customHeight="1" x14ac:dyDescent="0.25"/>
    <row r="69" ht="11.25" customHeight="1" x14ac:dyDescent="0.25"/>
  </sheetData>
  <hyperlinks>
    <hyperlink ref="C4" location="'Graf Deficit a Dlh'!A1" display="Graf Deficit a Dlh"/>
    <hyperlink ref="C9" location="'Graf 7+8  HDP + Príspevky'!A1" display="Graf 7 a 8 -  HDP + Príspevky"/>
    <hyperlink ref="C10" location="'Graf 9+10 Zam. + Beveridge'!A1" display="Graf 9 a 10 - Zamestnanosť + Beveridge"/>
    <hyperlink ref="C11" location="'Graf 11+12 Sektory + Mzda'!A1" display="Graf 11 a 12 - Sektory + Mzda"/>
    <hyperlink ref="C12" location="'Graf 13+14 NAIRU'!A1" display="Graf 13 a 14 - NAIRU"/>
    <hyperlink ref="C14" location="'Tab 2 Indikatory Ekonomiky'!A1" display="Tab 2 Indikatory Ekonomiky"/>
    <hyperlink ref="C15" location="'Tab 3 Predpoklady JLR'!A1" display="Tabuľka 3 - Predpoklady JLR"/>
    <hyperlink ref="C17" location="'Graf 17 + Tab 5 - JLR a VW'!A1" display="Graf 17 a Tab 5 - JLR a VW"/>
    <hyperlink ref="E4" location="'Graf 26 + 27 Kons.usilie + Dlh'!A1" display="Graf 26 a 27 - Konsolidačné úsilie + Hrubý dlh"/>
    <hyperlink ref="E6" location="'Tab 11 Dan a odvod prijmy'!A1" display="Tabuľka 11 Daňové a odvodové príjmy"/>
    <hyperlink ref="E7" location="'Tab 9 Zmena dan. prijmov'!A1" display="Tab 9 Zmena dan. prijmov"/>
    <hyperlink ref="E9" location="'Tab 13 Zmena fisk. cielov'!A1" display="Tabuľka 13 Zmena fiskálnych cieľov"/>
    <hyperlink ref="E12" location="'Tab 14 Opatrenia Fisk. ramec'!A1" display="Tabuľka 14  - Zoznam opatrení NPC"/>
    <hyperlink ref="E19" location="'Graf 35 Výdav. pravidlo'!A1" display="Graf 35 - Výdavkové pravidlo"/>
    <hyperlink ref="E20" location="'Tab 19 Hruby dlh'!A1" display="Tabuľka 19 - Hrubý dlh"/>
    <hyperlink ref="E21" location="'Tab 20 Vplyv na hruby dlh'!A1" display="Tabuľka 20 - Vplyv na zmenu hrubého dlhu"/>
    <hyperlink ref="E22" location="'Graf 36 Faktory k zmene dlhu'!A1" display="Graf 36 - Príspevky faktorov k zmene hrubého dlhu"/>
    <hyperlink ref="E23" location="'Graf 37 Cisty dlh'!A1" display="Graf 37 - Čistý dlh"/>
    <hyperlink ref="E24" location="'Graf 39 Hotovostna rezerva'!A1" display="Graf 39 - Hotovostna rezerva"/>
    <hyperlink ref="H8" location="'Tab 26 Porovnanie prognoz'!A1" display="Tabuľka 26 - Porovnanie prognóz"/>
    <hyperlink ref="C6" location="'Graf 3+4 - Ropa + Akcie'!A1" display="Graf 3 a 4 - Ropa + Akcie"/>
    <hyperlink ref="C16" location="'Tab 4 PredpokladyVW'!A1" display="Tabuľka 34- Predpoklady VW"/>
    <hyperlink ref="C13" location="'Graf 15+16 Externe + Inflacia'!A1" display="Graf 15 a 16 - Externé nerovnováhy + Inflácia"/>
    <hyperlink ref="C18" location="'Graf 18 + 19 HDP + Zamestnanost'!A1" display="Graf 18 a 19  - HDP + Zamestnanosť"/>
    <hyperlink ref="C19" location="'Graf 20 + 21 Nerovnovahy + Infl'!A1" display="Graf 20 a 21 - Nerovnováhy a Inflácia"/>
    <hyperlink ref="C20" location="'Graf 22 + Tab 6 Vyrobne faktory'!A1" display="Graf 22 a Tab  6  - Výrobné faktory"/>
    <hyperlink ref="C21" location="'Graf 23 + Tab 7 Output gap'!A1" display="Graf 23 a Tab  7  - Output gap"/>
    <hyperlink ref="C22" location="'Graf 23 + Tab 7 Output gap'!A1" display="Graf 23 a Tab  7  - Output gap"/>
    <hyperlink ref="C23" location="'Graf 25 + Tab 9 Output gap MF'!A1" display="Graf 25 a Tab  9  - Output gap MF"/>
    <hyperlink ref="C24" location="'Tab 10 Prognozy porovnanie'!A1" display="Tab 10 Porovnonanie prognóz"/>
    <hyperlink ref="H16" location="'One-offs EK'!A1" display="One-offs EK"/>
    <hyperlink ref="H15" location="DRM!A1" display="Diskrecne danove opatrenia"/>
    <hyperlink ref="E5" location="'Graf 28 - Saldo 2015'!A1" display="Graf 28 - Vývoj v roku 2015"/>
    <hyperlink ref="E8" location="'Tab 12 Zmena dan. prijmov'!A1" display="Tabuľka 12 - Zmena daňových príjmov oproti rozpočtu 2016"/>
    <hyperlink ref="E10" location="'Graf 30 Fisk. kompakt'!A1" display="Graf 29 - Hodnotenie podľa národných pravidiel"/>
    <hyperlink ref="E11" location="'Graf 31 Opatrenia NPC'!A1" display="Graf 31 - Opatrenia na dosiahnutie cieľov 2017 až 2019"/>
    <hyperlink ref="E13" location="'Tab 15 NPC Jednorazove opatr.'!A1" display="Tabuľka 15  - NPC - Jednorázové opatrenia"/>
    <hyperlink ref="E14" location="'Tab 16 NPC bilancia'!A1" display="Tabuľka 15  - NPC - Bilancia"/>
    <hyperlink ref="E15" location="'Tab 17 NPC potreba opatreni'!A1" display="Tabuľka 17  - NPC - Celová potreba opatrení"/>
    <hyperlink ref="E16" location="'Graf 32 + 33 Fisk.muliplikatory'!A1" display="Graf 32 - Fiškálne multiplikátory"/>
    <hyperlink ref="E17" location="'Tab 18 Kons. usilie'!A1" display="Tabuľka 18  - Konsolidačné úsilie"/>
    <hyperlink ref="E18" location="'Graf 34 Fisk. pozicia'!A1" display="Graf 34 - Fiškálna pozícia"/>
    <hyperlink ref="H5" location="'Tab 23 Scenar 1'!A1" display="Tabuľka 23 - Scenár 1"/>
    <hyperlink ref="H6" location="'Tab 24 Scenar 2'!A1" display="Tabuľka 24 - Scenár 2"/>
    <hyperlink ref="H7" location="'Tab 25 Scenar 3'!A1" display="Tabuľka 25 - Scenár 3"/>
    <hyperlink ref="H11" location="'Tab S1 S2'!A1" display="Tabuľka 28 - Ukazovatele udržateľnosti S1 a S2 "/>
    <hyperlink ref="H10" location="'Tab Indikatori udrzatelnosti'!A1" display="Tabuľka 27 - Predpoklady pre vypočet indikátorov udržateľnosti"/>
    <hyperlink ref="H13" location="'Tab 27 EU fondy podla OP'!A1" display="Tabuľka 29 - Prehľad alokácie, čerpania a zazmluvnenosti operačných programov"/>
    <hyperlink ref="C7" location="'Tab 1 Predpoklady pre prognozu'!A1" display="Tab 1 Predpoklady pre prognozu"/>
    <hyperlink ref="C31" location="'Graf Deficit a Dlh'!A1" display="Graf Deficit a Dlh"/>
    <hyperlink ref="C36" location="'Graf 7+8  HDP + Príspevky'!A1" display="Graf 7 a 8 -  HDP + Príspevky"/>
    <hyperlink ref="C38" location="'Graf 11+12 Sektory + Mzda'!A1" display="Graf 11 a 12 - Sektory + Mzda"/>
    <hyperlink ref="C39" location="'Graf 13+14 NAIRU'!A1" display="Graf 13 a 14 - NAIRU"/>
    <hyperlink ref="C41" location="'Tab 2 Indikatory Ekonomiky'!A1" display="Tab 2 Indikatory Ekonomiky"/>
    <hyperlink ref="C42" location="'Tab 3 Predpoklady JLR'!A1" display="Tabuľka 3 - Predpoklady JLR"/>
    <hyperlink ref="C44" location="'Graf 17 + Tab 5 - JLR a VW'!A1" display="Graf 17 a Tab 5 - JLR a VW"/>
    <hyperlink ref="E31" location="'Graf 26 + 27 Kons.usilie + Dlh'!A1" display="Graf 26 a 27 - Konsolidačné úsilie + Hrubý dlh"/>
    <hyperlink ref="E33" location="'Tab 11 Dan a odvod prijmy'!A1" display="Tabuľka 11 Daňové a odvodové príjmy"/>
    <hyperlink ref="E34" location="'Tab 9 Zmena dan. prijmov'!A1" display="Tab 9 Zmena dan. prijmov"/>
    <hyperlink ref="E36" location="'Tab 13 Zmena fisk. cielov'!A1" display="Tabuľka 13 Zmena fiskálnych cieľov"/>
    <hyperlink ref="E39" location="'Tab 14 Opatrenia Fisk. ramec'!A1" display="Tabuľka 14  - Zoznam opatrení NPC"/>
    <hyperlink ref="E46" location="'Graf 35 Výdav. pravidlo'!A1" display="Graf 35 - Výdavkové pravidlo"/>
    <hyperlink ref="E47" location="'Tab 19 Hruby dlh'!A1" display="Tabuľka 19 - Hrubý dlh"/>
    <hyperlink ref="E48" location="'Tab 20 Vplyv na hruby dlh'!A1" display="Tabuľka 20 - Vplyv na zmenu hrubého dlhu"/>
    <hyperlink ref="E49" location="'Graf 36 Faktory k zmene dlh'!A1" display="Graf 36 - Príspevky faktorov k zmene hrubého dlhu"/>
    <hyperlink ref="E50" location="'Graf 37 Cisty dlh'!A1" display="Graf 37 - Čistý dlh"/>
    <hyperlink ref="E51" location="'Graf 39 Hotovostna rezerva'!A1" display="Graf 39 - Hotovostna rezerva"/>
    <hyperlink ref="H35" location="'Tab 26 Porovnanie prognoz'!A1" display="Tabuľka 26 - Porovnanie prognóz"/>
    <hyperlink ref="C33" location="'Graf 3+4 - Ropa + Akcie'!A1" display="Graf 3 a 4 - Ropa + Akcie"/>
    <hyperlink ref="C43" location="'Tab 4 PredpokladyVW'!A1" display="Tabuľka 34- Predpoklady VW"/>
    <hyperlink ref="C40" location="'Graf 15+16 Externe + Inflacia'!A1" display="Graf 15 a 16 - Externé nerovnováhy + Inflácia"/>
    <hyperlink ref="C45" location="'Graf 18 + 19 HDP + Zamestnanost'!A1" display="Graf 18 a 19  - HDP + Zamestnanosť"/>
    <hyperlink ref="C46" location="'Graf 20 + 21 Nerovnovahy + Infl'!A1" display="Graf 20 a 21 - Nerovnováhy a Inflácia"/>
    <hyperlink ref="C47" location="'Graf 22 + Tab 6 Vyrobne faktory'!A1" display="Graf 22 a Tab  6  - Výrobné faktory"/>
    <hyperlink ref="C48" location="'Graf 23 + Tab 7 Output gap'!A1" display="Graf 23 a Tab  7  - Output gap"/>
    <hyperlink ref="C49" location="'Graf 23 + Tab 7 Output gap'!A1" display="Graf 23 a Tab  7  - Output gap"/>
    <hyperlink ref="C50" location="'Graf 25 + Tab 9 Output gap MF'!A1" display="Graf 25 a Tab  9  - Output gap MF"/>
    <hyperlink ref="C51" location="'Tab 10 Prognozy porovnanie'!A1" display="Tab 10 Porovnonanie prognóz"/>
    <hyperlink ref="H43" location="'One-offs EK'!A1" display="One-offs EK"/>
    <hyperlink ref="H42" location="DRM!A1" display="Diskrecne danove opatrenia"/>
    <hyperlink ref="E32" location="'Graf 28 - Saldo 2015'!A1" display="Graf 28 - Vývoj v roku 2015"/>
    <hyperlink ref="E35" location="'Tab 12 Zmena dan. prijmov'!A1" display="Tabuľka 12 - Zmena daňových príjmov oproti rozpočtu 2016"/>
    <hyperlink ref="E37" location="'Graf 30 Fisk. kompakt'!A1" display="Graf 29 - Hodnotenie podľa národných pravidiel"/>
    <hyperlink ref="E38" location="'Graf 31 Opatrenia NPC'!A1" display="Graf 31 - Opatrenia na dosiahnutie cieľov 2017 až 2019"/>
    <hyperlink ref="E40" location="'Tab 15 NPC Jednorazove opatr.'!A1" display="Tabuľka 15  - NPC - Jednorázové opatrenia"/>
    <hyperlink ref="E41" location="'Tab 16 NPC bilancia'!A1" display="Tabuľka 15  - NPC - Bilancia"/>
    <hyperlink ref="E42" location="'Tab 17 NPC potreba opatreni'!A1" display="Tabuľka 17  - NPC - Celová potreba opatrení"/>
    <hyperlink ref="E43" location="'Graf 32 + 33 Fisk.muliplikatory'!A1" display="Graf 32 - Fiškálne multiplikátory"/>
    <hyperlink ref="E44" location="'Tab 18 Kons. usilie'!A1" display="Tabuľka 18  - Konsolidačné úsilie"/>
    <hyperlink ref="E45" location="'Graf 34 Fisk. pozicia'!A1" display="Graf 34 - Fiškálna pozícia"/>
    <hyperlink ref="H32" location="'Tab 23 Scenar 1'!A1" display="Tabuľka 23 - Scenár 1"/>
    <hyperlink ref="H33" location="'Tab 24 Scenar 2'!A1" display="Tabuľka 24 - Scenár 2"/>
    <hyperlink ref="H34" location="'Tab 25 Scenar 3'!A1" display="Tabuľka 25 - Scenár 3"/>
    <hyperlink ref="H38" location="'Tab S1 S2'!A1" display="Tabuľka 28 - Ukazovatele udržateľnosti S1 a S2 "/>
    <hyperlink ref="H37" location="'Tab Indikatori udrzatelnosti'!A1" display="Tabuľka 27 - Predpoklady pre vypočet indikátorov udržateľnosti"/>
    <hyperlink ref="H40" location="'Tab 27 EU fondy podla OP'!A1" display="Tabuľka 29 - Prehľad alokácie, čerpania a zazmluvnenosti operačných programov"/>
    <hyperlink ref="C34" location="'Tab 1 Predpoklady pre prognozu'!A1" display="Tab 1 Predpoklady pre prognozu"/>
    <hyperlink ref="C37" location="'Graf 9+10 Zam. + Beveridge'!A1" display="Graf 9 a 10 - Zamestnanosť + Beveridge"/>
    <hyperlink ref="C8" location="'Graf 5+6 - Dlhopisy + Inflácia'!A1" display="Graf 5 a 6 - Štátne dlhopisy a Inflácia"/>
    <hyperlink ref="C35" location="'Graf 5+6 - Dlhopisy + Inflácia'!A1" display="Chart 5 and 6 - Government bonds + Inflation"/>
    <hyperlink ref="H3" location="'Graf  38 Stochasticky model'!A1" display="Graf 39 - Stochastický model"/>
    <hyperlink ref="H30" location="'Graf  38 Stochasticky model'!A1" display="Figure 39 - Stochastic model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1"/>
  <dimension ref="B3:AG32"/>
  <sheetViews>
    <sheetView showGridLines="0" zoomScale="85" zoomScaleNormal="85" workbookViewId="0">
      <selection activeCell="D19" sqref="D19"/>
    </sheetView>
  </sheetViews>
  <sheetFormatPr defaultRowHeight="15" x14ac:dyDescent="0.25"/>
  <cols>
    <col min="2" max="2" width="46.5703125" customWidth="1"/>
    <col min="3" max="3" width="5" customWidth="1"/>
    <col min="4" max="4" width="48.42578125" customWidth="1"/>
    <col min="7" max="7" width="14.140625" style="345" bestFit="1" customWidth="1"/>
    <col min="8" max="32" width="9.140625" style="345"/>
  </cols>
  <sheetData>
    <row r="3" spans="2:33" ht="26.25" thickBot="1" x14ac:dyDescent="0.3">
      <c r="B3" s="227" t="s">
        <v>1035</v>
      </c>
      <c r="C3" s="230"/>
      <c r="D3" s="227" t="s">
        <v>1036</v>
      </c>
      <c r="G3" s="487"/>
      <c r="H3" s="488">
        <v>41640</v>
      </c>
      <c r="I3" s="488">
        <v>41671</v>
      </c>
      <c r="J3" s="488">
        <v>41699</v>
      </c>
      <c r="K3" s="488">
        <v>41730</v>
      </c>
      <c r="L3" s="488">
        <v>41760</v>
      </c>
      <c r="M3" s="488">
        <v>41791</v>
      </c>
      <c r="N3" s="488">
        <v>41821</v>
      </c>
      <c r="O3" s="488">
        <v>41852</v>
      </c>
      <c r="P3" s="488">
        <v>41883</v>
      </c>
      <c r="Q3" s="488">
        <v>41913</v>
      </c>
      <c r="R3" s="488">
        <v>41944</v>
      </c>
      <c r="S3" s="488">
        <v>41974</v>
      </c>
      <c r="T3" s="488">
        <v>42005</v>
      </c>
      <c r="U3" s="488">
        <v>42036</v>
      </c>
      <c r="V3" s="488">
        <v>42064</v>
      </c>
      <c r="W3" s="488">
        <v>42095</v>
      </c>
      <c r="X3" s="488">
        <v>42125</v>
      </c>
      <c r="Y3" s="488">
        <v>42156</v>
      </c>
      <c r="Z3" s="488">
        <v>42186</v>
      </c>
      <c r="AA3" s="488">
        <v>42217</v>
      </c>
      <c r="AB3" s="488">
        <v>42248</v>
      </c>
      <c r="AC3" s="488">
        <v>42278</v>
      </c>
      <c r="AD3" s="488">
        <v>42309</v>
      </c>
      <c r="AE3" s="488">
        <v>42339</v>
      </c>
      <c r="AF3" s="393"/>
      <c r="AG3" s="114"/>
    </row>
    <row r="4" spans="2:33" ht="15.75" thickBot="1" x14ac:dyDescent="0.3">
      <c r="B4" s="235"/>
      <c r="C4" s="236"/>
      <c r="D4" s="235"/>
      <c r="G4" s="395" t="s">
        <v>331</v>
      </c>
      <c r="H4" s="385">
        <v>4.1374837738559576</v>
      </c>
      <c r="I4" s="385">
        <v>4.1896535020345533</v>
      </c>
      <c r="J4" s="385">
        <v>3.9724405904548852</v>
      </c>
      <c r="K4" s="385">
        <v>3.6286932304715394</v>
      </c>
      <c r="L4" s="385">
        <v>3.4257703089898719</v>
      </c>
      <c r="M4" s="385">
        <v>3.5163514490142109</v>
      </c>
      <c r="N4" s="385">
        <v>3.8195681081872852</v>
      </c>
      <c r="O4" s="385">
        <v>3.7617881745602579</v>
      </c>
      <c r="P4" s="385">
        <v>3.7310819175576606</v>
      </c>
      <c r="Q4" s="385">
        <v>3.722196878625641</v>
      </c>
      <c r="R4" s="385">
        <v>3.8176914975970955</v>
      </c>
      <c r="S4" s="385">
        <v>3.7832094227022361</v>
      </c>
      <c r="T4" s="385">
        <v>3.7181056414088212</v>
      </c>
      <c r="U4" s="385">
        <v>3.6666592143604291</v>
      </c>
      <c r="V4" s="385">
        <v>3.827721139980421</v>
      </c>
      <c r="W4" s="385">
        <v>3.7559667836825064</v>
      </c>
      <c r="X4" s="385">
        <v>3.5432496101820079</v>
      </c>
      <c r="Y4" s="385">
        <v>3.4612314545385638</v>
      </c>
      <c r="Z4" s="385">
        <v>3.1557665376450257</v>
      </c>
      <c r="AA4" s="385">
        <v>3.0077100795366891</v>
      </c>
      <c r="AB4" s="385">
        <v>2.675536258162027</v>
      </c>
      <c r="AC4" s="385">
        <v>2.6147217009466877</v>
      </c>
      <c r="AD4" s="385">
        <v>2.3965344977308134</v>
      </c>
      <c r="AE4" s="385">
        <v>2.4199166922680804</v>
      </c>
      <c r="AF4" s="384"/>
    </row>
    <row r="5" spans="2:33" x14ac:dyDescent="0.25">
      <c r="B5" s="237"/>
      <c r="C5" s="238"/>
      <c r="D5" s="237"/>
      <c r="G5" s="395" t="s">
        <v>332</v>
      </c>
      <c r="H5" s="385">
        <v>0.50774765730922411</v>
      </c>
      <c r="I5" s="385">
        <v>0.47034787888825996</v>
      </c>
      <c r="J5" s="385">
        <v>0.43847879578485088</v>
      </c>
      <c r="K5" s="385">
        <v>0.42994195136343699</v>
      </c>
      <c r="L5" s="385">
        <v>0.48741508883953866</v>
      </c>
      <c r="M5" s="385">
        <v>0.34948693360608185</v>
      </c>
      <c r="N5" s="385">
        <v>0.29972838371067229</v>
      </c>
      <c r="O5" s="385">
        <v>0.23410109054999828</v>
      </c>
      <c r="P5" s="385">
        <v>0.1506245012682477</v>
      </c>
      <c r="Q5" s="385">
        <v>0.13782042258789226</v>
      </c>
      <c r="R5" s="385">
        <v>0.138462610910383</v>
      </c>
      <c r="S5" s="385">
        <v>0.11245035217296234</v>
      </c>
      <c r="T5" s="385">
        <v>0.1396172522136532</v>
      </c>
      <c r="U5" s="385">
        <v>0.16665043315459993</v>
      </c>
      <c r="V5" s="385">
        <v>0.19018099868185606</v>
      </c>
      <c r="W5" s="385">
        <v>0.17962381550124226</v>
      </c>
      <c r="X5" s="385">
        <v>0.16792886450639241</v>
      </c>
      <c r="Y5" s="385">
        <v>0.15403724709388616</v>
      </c>
      <c r="Z5" s="385">
        <v>0.15660051396553096</v>
      </c>
      <c r="AA5" s="385">
        <v>0.15977640277058189</v>
      </c>
      <c r="AB5" s="385">
        <v>0.16763052787881833</v>
      </c>
      <c r="AC5" s="385">
        <v>0.20601372850963792</v>
      </c>
      <c r="AD5" s="385">
        <v>0.24113648017249334</v>
      </c>
      <c r="AE5" s="385">
        <v>0.2019242197465031</v>
      </c>
      <c r="AF5" s="384"/>
    </row>
    <row r="6" spans="2:33" x14ac:dyDescent="0.25">
      <c r="G6" s="395" t="s">
        <v>333</v>
      </c>
      <c r="H6" s="385">
        <v>-1.0299516679456102</v>
      </c>
      <c r="I6" s="385">
        <v>-1.1537170756198456</v>
      </c>
      <c r="J6" s="385">
        <v>-1.2911385316952995</v>
      </c>
      <c r="K6" s="385">
        <v>-1.3911796611347849</v>
      </c>
      <c r="L6" s="385">
        <v>-1.5336974512049817</v>
      </c>
      <c r="M6" s="385">
        <v>-1.6955300108105185</v>
      </c>
      <c r="N6" s="385">
        <v>-1.8101566708792731</v>
      </c>
      <c r="O6" s="385">
        <v>-1.9343210842254828</v>
      </c>
      <c r="P6" s="385">
        <v>-2.0739078961803026</v>
      </c>
      <c r="Q6" s="385">
        <v>-2.1284524307666643</v>
      </c>
      <c r="R6" s="385">
        <v>-2.1897021748709453</v>
      </c>
      <c r="S6" s="385">
        <v>-2.1836104035209831</v>
      </c>
      <c r="T6" s="385">
        <v>-2.2354790626355392</v>
      </c>
      <c r="U6" s="385">
        <v>-2.2610372067196747</v>
      </c>
      <c r="V6" s="385">
        <v>-2.3454094625110908</v>
      </c>
      <c r="W6" s="385">
        <v>-2.4281844862991164</v>
      </c>
      <c r="X6" s="385">
        <v>-2.5022104448867815</v>
      </c>
      <c r="Y6" s="385">
        <v>-2.5698873158693827</v>
      </c>
      <c r="Z6" s="385">
        <v>-2.6649647897353512</v>
      </c>
      <c r="AA6" s="385">
        <v>-2.7420060111524402</v>
      </c>
      <c r="AB6" s="385">
        <v>-2.8046823355940194</v>
      </c>
      <c r="AC6" s="385">
        <v>-2.9239147399309928</v>
      </c>
      <c r="AD6" s="385">
        <v>-3.0665645958227539</v>
      </c>
      <c r="AE6" s="385">
        <v>-2.3421377717688174</v>
      </c>
      <c r="AF6" s="384"/>
    </row>
    <row r="7" spans="2:33" x14ac:dyDescent="0.25">
      <c r="G7" s="395" t="s">
        <v>334</v>
      </c>
      <c r="H7" s="385">
        <v>-1.7522863765398535</v>
      </c>
      <c r="I7" s="385">
        <v>-1.7583087892624762</v>
      </c>
      <c r="J7" s="385">
        <v>-1.7758763388265182</v>
      </c>
      <c r="K7" s="385">
        <v>-1.770124239415704</v>
      </c>
      <c r="L7" s="385">
        <v>-1.7696160618075798</v>
      </c>
      <c r="M7" s="385">
        <v>-1.7528408425275401</v>
      </c>
      <c r="N7" s="385">
        <v>-1.739612312701476</v>
      </c>
      <c r="O7" s="385">
        <v>-1.7162415585226729</v>
      </c>
      <c r="P7" s="385">
        <v>-1.6623325841956909</v>
      </c>
      <c r="Q7" s="385">
        <v>-1.6464588581448047</v>
      </c>
      <c r="R7" s="385">
        <v>-1.7029681335729283</v>
      </c>
      <c r="S7" s="385">
        <v>-1.5796622299412497</v>
      </c>
      <c r="T7" s="385">
        <v>-1.5621899765985028</v>
      </c>
      <c r="U7" s="385">
        <v>-1.5189985399683181</v>
      </c>
      <c r="V7" s="385">
        <v>-1.5134517817802682</v>
      </c>
      <c r="W7" s="385">
        <v>-1.5202109947612099</v>
      </c>
      <c r="X7" s="385">
        <v>-1.5111302424748192</v>
      </c>
      <c r="Y7" s="385">
        <v>-1.4786200873747946</v>
      </c>
      <c r="Z7" s="385">
        <v>-1.4640334450719055</v>
      </c>
      <c r="AA7" s="385">
        <v>-1.4671963751322652</v>
      </c>
      <c r="AB7" s="385">
        <v>-1.4634274481241449</v>
      </c>
      <c r="AC7" s="385">
        <v>-1.4633632824824421</v>
      </c>
      <c r="AD7" s="385">
        <v>-1.4130171414132531</v>
      </c>
      <c r="AE7" s="385">
        <v>-1.4286043108069089</v>
      </c>
      <c r="AF7" s="384"/>
    </row>
    <row r="8" spans="2:33" x14ac:dyDescent="0.25">
      <c r="G8" s="395" t="s">
        <v>330</v>
      </c>
      <c r="H8" s="385">
        <v>1.8629933866797104</v>
      </c>
      <c r="I8" s="385">
        <v>1.7479755160404835</v>
      </c>
      <c r="J8" s="385">
        <v>1.343904515717911</v>
      </c>
      <c r="K8" s="385">
        <v>0.89733128128447748</v>
      </c>
      <c r="L8" s="385">
        <v>0.60987188481683774</v>
      </c>
      <c r="M8" s="385">
        <v>0.41746752928222325</v>
      </c>
      <c r="N8" s="385">
        <v>0.56952750831721355</v>
      </c>
      <c r="O8" s="385">
        <v>0.34532662236208783</v>
      </c>
      <c r="P8" s="385">
        <v>0.14546593844991376</v>
      </c>
      <c r="Q8" s="385">
        <v>8.5106012302036321E-2</v>
      </c>
      <c r="R8" s="385">
        <v>6.3483800063590987E-2</v>
      </c>
      <c r="S8" s="385">
        <v>0.13238714141297392</v>
      </c>
      <c r="T8" s="385">
        <v>6.0053854388440298E-2</v>
      </c>
      <c r="U8" s="385">
        <v>5.3273900827046423E-2</v>
      </c>
      <c r="V8" s="385">
        <v>0.15904089437092661</v>
      </c>
      <c r="W8" s="385">
        <v>-1.2804881876570161E-2</v>
      </c>
      <c r="X8" s="385">
        <v>-0.30216221267318522</v>
      </c>
      <c r="Y8" s="385">
        <v>-0.43323870161170719</v>
      </c>
      <c r="Z8" s="385">
        <v>-0.81663118319669825</v>
      </c>
      <c r="AA8" s="385">
        <v>-1.0417159039774222</v>
      </c>
      <c r="AB8" s="385">
        <v>-1.4249429976773222</v>
      </c>
      <c r="AC8" s="385">
        <v>-1.5665425929570791</v>
      </c>
      <c r="AD8" s="385">
        <v>-1.8419107593326878</v>
      </c>
      <c r="AE8" s="385">
        <v>-1.1489011705611436</v>
      </c>
      <c r="AF8" s="384"/>
    </row>
    <row r="9" spans="2:33" x14ac:dyDescent="0.25">
      <c r="G9" s="384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4"/>
    </row>
    <row r="10" spans="2:33" x14ac:dyDescent="0.25"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</row>
    <row r="11" spans="2:33" ht="15.75" thickBot="1" x14ac:dyDescent="0.3">
      <c r="G11" s="487"/>
      <c r="H11" s="488">
        <v>41640</v>
      </c>
      <c r="I11" s="488">
        <v>41671</v>
      </c>
      <c r="J11" s="488">
        <v>41699</v>
      </c>
      <c r="K11" s="488">
        <v>41730</v>
      </c>
      <c r="L11" s="488">
        <v>41760</v>
      </c>
      <c r="M11" s="488">
        <v>41791</v>
      </c>
      <c r="N11" s="488">
        <v>41821</v>
      </c>
      <c r="O11" s="488">
        <v>41852</v>
      </c>
      <c r="P11" s="488">
        <v>41883</v>
      </c>
      <c r="Q11" s="488">
        <v>41913</v>
      </c>
      <c r="R11" s="488">
        <v>41944</v>
      </c>
      <c r="S11" s="488">
        <v>41974</v>
      </c>
      <c r="T11" s="488">
        <v>42005</v>
      </c>
      <c r="U11" s="488">
        <v>42036</v>
      </c>
      <c r="V11" s="488">
        <v>42064</v>
      </c>
      <c r="W11" s="488">
        <v>42095</v>
      </c>
      <c r="X11" s="488">
        <v>42125</v>
      </c>
      <c r="Y11" s="488">
        <v>42156</v>
      </c>
      <c r="Z11" s="488">
        <v>42186</v>
      </c>
      <c r="AA11" s="488">
        <v>42217</v>
      </c>
      <c r="AB11" s="488">
        <v>42248</v>
      </c>
      <c r="AC11" s="488">
        <v>42278</v>
      </c>
      <c r="AD11" s="488">
        <v>42309</v>
      </c>
      <c r="AE11" s="488">
        <v>42339</v>
      </c>
      <c r="AF11" s="393"/>
      <c r="AG11" s="114"/>
    </row>
    <row r="12" spans="2:33" x14ac:dyDescent="0.25">
      <c r="G12" s="384" t="s">
        <v>335</v>
      </c>
      <c r="H12" s="385">
        <v>-4.6885093463346683E-2</v>
      </c>
      <c r="I12" s="385">
        <v>-0.11246333975748218</v>
      </c>
      <c r="J12" s="385">
        <v>-0.19423223166895801</v>
      </c>
      <c r="K12" s="385">
        <v>-0.18634658577203417</v>
      </c>
      <c r="L12" s="385">
        <v>-5.8644609247213611E-2</v>
      </c>
      <c r="M12" s="385">
        <v>-9.4747317390903141E-2</v>
      </c>
      <c r="N12" s="385">
        <v>-0.15727597768233909</v>
      </c>
      <c r="O12" s="385">
        <v>-0.19715597704011867</v>
      </c>
      <c r="P12" s="385">
        <v>-9.5983698923113953E-2</v>
      </c>
      <c r="Q12" s="385">
        <v>1.0841934054867386E-3</v>
      </c>
      <c r="R12" s="385">
        <v>-8.6912502271416781E-3</v>
      </c>
      <c r="S12" s="385">
        <v>-0.12843721977785338</v>
      </c>
      <c r="T12" s="385">
        <v>-0.38095694494577947</v>
      </c>
      <c r="U12" s="385">
        <v>-0.46300879044823973</v>
      </c>
      <c r="V12" s="385">
        <v>-0.29951561746321803</v>
      </c>
      <c r="W12" s="385">
        <v>-0.11610596989793656</v>
      </c>
      <c r="X12" s="385">
        <v>-3.4367003187055045E-2</v>
      </c>
      <c r="Y12" s="385">
        <v>-5.9657811333625715E-2</v>
      </c>
      <c r="Z12" s="385">
        <v>-0.1760468939265995</v>
      </c>
      <c r="AA12" s="385">
        <v>-0.1723424911039638</v>
      </c>
      <c r="AB12" s="385">
        <v>-0.50586769179713331</v>
      </c>
      <c r="AC12" s="385">
        <v>-0.54799579561754608</v>
      </c>
      <c r="AD12" s="385">
        <v>-0.42473531130787451</v>
      </c>
      <c r="AE12" s="385">
        <v>-0.48585875301074044</v>
      </c>
      <c r="AF12" s="384"/>
    </row>
    <row r="13" spans="2:33" x14ac:dyDescent="0.25">
      <c r="G13" s="384" t="s">
        <v>336</v>
      </c>
      <c r="H13" s="385">
        <v>0.10332495936160913</v>
      </c>
      <c r="I13" s="385">
        <v>0.11238447319778333</v>
      </c>
      <c r="J13" s="385">
        <v>4.9379799173075875E-2</v>
      </c>
      <c r="K13" s="385">
        <v>8.067821599704815E-2</v>
      </c>
      <c r="L13" s="385">
        <v>0.19284502471048059</v>
      </c>
      <c r="M13" s="385">
        <v>0.34104361945530365</v>
      </c>
      <c r="N13" s="385">
        <v>0.28258207303577698</v>
      </c>
      <c r="O13" s="385">
        <v>0.22418879056047347</v>
      </c>
      <c r="P13" s="385">
        <v>0.25568835768039838</v>
      </c>
      <c r="Q13" s="385">
        <v>0.35851698975455126</v>
      </c>
      <c r="R13" s="385">
        <v>0.40377804014166052</v>
      </c>
      <c r="S13" s="385">
        <v>0.22442049313450885</v>
      </c>
      <c r="T13" s="385">
        <v>0.21444124806373835</v>
      </c>
      <c r="U13" s="385">
        <v>9.5356457564574351E-2</v>
      </c>
      <c r="V13" s="385">
        <v>0.18587650313536475</v>
      </c>
      <c r="W13" s="385">
        <v>0.17122461900905012</v>
      </c>
      <c r="X13" s="385">
        <v>0.22801411764705226</v>
      </c>
      <c r="Y13" s="385">
        <v>0.15647207339449698</v>
      </c>
      <c r="Z13" s="385">
        <v>0.14706447349096191</v>
      </c>
      <c r="AA13" s="385">
        <v>0.11392329169728375</v>
      </c>
      <c r="AB13" s="385">
        <v>-5.6957460877232635E-2</v>
      </c>
      <c r="AC13" s="385">
        <v>-0.17515556532571375</v>
      </c>
      <c r="AD13" s="385">
        <v>-7.5770708107310722E-2</v>
      </c>
      <c r="AE13" s="385">
        <v>-3.8013533392180887E-2</v>
      </c>
      <c r="AF13" s="384"/>
    </row>
    <row r="14" spans="2:33" x14ac:dyDescent="0.25">
      <c r="G14" s="384" t="s">
        <v>337</v>
      </c>
      <c r="H14" s="385">
        <v>0.16606389391199239</v>
      </c>
      <c r="I14" s="385">
        <v>0.10534086629001643</v>
      </c>
      <c r="J14" s="385">
        <v>8.8372093023255979E-2</v>
      </c>
      <c r="K14" s="385">
        <v>-8.56885147324115E-2</v>
      </c>
      <c r="L14" s="385">
        <v>-7.5835877578373637E-2</v>
      </c>
      <c r="M14" s="385">
        <v>-0.256374751417841</v>
      </c>
      <c r="N14" s="385">
        <v>-0.26804979253111944</v>
      </c>
      <c r="O14" s="385">
        <v>-0.25525151810480273</v>
      </c>
      <c r="P14" s="385">
        <v>-0.24372177055103753</v>
      </c>
      <c r="Q14" s="385">
        <v>-0.23349224366250473</v>
      </c>
      <c r="R14" s="385">
        <v>-0.18826747720364756</v>
      </c>
      <c r="S14" s="385">
        <v>-8.6033348630871323E-2</v>
      </c>
      <c r="T14" s="385">
        <v>-0.32305545203845737</v>
      </c>
      <c r="U14" s="385">
        <v>-0.28689107503553368</v>
      </c>
      <c r="V14" s="385">
        <v>-0.21067209668943776</v>
      </c>
      <c r="W14" s="385">
        <v>-1.6659989417190244E-2</v>
      </c>
      <c r="X14" s="385">
        <v>9.8964975303098991E-3</v>
      </c>
      <c r="Y14" s="385">
        <v>5.2836679652383561E-2</v>
      </c>
      <c r="Z14" s="385">
        <v>-4.7654171066527022E-2</v>
      </c>
      <c r="AA14" s="385">
        <v>-1.0082882195959838E-2</v>
      </c>
      <c r="AB14" s="385">
        <v>4.8335934511512385E-2</v>
      </c>
      <c r="AC14" s="385">
        <v>0.11856478635105851</v>
      </c>
      <c r="AD14" s="385">
        <v>5.8785565899823387E-2</v>
      </c>
      <c r="AE14" s="385">
        <v>-8.1376615384614701E-2</v>
      </c>
      <c r="AF14" s="384"/>
    </row>
    <row r="15" spans="2:33" x14ac:dyDescent="0.25">
      <c r="G15" s="384" t="s">
        <v>338</v>
      </c>
      <c r="H15" s="385">
        <v>-0.3162739467369482</v>
      </c>
      <c r="I15" s="385">
        <v>-0.33018867924528195</v>
      </c>
      <c r="J15" s="385">
        <v>-0.33198412386528986</v>
      </c>
      <c r="K15" s="385">
        <v>-0.18133628703667082</v>
      </c>
      <c r="L15" s="385">
        <v>-0.17565375637932057</v>
      </c>
      <c r="M15" s="385">
        <v>-0.17941618542836579</v>
      </c>
      <c r="N15" s="385">
        <v>-0.17180825818699663</v>
      </c>
      <c r="O15" s="385">
        <v>-0.16609324949578941</v>
      </c>
      <c r="P15" s="385">
        <v>-0.10795028605247481</v>
      </c>
      <c r="Q15" s="385">
        <v>-0.12394055268655979</v>
      </c>
      <c r="R15" s="385">
        <v>-0.22420181316515464</v>
      </c>
      <c r="S15" s="385">
        <v>-0.26682436428149092</v>
      </c>
      <c r="T15" s="385">
        <v>-0.27234274097106048</v>
      </c>
      <c r="U15" s="385">
        <v>-0.27147417297728038</v>
      </c>
      <c r="V15" s="385">
        <v>-0.27472002390914502</v>
      </c>
      <c r="W15" s="385">
        <v>-0.27067059948979644</v>
      </c>
      <c r="X15" s="385">
        <v>-0.27227761836441722</v>
      </c>
      <c r="Y15" s="385">
        <v>-0.26896656438050626</v>
      </c>
      <c r="Z15" s="385">
        <v>-0.27545719635103438</v>
      </c>
      <c r="AA15" s="385">
        <v>-0.27618290060528772</v>
      </c>
      <c r="AB15" s="385">
        <v>-0.49724616543141303</v>
      </c>
      <c r="AC15" s="385">
        <v>-0.49140501664289082</v>
      </c>
      <c r="AD15" s="385">
        <v>-0.40775016910038719</v>
      </c>
      <c r="AE15" s="385">
        <v>-0.36646860423394484</v>
      </c>
      <c r="AF15" s="384"/>
    </row>
    <row r="16" spans="2:33" x14ac:dyDescent="0.25">
      <c r="G16" s="384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  <c r="AC16" s="385"/>
      <c r="AD16" s="385"/>
      <c r="AE16" s="385"/>
      <c r="AF16" s="384"/>
    </row>
    <row r="17" spans="2:32" x14ac:dyDescent="0.25">
      <c r="G17" s="384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  <c r="AC17" s="385"/>
      <c r="AD17" s="385"/>
      <c r="AE17" s="385"/>
      <c r="AF17" s="384"/>
    </row>
    <row r="18" spans="2:32" ht="15.75" thickBot="1" x14ac:dyDescent="0.3">
      <c r="B18" s="640" t="s">
        <v>368</v>
      </c>
      <c r="C18" s="639"/>
      <c r="D18" s="640" t="s">
        <v>368</v>
      </c>
      <c r="G18" s="487"/>
      <c r="H18" s="488">
        <v>41640</v>
      </c>
      <c r="I18" s="488">
        <v>41671</v>
      </c>
      <c r="J18" s="488">
        <v>41699</v>
      </c>
      <c r="K18" s="488">
        <v>41730</v>
      </c>
      <c r="L18" s="488">
        <v>41760</v>
      </c>
      <c r="M18" s="488">
        <v>41791</v>
      </c>
      <c r="N18" s="488">
        <v>41821</v>
      </c>
      <c r="O18" s="488">
        <v>41852</v>
      </c>
      <c r="P18" s="488">
        <v>41883</v>
      </c>
      <c r="Q18" s="488">
        <v>41913</v>
      </c>
      <c r="R18" s="488">
        <v>41944</v>
      </c>
      <c r="S18" s="488">
        <v>41974</v>
      </c>
      <c r="T18" s="488">
        <v>42005</v>
      </c>
      <c r="U18" s="488">
        <v>42036</v>
      </c>
      <c r="V18" s="488">
        <v>42064</v>
      </c>
      <c r="W18" s="488">
        <v>42095</v>
      </c>
      <c r="X18" s="488">
        <v>42125</v>
      </c>
      <c r="Y18" s="488">
        <v>42156</v>
      </c>
      <c r="Z18" s="488">
        <v>42186</v>
      </c>
      <c r="AA18" s="488">
        <v>42217</v>
      </c>
      <c r="AB18" s="488">
        <v>42248</v>
      </c>
      <c r="AC18" s="488">
        <v>42278</v>
      </c>
      <c r="AD18" s="488">
        <v>42309</v>
      </c>
      <c r="AE18" s="488">
        <v>42339</v>
      </c>
      <c r="AF18" s="384"/>
    </row>
    <row r="19" spans="2:32" ht="26.25" thickBot="1" x14ac:dyDescent="0.3">
      <c r="B19" s="571" t="s">
        <v>1192</v>
      </c>
      <c r="D19" s="571" t="s">
        <v>1193</v>
      </c>
      <c r="G19" s="395" t="s">
        <v>694</v>
      </c>
      <c r="H19" s="385">
        <v>4.1374837738559576</v>
      </c>
      <c r="I19" s="385">
        <v>4.1896535020345533</v>
      </c>
      <c r="J19" s="385">
        <v>3.9724405904548852</v>
      </c>
      <c r="K19" s="385">
        <v>3.6286932304715394</v>
      </c>
      <c r="L19" s="385">
        <v>3.4257703089898719</v>
      </c>
      <c r="M19" s="385">
        <v>3.5163514490142109</v>
      </c>
      <c r="N19" s="385">
        <v>3.8195681081872852</v>
      </c>
      <c r="O19" s="385">
        <v>3.7617881745602579</v>
      </c>
      <c r="P19" s="385">
        <v>3.7310819175576606</v>
      </c>
      <c r="Q19" s="385">
        <v>3.722196878625641</v>
      </c>
      <c r="R19" s="385">
        <v>3.8176914975970955</v>
      </c>
      <c r="S19" s="385">
        <v>3.7832094227022361</v>
      </c>
      <c r="T19" s="385">
        <v>3.7181056414088212</v>
      </c>
      <c r="U19" s="385">
        <v>3.6666592143604291</v>
      </c>
      <c r="V19" s="385">
        <v>3.827721139980421</v>
      </c>
      <c r="W19" s="385">
        <v>3.7559667836825064</v>
      </c>
      <c r="X19" s="385">
        <v>3.5432496101820079</v>
      </c>
      <c r="Y19" s="385">
        <v>3.4612314545385638</v>
      </c>
      <c r="Z19" s="385">
        <v>3.1557665376450257</v>
      </c>
      <c r="AA19" s="385">
        <v>3.0077100795366891</v>
      </c>
      <c r="AB19" s="385">
        <v>2.675536258162027</v>
      </c>
      <c r="AC19" s="385">
        <v>2.6147217009466877</v>
      </c>
      <c r="AD19" s="385">
        <v>2.3965344977308134</v>
      </c>
      <c r="AE19" s="385">
        <v>2.4199166922680804</v>
      </c>
      <c r="AF19" s="384"/>
    </row>
    <row r="20" spans="2:32" x14ac:dyDescent="0.25">
      <c r="G20" s="395" t="s">
        <v>695</v>
      </c>
      <c r="H20" s="385">
        <v>0.50774765730922411</v>
      </c>
      <c r="I20" s="385">
        <v>0.47034787888825996</v>
      </c>
      <c r="J20" s="385">
        <v>0.43847879578485088</v>
      </c>
      <c r="K20" s="385">
        <v>0.42994195136343699</v>
      </c>
      <c r="L20" s="385">
        <v>0.48741508883953866</v>
      </c>
      <c r="M20" s="385">
        <v>0.34948693360608185</v>
      </c>
      <c r="N20" s="385">
        <v>0.29972838371067229</v>
      </c>
      <c r="O20" s="385">
        <v>0.23410109054999828</v>
      </c>
      <c r="P20" s="385">
        <v>0.1506245012682477</v>
      </c>
      <c r="Q20" s="385">
        <v>0.13782042258789226</v>
      </c>
      <c r="R20" s="385">
        <v>0.138462610910383</v>
      </c>
      <c r="S20" s="385">
        <v>0.11245035217296234</v>
      </c>
      <c r="T20" s="385">
        <v>0.1396172522136532</v>
      </c>
      <c r="U20" s="385">
        <v>0.16665043315459993</v>
      </c>
      <c r="V20" s="385">
        <v>0.19018099868185606</v>
      </c>
      <c r="W20" s="385">
        <v>0.17962381550124226</v>
      </c>
      <c r="X20" s="385">
        <v>0.16792886450639241</v>
      </c>
      <c r="Y20" s="385">
        <v>0.15403724709388616</v>
      </c>
      <c r="Z20" s="385">
        <v>0.15660051396553096</v>
      </c>
      <c r="AA20" s="385">
        <v>0.15977640277058189</v>
      </c>
      <c r="AB20" s="385">
        <v>0.16763052787881833</v>
      </c>
      <c r="AC20" s="385">
        <v>0.20601372850963792</v>
      </c>
      <c r="AD20" s="385">
        <v>0.24113648017249334</v>
      </c>
      <c r="AE20" s="385">
        <v>0.2019242197465031</v>
      </c>
      <c r="AF20" s="384"/>
    </row>
    <row r="21" spans="2:32" x14ac:dyDescent="0.25">
      <c r="G21" s="395" t="s">
        <v>696</v>
      </c>
      <c r="H21" s="385">
        <v>-1.0299516679456102</v>
      </c>
      <c r="I21" s="385">
        <v>-1.1537170756198456</v>
      </c>
      <c r="J21" s="385">
        <v>-1.2911385316952995</v>
      </c>
      <c r="K21" s="385">
        <v>-1.3911796611347849</v>
      </c>
      <c r="L21" s="385">
        <v>-1.5336974512049817</v>
      </c>
      <c r="M21" s="385">
        <v>-1.6955300108105185</v>
      </c>
      <c r="N21" s="385">
        <v>-1.8101566708792731</v>
      </c>
      <c r="O21" s="385">
        <v>-1.9343210842254828</v>
      </c>
      <c r="P21" s="385">
        <v>-2.0739078961803026</v>
      </c>
      <c r="Q21" s="385">
        <v>-2.1284524307666643</v>
      </c>
      <c r="R21" s="385">
        <v>-2.1897021748709453</v>
      </c>
      <c r="S21" s="385">
        <v>-2.1836104035209831</v>
      </c>
      <c r="T21" s="385">
        <v>-2.2354790626355392</v>
      </c>
      <c r="U21" s="385">
        <v>-2.2610372067196747</v>
      </c>
      <c r="V21" s="385">
        <v>-2.3454094625110908</v>
      </c>
      <c r="W21" s="385">
        <v>-2.4281844862991164</v>
      </c>
      <c r="X21" s="385">
        <v>-2.5022104448867815</v>
      </c>
      <c r="Y21" s="385">
        <v>-2.5698873158693827</v>
      </c>
      <c r="Z21" s="385">
        <v>-2.6649647897353512</v>
      </c>
      <c r="AA21" s="385">
        <v>-2.7420060111524402</v>
      </c>
      <c r="AB21" s="385">
        <v>-2.8046823355940194</v>
      </c>
      <c r="AC21" s="385">
        <v>-2.9239147399309928</v>
      </c>
      <c r="AD21" s="385">
        <v>-3.0665645958227539</v>
      </c>
      <c r="AE21" s="385">
        <v>-2.3421377717688174</v>
      </c>
    </row>
    <row r="22" spans="2:32" x14ac:dyDescent="0.25">
      <c r="G22" s="395" t="s">
        <v>697</v>
      </c>
      <c r="H22" s="385">
        <v>-1.7522863765398535</v>
      </c>
      <c r="I22" s="385">
        <v>-1.7583087892624762</v>
      </c>
      <c r="J22" s="385">
        <v>-1.7758763388265182</v>
      </c>
      <c r="K22" s="385">
        <v>-1.770124239415704</v>
      </c>
      <c r="L22" s="385">
        <v>-1.7696160618075798</v>
      </c>
      <c r="M22" s="385">
        <v>-1.7528408425275401</v>
      </c>
      <c r="N22" s="385">
        <v>-1.739612312701476</v>
      </c>
      <c r="O22" s="385">
        <v>-1.7162415585226729</v>
      </c>
      <c r="P22" s="385">
        <v>-1.6623325841956909</v>
      </c>
      <c r="Q22" s="385">
        <v>-1.6464588581448047</v>
      </c>
      <c r="R22" s="385">
        <v>-1.7029681335729283</v>
      </c>
      <c r="S22" s="385">
        <v>-1.5796622299412497</v>
      </c>
      <c r="T22" s="385">
        <v>-1.5621899765985028</v>
      </c>
      <c r="U22" s="385">
        <v>-1.5189985399683181</v>
      </c>
      <c r="V22" s="385">
        <v>-1.5134517817802682</v>
      </c>
      <c r="W22" s="385">
        <v>-1.5202109947612099</v>
      </c>
      <c r="X22" s="385">
        <v>-1.5111302424748192</v>
      </c>
      <c r="Y22" s="385">
        <v>-1.4786200873747946</v>
      </c>
      <c r="Z22" s="385">
        <v>-1.4640334450719055</v>
      </c>
      <c r="AA22" s="385">
        <v>-1.4671963751322652</v>
      </c>
      <c r="AB22" s="385">
        <v>-1.4634274481241449</v>
      </c>
      <c r="AC22" s="385">
        <v>-1.4633632824824421</v>
      </c>
      <c r="AD22" s="385">
        <v>-1.4130171414132531</v>
      </c>
      <c r="AE22" s="385">
        <v>-1.4286043108069089</v>
      </c>
    </row>
    <row r="23" spans="2:32" x14ac:dyDescent="0.25">
      <c r="G23" s="395" t="s">
        <v>698</v>
      </c>
      <c r="H23" s="385">
        <v>1.8629933866797104</v>
      </c>
      <c r="I23" s="385">
        <v>1.7479755160404835</v>
      </c>
      <c r="J23" s="385">
        <v>1.343904515717911</v>
      </c>
      <c r="K23" s="385">
        <v>0.89733128128447748</v>
      </c>
      <c r="L23" s="385">
        <v>0.60987188481683774</v>
      </c>
      <c r="M23" s="385">
        <v>0.41746752928222325</v>
      </c>
      <c r="N23" s="385">
        <v>0.56952750831721355</v>
      </c>
      <c r="O23" s="385">
        <v>0.34532662236208783</v>
      </c>
      <c r="P23" s="385">
        <v>0.14546593844991376</v>
      </c>
      <c r="Q23" s="385">
        <v>8.5106012302036321E-2</v>
      </c>
      <c r="R23" s="385">
        <v>6.3483800063590987E-2</v>
      </c>
      <c r="S23" s="385">
        <v>0.13238714141297392</v>
      </c>
      <c r="T23" s="385">
        <v>6.0053854388440298E-2</v>
      </c>
      <c r="U23" s="385">
        <v>5.3273900827046423E-2</v>
      </c>
      <c r="V23" s="385">
        <v>0.15904089437092661</v>
      </c>
      <c r="W23" s="385">
        <v>-1.2804881876570161E-2</v>
      </c>
      <c r="X23" s="385">
        <v>-0.30216221267318522</v>
      </c>
      <c r="Y23" s="385">
        <v>-0.43323870161170719</v>
      </c>
      <c r="Z23" s="385">
        <v>-0.81663118319669825</v>
      </c>
      <c r="AA23" s="385">
        <v>-1.0417159039774222</v>
      </c>
      <c r="AB23" s="385">
        <v>-1.4249429976773222</v>
      </c>
      <c r="AC23" s="385">
        <v>-1.5665425929570791</v>
      </c>
      <c r="AD23" s="385">
        <v>-1.8419107593326878</v>
      </c>
      <c r="AE23" s="385">
        <v>-1.1489011705611436</v>
      </c>
    </row>
    <row r="24" spans="2:32" x14ac:dyDescent="0.25">
      <c r="G24" s="384"/>
    </row>
    <row r="25" spans="2:32" x14ac:dyDescent="0.25">
      <c r="G25" s="384"/>
    </row>
    <row r="26" spans="2:32" ht="15.75" thickBot="1" x14ac:dyDescent="0.3">
      <c r="G26" s="487"/>
      <c r="H26" s="488">
        <v>41640</v>
      </c>
      <c r="I26" s="488">
        <v>41671</v>
      </c>
      <c r="J26" s="488">
        <v>41699</v>
      </c>
      <c r="K26" s="488">
        <v>41730</v>
      </c>
      <c r="L26" s="488">
        <v>41760</v>
      </c>
      <c r="M26" s="488">
        <v>41791</v>
      </c>
      <c r="N26" s="488">
        <v>41821</v>
      </c>
      <c r="O26" s="488">
        <v>41852</v>
      </c>
      <c r="P26" s="488">
        <v>41883</v>
      </c>
      <c r="Q26" s="488">
        <v>41913</v>
      </c>
      <c r="R26" s="488">
        <v>41944</v>
      </c>
      <c r="S26" s="488">
        <v>41974</v>
      </c>
      <c r="T26" s="488">
        <v>42005</v>
      </c>
      <c r="U26" s="488">
        <v>42036</v>
      </c>
      <c r="V26" s="488">
        <v>42064</v>
      </c>
      <c r="W26" s="488">
        <v>42095</v>
      </c>
      <c r="X26" s="488">
        <v>42125</v>
      </c>
      <c r="Y26" s="488">
        <v>42156</v>
      </c>
      <c r="Z26" s="488">
        <v>42186</v>
      </c>
      <c r="AA26" s="488">
        <v>42217</v>
      </c>
      <c r="AB26" s="488">
        <v>42248</v>
      </c>
      <c r="AC26" s="488">
        <v>42278</v>
      </c>
      <c r="AD26" s="488">
        <v>42309</v>
      </c>
      <c r="AE26" s="488">
        <v>42339</v>
      </c>
    </row>
    <row r="27" spans="2:32" x14ac:dyDescent="0.25">
      <c r="G27" s="384" t="s">
        <v>699</v>
      </c>
      <c r="H27" s="385">
        <v>-4.6885093463346683E-2</v>
      </c>
      <c r="I27" s="385">
        <v>-0.11246333975748218</v>
      </c>
      <c r="J27" s="385">
        <v>-0.19423223166895801</v>
      </c>
      <c r="K27" s="385">
        <v>-0.18634658577203417</v>
      </c>
      <c r="L27" s="385">
        <v>-5.8644609247213611E-2</v>
      </c>
      <c r="M27" s="385">
        <v>-9.4747317390903141E-2</v>
      </c>
      <c r="N27" s="385">
        <v>-0.15727597768233909</v>
      </c>
      <c r="O27" s="385">
        <v>-0.19715597704011867</v>
      </c>
      <c r="P27" s="385">
        <v>-9.5983698923113953E-2</v>
      </c>
      <c r="Q27" s="385">
        <v>1.0841934054867386E-3</v>
      </c>
      <c r="R27" s="385">
        <v>-8.6912502271416781E-3</v>
      </c>
      <c r="S27" s="385">
        <v>-0.12843721977785338</v>
      </c>
      <c r="T27" s="385">
        <v>-0.38095694494577947</v>
      </c>
      <c r="U27" s="385">
        <v>-0.46300879044823973</v>
      </c>
      <c r="V27" s="385">
        <v>-0.29951561746321803</v>
      </c>
      <c r="W27" s="385">
        <v>-0.11610596989793656</v>
      </c>
      <c r="X27" s="385">
        <v>-3.4367003187055045E-2</v>
      </c>
      <c r="Y27" s="385">
        <v>-5.9657811333625715E-2</v>
      </c>
      <c r="Z27" s="385">
        <v>-0.1760468939265995</v>
      </c>
      <c r="AA27" s="385">
        <v>-0.1723424911039638</v>
      </c>
      <c r="AB27" s="385">
        <v>-0.50586769179713331</v>
      </c>
      <c r="AC27" s="385">
        <v>-0.54799579561754608</v>
      </c>
      <c r="AD27" s="385">
        <v>-0.42473531130787451</v>
      </c>
      <c r="AE27" s="385">
        <v>-0.48585875301074044</v>
      </c>
    </row>
    <row r="28" spans="2:32" x14ac:dyDescent="0.25">
      <c r="G28" s="384" t="s">
        <v>700</v>
      </c>
      <c r="H28" s="385">
        <v>0.10332495936160913</v>
      </c>
      <c r="I28" s="385">
        <v>0.11238447319778333</v>
      </c>
      <c r="J28" s="385">
        <v>4.9379799173075875E-2</v>
      </c>
      <c r="K28" s="385">
        <v>8.067821599704815E-2</v>
      </c>
      <c r="L28" s="385">
        <v>0.19284502471048059</v>
      </c>
      <c r="M28" s="385">
        <v>0.34104361945530365</v>
      </c>
      <c r="N28" s="385">
        <v>0.28258207303577698</v>
      </c>
      <c r="O28" s="385">
        <v>0.22418879056047347</v>
      </c>
      <c r="P28" s="385">
        <v>0.25568835768039838</v>
      </c>
      <c r="Q28" s="385">
        <v>0.35851698975455126</v>
      </c>
      <c r="R28" s="385">
        <v>0.40377804014166052</v>
      </c>
      <c r="S28" s="385">
        <v>0.22442049313450885</v>
      </c>
      <c r="T28" s="385">
        <v>0.21444124806373835</v>
      </c>
      <c r="U28" s="385">
        <v>9.5356457564574351E-2</v>
      </c>
      <c r="V28" s="385">
        <v>0.18587650313536475</v>
      </c>
      <c r="W28" s="385">
        <v>0.17122461900905012</v>
      </c>
      <c r="X28" s="385">
        <v>0.22801411764705226</v>
      </c>
      <c r="Y28" s="385">
        <v>0.15647207339449698</v>
      </c>
      <c r="Z28" s="385">
        <v>0.14706447349096191</v>
      </c>
      <c r="AA28" s="385">
        <v>0.11392329169728375</v>
      </c>
      <c r="AB28" s="385">
        <v>-5.6957460877232635E-2</v>
      </c>
      <c r="AC28" s="385">
        <v>-0.17515556532571375</v>
      </c>
      <c r="AD28" s="385">
        <v>-7.5770708107310722E-2</v>
      </c>
      <c r="AE28" s="385">
        <v>-3.8013533392180887E-2</v>
      </c>
    </row>
    <row r="29" spans="2:32" x14ac:dyDescent="0.25">
      <c r="G29" s="384" t="s">
        <v>701</v>
      </c>
      <c r="H29" s="385">
        <v>0.16606389391199239</v>
      </c>
      <c r="I29" s="385">
        <v>0.10534086629001643</v>
      </c>
      <c r="J29" s="385">
        <v>8.8372093023255979E-2</v>
      </c>
      <c r="K29" s="385">
        <v>-8.56885147324115E-2</v>
      </c>
      <c r="L29" s="385">
        <v>-7.5835877578373637E-2</v>
      </c>
      <c r="M29" s="385">
        <v>-0.256374751417841</v>
      </c>
      <c r="N29" s="385">
        <v>-0.26804979253111944</v>
      </c>
      <c r="O29" s="385">
        <v>-0.25525151810480273</v>
      </c>
      <c r="P29" s="385">
        <v>-0.24372177055103753</v>
      </c>
      <c r="Q29" s="385">
        <v>-0.23349224366250473</v>
      </c>
      <c r="R29" s="385">
        <v>-0.18826747720364756</v>
      </c>
      <c r="S29" s="385">
        <v>-8.6033348630871323E-2</v>
      </c>
      <c r="T29" s="385">
        <v>-0.32305545203845737</v>
      </c>
      <c r="U29" s="385">
        <v>-0.28689107503553368</v>
      </c>
      <c r="V29" s="385">
        <v>-0.21067209668943776</v>
      </c>
      <c r="W29" s="385">
        <v>-1.6659989417190244E-2</v>
      </c>
      <c r="X29" s="385">
        <v>9.8964975303098991E-3</v>
      </c>
      <c r="Y29" s="385">
        <v>5.2836679652383561E-2</v>
      </c>
      <c r="Z29" s="385">
        <v>-4.7654171066527022E-2</v>
      </c>
      <c r="AA29" s="385">
        <v>-1.0082882195959838E-2</v>
      </c>
      <c r="AB29" s="385">
        <v>4.8335934511512385E-2</v>
      </c>
      <c r="AC29" s="385">
        <v>0.11856478635105851</v>
      </c>
      <c r="AD29" s="385">
        <v>5.8785565899823387E-2</v>
      </c>
      <c r="AE29" s="385">
        <v>-8.1376615384614701E-2</v>
      </c>
    </row>
    <row r="30" spans="2:32" x14ac:dyDescent="0.25">
      <c r="G30" s="384" t="s">
        <v>702</v>
      </c>
      <c r="H30" s="385">
        <v>-0.3162739467369482</v>
      </c>
      <c r="I30" s="385">
        <v>-0.33018867924528195</v>
      </c>
      <c r="J30" s="385">
        <v>-0.33198412386528986</v>
      </c>
      <c r="K30" s="385">
        <v>-0.18133628703667082</v>
      </c>
      <c r="L30" s="385">
        <v>-0.17565375637932057</v>
      </c>
      <c r="M30" s="385">
        <v>-0.17941618542836579</v>
      </c>
      <c r="N30" s="385">
        <v>-0.17180825818699663</v>
      </c>
      <c r="O30" s="385">
        <v>-0.16609324949578941</v>
      </c>
      <c r="P30" s="385">
        <v>-0.10795028605247481</v>
      </c>
      <c r="Q30" s="385">
        <v>-0.12394055268655979</v>
      </c>
      <c r="R30" s="385">
        <v>-0.22420181316515464</v>
      </c>
      <c r="S30" s="385">
        <v>-0.26682436428149092</v>
      </c>
      <c r="T30" s="385">
        <v>-0.27234274097106048</v>
      </c>
      <c r="U30" s="385">
        <v>-0.27147417297728038</v>
      </c>
      <c r="V30" s="385">
        <v>-0.27472002390914502</v>
      </c>
      <c r="W30" s="385">
        <v>-0.27067059948979644</v>
      </c>
      <c r="X30" s="385">
        <v>-0.27227761836441722</v>
      </c>
      <c r="Y30" s="385">
        <v>-0.26896656438050626</v>
      </c>
      <c r="Z30" s="385">
        <v>-0.27545719635103438</v>
      </c>
      <c r="AA30" s="385">
        <v>-0.27618290060528772</v>
      </c>
      <c r="AB30" s="385">
        <v>-0.49724616543141303</v>
      </c>
      <c r="AC30" s="385">
        <v>-0.49140501664289082</v>
      </c>
      <c r="AD30" s="385">
        <v>-0.40775016910038719</v>
      </c>
      <c r="AE30" s="385">
        <v>-0.36646860423394484</v>
      </c>
    </row>
    <row r="32" spans="2:32" x14ac:dyDescent="0.25">
      <c r="B32" s="682" t="s">
        <v>907</v>
      </c>
      <c r="C32" s="682"/>
      <c r="D32" s="640" t="s">
        <v>907</v>
      </c>
      <c r="E32" s="639"/>
    </row>
  </sheetData>
  <mergeCells count="1">
    <mergeCell ref="B32:C3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3:I40"/>
  <sheetViews>
    <sheetView showGridLines="0" zoomScale="85" zoomScaleNormal="85" workbookViewId="0"/>
  </sheetViews>
  <sheetFormatPr defaultRowHeight="15" x14ac:dyDescent="0.25"/>
  <cols>
    <col min="2" max="2" width="29.140625" customWidth="1"/>
  </cols>
  <sheetData>
    <row r="3" spans="1:9" ht="15.75" thickBot="1" x14ac:dyDescent="0.3">
      <c r="A3" s="686" t="s">
        <v>1151</v>
      </c>
      <c r="B3" s="686"/>
      <c r="C3" s="686"/>
      <c r="D3" s="686"/>
      <c r="E3" s="686"/>
      <c r="F3" s="686"/>
      <c r="G3" s="686"/>
      <c r="H3" s="686"/>
      <c r="I3" s="686"/>
    </row>
    <row r="4" spans="1:9" ht="15.75" thickBot="1" x14ac:dyDescent="0.3">
      <c r="A4" s="12" t="s">
        <v>25</v>
      </c>
      <c r="B4" s="12" t="s">
        <v>26</v>
      </c>
      <c r="C4" s="12"/>
      <c r="D4" s="687" t="s">
        <v>27</v>
      </c>
      <c r="E4" s="687"/>
      <c r="F4" s="687" t="s">
        <v>28</v>
      </c>
      <c r="G4" s="687"/>
      <c r="H4" s="687"/>
      <c r="I4" s="687"/>
    </row>
    <row r="5" spans="1:9" ht="15.75" thickBot="1" x14ac:dyDescent="0.3">
      <c r="A5" s="12"/>
      <c r="B5" s="12"/>
      <c r="C5" s="12" t="s">
        <v>29</v>
      </c>
      <c r="D5" s="12">
        <v>2013</v>
      </c>
      <c r="E5" s="12">
        <v>2014</v>
      </c>
      <c r="F5" s="12">
        <v>2015</v>
      </c>
      <c r="G5" s="12">
        <v>2016</v>
      </c>
      <c r="H5" s="12">
        <v>2017</v>
      </c>
      <c r="I5" s="12">
        <v>2018</v>
      </c>
    </row>
    <row r="6" spans="1:9" x14ac:dyDescent="0.25">
      <c r="A6" s="31">
        <v>1</v>
      </c>
      <c r="B6" s="32" t="s">
        <v>30</v>
      </c>
      <c r="C6" s="31" t="s">
        <v>31</v>
      </c>
      <c r="D6" s="31">
        <v>75.599999999999994</v>
      </c>
      <c r="E6" s="31">
        <v>78.099999999999994</v>
      </c>
      <c r="F6" s="31">
        <v>80.599999999999994</v>
      </c>
      <c r="G6" s="31">
        <v>84.8</v>
      </c>
      <c r="H6" s="31">
        <v>90.2</v>
      </c>
      <c r="I6" s="31">
        <v>96.4</v>
      </c>
    </row>
    <row r="7" spans="1:9" x14ac:dyDescent="0.25">
      <c r="A7" s="31">
        <v>2</v>
      </c>
      <c r="B7" s="32" t="s">
        <v>32</v>
      </c>
      <c r="C7" s="31" t="s">
        <v>33</v>
      </c>
      <c r="D7" s="31">
        <v>2.5</v>
      </c>
      <c r="E7" s="31">
        <v>3.6</v>
      </c>
      <c r="F7" s="31">
        <v>3.2</v>
      </c>
      <c r="G7" s="31">
        <v>3.6</v>
      </c>
      <c r="H7" s="31">
        <v>4.0999999999999996</v>
      </c>
      <c r="I7" s="31">
        <v>4.5999999999999996</v>
      </c>
    </row>
    <row r="8" spans="1:9" x14ac:dyDescent="0.25">
      <c r="A8" s="31">
        <v>3</v>
      </c>
      <c r="B8" s="32" t="s">
        <v>34</v>
      </c>
      <c r="C8" s="31" t="s">
        <v>33</v>
      </c>
      <c r="D8" s="31">
        <v>2.4</v>
      </c>
      <c r="E8" s="31">
        <v>2.4</v>
      </c>
      <c r="F8" s="31">
        <v>3.2</v>
      </c>
      <c r="G8" s="31">
        <v>2.6</v>
      </c>
      <c r="H8" s="31">
        <v>2.7</v>
      </c>
      <c r="I8" s="31">
        <v>2.9</v>
      </c>
    </row>
    <row r="9" spans="1:9" x14ac:dyDescent="0.25">
      <c r="A9" s="31">
        <v>4</v>
      </c>
      <c r="B9" s="33" t="s">
        <v>35</v>
      </c>
      <c r="C9" s="31" t="s">
        <v>33</v>
      </c>
      <c r="D9" s="31">
        <v>5.9</v>
      </c>
      <c r="E9" s="31">
        <v>3.4</v>
      </c>
      <c r="F9" s="31">
        <v>-0.6</v>
      </c>
      <c r="G9" s="31">
        <v>2.1</v>
      </c>
      <c r="H9" s="31">
        <v>1.3</v>
      </c>
      <c r="I9" s="31">
        <v>0.8</v>
      </c>
    </row>
    <row r="10" spans="1:9" x14ac:dyDescent="0.25">
      <c r="A10" s="31">
        <v>5</v>
      </c>
      <c r="B10" s="33" t="s">
        <v>36</v>
      </c>
      <c r="C10" s="31" t="s">
        <v>33</v>
      </c>
      <c r="D10" s="31">
        <v>3.5</v>
      </c>
      <c r="E10" s="31">
        <v>14</v>
      </c>
      <c r="F10" s="31">
        <v>0.9</v>
      </c>
      <c r="G10" s="31">
        <v>1.4</v>
      </c>
      <c r="H10" s="31">
        <v>0.9</v>
      </c>
      <c r="I10" s="31">
        <v>2</v>
      </c>
    </row>
    <row r="11" spans="1:9" x14ac:dyDescent="0.25">
      <c r="A11" s="31">
        <v>6</v>
      </c>
      <c r="B11" s="33" t="s">
        <v>37</v>
      </c>
      <c r="C11" s="31" t="s">
        <v>33</v>
      </c>
      <c r="D11" s="31">
        <v>3.6</v>
      </c>
      <c r="E11" s="31">
        <v>7</v>
      </c>
      <c r="F11" s="31">
        <v>4.9000000000000004</v>
      </c>
      <c r="G11" s="31">
        <v>6.1</v>
      </c>
      <c r="H11" s="31">
        <v>7.5</v>
      </c>
      <c r="I11" s="31">
        <v>8.5</v>
      </c>
    </row>
    <row r="12" spans="1:9" x14ac:dyDescent="0.25">
      <c r="A12" s="31">
        <v>7</v>
      </c>
      <c r="B12" s="33" t="s">
        <v>38</v>
      </c>
      <c r="C12" s="31" t="s">
        <v>33</v>
      </c>
      <c r="D12" s="31">
        <v>4.3</v>
      </c>
      <c r="E12" s="31">
        <v>8.1999999999999993</v>
      </c>
      <c r="F12" s="31">
        <v>3.6</v>
      </c>
      <c r="G12" s="31">
        <v>4.5999999999999996</v>
      </c>
      <c r="H12" s="31">
        <v>5.8</v>
      </c>
      <c r="I12" s="31">
        <v>6.6</v>
      </c>
    </row>
    <row r="13" spans="1:9" x14ac:dyDescent="0.25">
      <c r="A13" s="31">
        <v>8</v>
      </c>
      <c r="B13" s="32" t="s">
        <v>39</v>
      </c>
      <c r="C13" s="31" t="s">
        <v>33</v>
      </c>
      <c r="D13" s="31">
        <v>-1.3</v>
      </c>
      <c r="E13" s="31">
        <v>-0.8</v>
      </c>
      <c r="F13" s="31">
        <v>-0.4</v>
      </c>
      <c r="G13" s="31">
        <v>0.2</v>
      </c>
      <c r="H13" s="31">
        <v>0.5</v>
      </c>
      <c r="I13" s="31">
        <v>1.3</v>
      </c>
    </row>
    <row r="14" spans="1:9" x14ac:dyDescent="0.25">
      <c r="A14" s="31">
        <v>9</v>
      </c>
      <c r="B14" s="32" t="s">
        <v>40</v>
      </c>
      <c r="C14" s="31" t="s">
        <v>33</v>
      </c>
      <c r="D14" s="31">
        <v>4.0999999999999996</v>
      </c>
      <c r="E14" s="31">
        <v>2.9</v>
      </c>
      <c r="F14" s="31">
        <v>3.3</v>
      </c>
      <c r="G14" s="31">
        <v>4.5</v>
      </c>
      <c r="H14" s="31">
        <v>4.7</v>
      </c>
      <c r="I14" s="31">
        <v>5.0999999999999996</v>
      </c>
    </row>
    <row r="15" spans="1:9" x14ac:dyDescent="0.25">
      <c r="A15" s="31">
        <v>10</v>
      </c>
      <c r="B15" s="32" t="s">
        <v>41</v>
      </c>
      <c r="C15" s="31" t="s">
        <v>33</v>
      </c>
      <c r="D15" s="31">
        <v>1.5</v>
      </c>
      <c r="E15" s="31">
        <v>2.6</v>
      </c>
      <c r="F15" s="31">
        <v>1.4</v>
      </c>
      <c r="G15" s="31">
        <v>1</v>
      </c>
      <c r="H15" s="31">
        <v>1.2</v>
      </c>
      <c r="I15" s="31">
        <v>1</v>
      </c>
    </row>
    <row r="16" spans="1:9" ht="25.5" x14ac:dyDescent="0.25">
      <c r="A16" s="31">
        <v>11</v>
      </c>
      <c r="B16" s="33" t="s">
        <v>42</v>
      </c>
      <c r="C16" s="31" t="s">
        <v>33</v>
      </c>
      <c r="D16" s="31">
        <v>1.4</v>
      </c>
      <c r="E16" s="31">
        <v>2</v>
      </c>
      <c r="F16" s="31">
        <v>1.3</v>
      </c>
      <c r="G16" s="31">
        <v>0.9</v>
      </c>
      <c r="H16" s="31">
        <v>1.1000000000000001</v>
      </c>
      <c r="I16" s="31">
        <v>0.9</v>
      </c>
    </row>
    <row r="17" spans="1:9" ht="25.5" x14ac:dyDescent="0.25">
      <c r="A17" s="31">
        <v>12</v>
      </c>
      <c r="B17" s="33" t="s">
        <v>43</v>
      </c>
      <c r="C17" s="31" t="s">
        <v>33</v>
      </c>
      <c r="D17" s="31">
        <v>13.2</v>
      </c>
      <c r="E17" s="31">
        <v>11.5</v>
      </c>
      <c r="F17" s="31">
        <v>10.4</v>
      </c>
      <c r="G17" s="31">
        <v>9.5</v>
      </c>
      <c r="H17" s="31">
        <v>8.3000000000000007</v>
      </c>
      <c r="I17" s="31">
        <v>7.3</v>
      </c>
    </row>
    <row r="18" spans="1:9" ht="25.5" x14ac:dyDescent="0.25">
      <c r="A18" s="31">
        <v>13</v>
      </c>
      <c r="B18" s="33" t="s">
        <v>44</v>
      </c>
      <c r="C18" s="31" t="s">
        <v>33</v>
      </c>
      <c r="D18" s="31">
        <v>12.8</v>
      </c>
      <c r="E18" s="31">
        <v>11.5</v>
      </c>
      <c r="F18" s="31">
        <v>10.3</v>
      </c>
      <c r="G18" s="31">
        <v>9.3000000000000007</v>
      </c>
      <c r="H18" s="31">
        <v>8.1999999999999993</v>
      </c>
      <c r="I18" s="31">
        <v>7.2</v>
      </c>
    </row>
    <row r="19" spans="1:9" ht="25.5" x14ac:dyDescent="0.25">
      <c r="A19" s="31">
        <v>14</v>
      </c>
      <c r="B19" s="33" t="s">
        <v>45</v>
      </c>
      <c r="C19" s="31" t="s">
        <v>33</v>
      </c>
      <c r="D19" s="31">
        <v>-0.1</v>
      </c>
      <c r="E19" s="31">
        <v>-0.3</v>
      </c>
      <c r="F19" s="31">
        <v>0.2</v>
      </c>
      <c r="G19" s="31">
        <v>1.6</v>
      </c>
      <c r="H19" s="31">
        <v>2.1</v>
      </c>
      <c r="I19" s="31">
        <v>2.2000000000000002</v>
      </c>
    </row>
    <row r="20" spans="1:9" ht="15.75" thickBot="1" x14ac:dyDescent="0.3">
      <c r="A20" s="1">
        <v>15</v>
      </c>
      <c r="B20" s="241" t="s">
        <v>339</v>
      </c>
      <c r="C20" s="1" t="s">
        <v>33</v>
      </c>
      <c r="D20" s="1">
        <v>0.1</v>
      </c>
      <c r="E20" s="1">
        <v>-1.1000000000000001</v>
      </c>
      <c r="F20" s="1">
        <v>-0.5</v>
      </c>
      <c r="G20" s="1">
        <v>0.2</v>
      </c>
      <c r="H20" s="1">
        <v>1</v>
      </c>
      <c r="I20" s="1">
        <v>2.6</v>
      </c>
    </row>
    <row r="21" spans="1:9" ht="27" customHeight="1" x14ac:dyDescent="0.25">
      <c r="H21" s="664" t="s">
        <v>368</v>
      </c>
      <c r="I21" s="664"/>
    </row>
    <row r="22" spans="1:9" ht="15.75" thickBot="1" x14ac:dyDescent="0.3">
      <c r="A22" s="686" t="s">
        <v>1150</v>
      </c>
      <c r="B22" s="686"/>
      <c r="C22" s="686"/>
      <c r="D22" s="686"/>
      <c r="E22" s="686"/>
      <c r="F22" s="686"/>
      <c r="G22" s="686"/>
      <c r="H22" s="686"/>
      <c r="I22" s="686"/>
    </row>
    <row r="23" spans="1:9" ht="15.75" thickBot="1" x14ac:dyDescent="0.3">
      <c r="A23" s="12" t="s">
        <v>703</v>
      </c>
      <c r="B23" s="12" t="s">
        <v>704</v>
      </c>
      <c r="C23" s="12"/>
      <c r="D23" s="687" t="s">
        <v>705</v>
      </c>
      <c r="E23" s="687"/>
      <c r="F23" s="687" t="s">
        <v>706</v>
      </c>
      <c r="G23" s="687"/>
      <c r="H23" s="687"/>
      <c r="I23" s="687"/>
    </row>
    <row r="24" spans="1:9" ht="15.75" thickBot="1" x14ac:dyDescent="0.3">
      <c r="A24" s="12"/>
      <c r="B24" s="12"/>
      <c r="C24" s="12" t="s">
        <v>707</v>
      </c>
      <c r="D24" s="12">
        <v>2013</v>
      </c>
      <c r="E24" s="12">
        <v>2014</v>
      </c>
      <c r="F24" s="12">
        <v>2015</v>
      </c>
      <c r="G24" s="12">
        <v>2016</v>
      </c>
      <c r="H24" s="12">
        <v>2017</v>
      </c>
      <c r="I24" s="12">
        <v>2018</v>
      </c>
    </row>
    <row r="25" spans="1:9" x14ac:dyDescent="0.25">
      <c r="A25" s="31">
        <v>1</v>
      </c>
      <c r="B25" s="32" t="s">
        <v>708</v>
      </c>
      <c r="C25" s="31" t="s">
        <v>723</v>
      </c>
      <c r="D25" s="31">
        <v>75.599999999999994</v>
      </c>
      <c r="E25" s="31">
        <v>78.099999999999994</v>
      </c>
      <c r="F25" s="31">
        <v>80.599999999999994</v>
      </c>
      <c r="G25" s="31">
        <v>84.8</v>
      </c>
      <c r="H25" s="31">
        <v>90.2</v>
      </c>
      <c r="I25" s="31">
        <v>96.4</v>
      </c>
    </row>
    <row r="26" spans="1:9" x14ac:dyDescent="0.25">
      <c r="A26" s="31">
        <v>2</v>
      </c>
      <c r="B26" s="32" t="s">
        <v>709</v>
      </c>
      <c r="C26" s="31" t="s">
        <v>33</v>
      </c>
      <c r="D26" s="31">
        <v>2.5</v>
      </c>
      <c r="E26" s="31">
        <v>3.6</v>
      </c>
      <c r="F26" s="31">
        <v>3.2</v>
      </c>
      <c r="G26" s="31">
        <v>3.6</v>
      </c>
      <c r="H26" s="31">
        <v>4.0999999999999996</v>
      </c>
      <c r="I26" s="31">
        <v>4.5999999999999996</v>
      </c>
    </row>
    <row r="27" spans="1:9" x14ac:dyDescent="0.25">
      <c r="A27" s="31">
        <v>3</v>
      </c>
      <c r="B27" s="32" t="s">
        <v>710</v>
      </c>
      <c r="C27" s="31" t="s">
        <v>33</v>
      </c>
      <c r="D27" s="31">
        <v>2.4</v>
      </c>
      <c r="E27" s="31">
        <v>2.4</v>
      </c>
      <c r="F27" s="31">
        <v>3.2</v>
      </c>
      <c r="G27" s="31">
        <v>2.6</v>
      </c>
      <c r="H27" s="31">
        <v>2.7</v>
      </c>
      <c r="I27" s="31">
        <v>2.9</v>
      </c>
    </row>
    <row r="28" spans="1:9" x14ac:dyDescent="0.25">
      <c r="A28" s="31">
        <v>4</v>
      </c>
      <c r="B28" s="33" t="s">
        <v>711</v>
      </c>
      <c r="C28" s="31" t="s">
        <v>33</v>
      </c>
      <c r="D28" s="31">
        <v>5.9</v>
      </c>
      <c r="E28" s="31">
        <v>3.4</v>
      </c>
      <c r="F28" s="31">
        <v>-0.6</v>
      </c>
      <c r="G28" s="31">
        <v>2.1</v>
      </c>
      <c r="H28" s="31">
        <v>1.3</v>
      </c>
      <c r="I28" s="31">
        <v>0.8</v>
      </c>
    </row>
    <row r="29" spans="1:9" x14ac:dyDescent="0.25">
      <c r="A29" s="31">
        <v>5</v>
      </c>
      <c r="B29" s="33" t="s">
        <v>712</v>
      </c>
      <c r="C29" s="31" t="s">
        <v>33</v>
      </c>
      <c r="D29" s="31">
        <v>3.5</v>
      </c>
      <c r="E29" s="31">
        <v>14</v>
      </c>
      <c r="F29" s="31">
        <v>0.9</v>
      </c>
      <c r="G29" s="31">
        <v>1.4</v>
      </c>
      <c r="H29" s="31">
        <v>0.9</v>
      </c>
      <c r="I29" s="31">
        <v>2</v>
      </c>
    </row>
    <row r="30" spans="1:9" x14ac:dyDescent="0.25">
      <c r="A30" s="31">
        <v>6</v>
      </c>
      <c r="B30" s="33" t="s">
        <v>713</v>
      </c>
      <c r="C30" s="31" t="s">
        <v>33</v>
      </c>
      <c r="D30" s="31">
        <v>3.6</v>
      </c>
      <c r="E30" s="31">
        <v>7</v>
      </c>
      <c r="F30" s="31">
        <v>4.9000000000000004</v>
      </c>
      <c r="G30" s="31">
        <v>6.1</v>
      </c>
      <c r="H30" s="31">
        <v>7.5</v>
      </c>
      <c r="I30" s="31">
        <v>8.5</v>
      </c>
    </row>
    <row r="31" spans="1:9" x14ac:dyDescent="0.25">
      <c r="A31" s="31">
        <v>7</v>
      </c>
      <c r="B31" s="33" t="s">
        <v>714</v>
      </c>
      <c r="C31" s="31" t="s">
        <v>33</v>
      </c>
      <c r="D31" s="31">
        <v>4.3</v>
      </c>
      <c r="E31" s="31">
        <v>8.1999999999999993</v>
      </c>
      <c r="F31" s="31">
        <v>3.6</v>
      </c>
      <c r="G31" s="31">
        <v>4.5999999999999996</v>
      </c>
      <c r="H31" s="31">
        <v>5.8</v>
      </c>
      <c r="I31" s="31">
        <v>6.6</v>
      </c>
    </row>
    <row r="32" spans="1:9" x14ac:dyDescent="0.25">
      <c r="A32" s="31">
        <v>8</v>
      </c>
      <c r="B32" s="32" t="s">
        <v>715</v>
      </c>
      <c r="C32" s="31" t="s">
        <v>33</v>
      </c>
      <c r="D32" s="31">
        <v>-1.3</v>
      </c>
      <c r="E32" s="31">
        <v>-0.8</v>
      </c>
      <c r="F32" s="31">
        <v>-0.4</v>
      </c>
      <c r="G32" s="31">
        <v>0.2</v>
      </c>
      <c r="H32" s="31">
        <v>0.5</v>
      </c>
      <c r="I32" s="31">
        <v>1.3</v>
      </c>
    </row>
    <row r="33" spans="1:9" x14ac:dyDescent="0.25">
      <c r="A33" s="31">
        <v>9</v>
      </c>
      <c r="B33" s="32" t="s">
        <v>716</v>
      </c>
      <c r="C33" s="31" t="s">
        <v>33</v>
      </c>
      <c r="D33" s="31">
        <v>4.0999999999999996</v>
      </c>
      <c r="E33" s="31">
        <v>2.9</v>
      </c>
      <c r="F33" s="31">
        <v>3.3</v>
      </c>
      <c r="G33" s="31">
        <v>4.5</v>
      </c>
      <c r="H33" s="31">
        <v>4.7</v>
      </c>
      <c r="I33" s="31">
        <v>5.0999999999999996</v>
      </c>
    </row>
    <row r="34" spans="1:9" x14ac:dyDescent="0.25">
      <c r="A34" s="31">
        <v>10</v>
      </c>
      <c r="B34" s="32" t="s">
        <v>717</v>
      </c>
      <c r="C34" s="31" t="s">
        <v>33</v>
      </c>
      <c r="D34" s="31">
        <v>1.5</v>
      </c>
      <c r="E34" s="31">
        <v>2.6</v>
      </c>
      <c r="F34" s="31">
        <v>1.4</v>
      </c>
      <c r="G34" s="31">
        <v>1</v>
      </c>
      <c r="H34" s="31">
        <v>1.2</v>
      </c>
      <c r="I34" s="31">
        <v>1</v>
      </c>
    </row>
    <row r="35" spans="1:9" x14ac:dyDescent="0.25">
      <c r="A35" s="31">
        <v>11</v>
      </c>
      <c r="B35" s="32" t="s">
        <v>718</v>
      </c>
      <c r="C35" s="31" t="s">
        <v>33</v>
      </c>
      <c r="D35" s="31">
        <v>1.4</v>
      </c>
      <c r="E35" s="31">
        <v>2</v>
      </c>
      <c r="F35" s="31">
        <v>1.3</v>
      </c>
      <c r="G35" s="31">
        <v>0.9</v>
      </c>
      <c r="H35" s="31">
        <v>1.1000000000000001</v>
      </c>
      <c r="I35" s="31">
        <v>0.9</v>
      </c>
    </row>
    <row r="36" spans="1:9" x14ac:dyDescent="0.25">
      <c r="A36" s="31">
        <v>12</v>
      </c>
      <c r="B36" s="33" t="s">
        <v>719</v>
      </c>
      <c r="C36" s="31" t="s">
        <v>33</v>
      </c>
      <c r="D36" s="31">
        <v>13.2</v>
      </c>
      <c r="E36" s="31">
        <v>11.5</v>
      </c>
      <c r="F36" s="31">
        <v>10.4</v>
      </c>
      <c r="G36" s="31">
        <v>9.5</v>
      </c>
      <c r="H36" s="31">
        <v>8.3000000000000007</v>
      </c>
      <c r="I36" s="31">
        <v>7.3</v>
      </c>
    </row>
    <row r="37" spans="1:9" x14ac:dyDescent="0.25">
      <c r="A37" s="31">
        <v>13</v>
      </c>
      <c r="B37" s="33" t="s">
        <v>720</v>
      </c>
      <c r="C37" s="31" t="s">
        <v>33</v>
      </c>
      <c r="D37" s="31">
        <v>12.8</v>
      </c>
      <c r="E37" s="31">
        <v>11.5</v>
      </c>
      <c r="F37" s="31">
        <v>10.3</v>
      </c>
      <c r="G37" s="31">
        <v>9.3000000000000007</v>
      </c>
      <c r="H37" s="31">
        <v>8.1999999999999993</v>
      </c>
      <c r="I37" s="31">
        <v>7.2</v>
      </c>
    </row>
    <row r="38" spans="1:9" x14ac:dyDescent="0.25">
      <c r="A38" s="31">
        <v>14</v>
      </c>
      <c r="B38" s="33" t="s">
        <v>721</v>
      </c>
      <c r="C38" s="31" t="s">
        <v>33</v>
      </c>
      <c r="D38" s="31">
        <v>-0.1</v>
      </c>
      <c r="E38" s="31">
        <v>-0.3</v>
      </c>
      <c r="F38" s="31">
        <v>0.2</v>
      </c>
      <c r="G38" s="31">
        <v>1.6</v>
      </c>
      <c r="H38" s="31">
        <v>2.1</v>
      </c>
      <c r="I38" s="31">
        <v>2.2000000000000002</v>
      </c>
    </row>
    <row r="39" spans="1:9" ht="15.75" thickBot="1" x14ac:dyDescent="0.3">
      <c r="A39" s="1">
        <v>15</v>
      </c>
      <c r="B39" s="241" t="s">
        <v>722</v>
      </c>
      <c r="C39" s="1" t="s">
        <v>33</v>
      </c>
      <c r="D39" s="1">
        <v>0.1</v>
      </c>
      <c r="E39" s="1">
        <v>-1.1000000000000001</v>
      </c>
      <c r="F39" s="1">
        <v>-0.5</v>
      </c>
      <c r="G39" s="1">
        <v>0.2</v>
      </c>
      <c r="H39" s="1">
        <v>1</v>
      </c>
      <c r="I39" s="1">
        <v>2.6</v>
      </c>
    </row>
    <row r="40" spans="1:9" ht="27" customHeight="1" x14ac:dyDescent="0.25">
      <c r="H40" s="664" t="s">
        <v>907</v>
      </c>
      <c r="I40" s="664"/>
    </row>
  </sheetData>
  <mergeCells count="8">
    <mergeCell ref="H40:I40"/>
    <mergeCell ref="H21:I21"/>
    <mergeCell ref="A3:I3"/>
    <mergeCell ref="D4:E4"/>
    <mergeCell ref="F4:I4"/>
    <mergeCell ref="A22:I22"/>
    <mergeCell ref="D23:E23"/>
    <mergeCell ref="F23:I23"/>
  </mergeCells>
  <hyperlinks>
    <hyperlink ref="B8" location="_ftn1" display="_ftn1"/>
    <hyperlink ref="B27" location="_ftn1" display="_ftn1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31"/>
  <sheetViews>
    <sheetView showGridLines="0" zoomScale="85" zoomScaleNormal="85" workbookViewId="0"/>
  </sheetViews>
  <sheetFormatPr defaultRowHeight="15" x14ac:dyDescent="0.25"/>
  <cols>
    <col min="2" max="2" width="28.85546875" bestFit="1" customWidth="1"/>
    <col min="6" max="6" width="13.42578125" customWidth="1"/>
  </cols>
  <sheetData>
    <row r="4" spans="2:6" ht="15.75" thickBot="1" x14ac:dyDescent="0.3">
      <c r="B4" s="686" t="s">
        <v>913</v>
      </c>
      <c r="C4" s="686"/>
      <c r="D4" s="686"/>
      <c r="E4" s="686"/>
      <c r="F4" s="686"/>
    </row>
    <row r="5" spans="2:6" ht="15.75" thickBot="1" x14ac:dyDescent="0.3">
      <c r="B5" s="359"/>
      <c r="C5" s="360">
        <v>2016</v>
      </c>
      <c r="D5" s="360">
        <v>2017</v>
      </c>
      <c r="E5" s="360">
        <v>2018</v>
      </c>
      <c r="F5" s="360">
        <v>2019</v>
      </c>
    </row>
    <row r="6" spans="2:6" x14ac:dyDescent="0.25">
      <c r="B6" s="350" t="s">
        <v>340</v>
      </c>
      <c r="C6" s="351">
        <v>196</v>
      </c>
      <c r="D6" s="351">
        <v>456</v>
      </c>
      <c r="E6" s="351">
        <v>529</v>
      </c>
      <c r="F6" s="351">
        <v>202</v>
      </c>
    </row>
    <row r="7" spans="2:6" x14ac:dyDescent="0.25">
      <c r="B7" s="350" t="s">
        <v>341</v>
      </c>
      <c r="C7" s="352"/>
      <c r="D7" s="352"/>
      <c r="E7" s="351">
        <v>614</v>
      </c>
      <c r="F7" s="353">
        <v>3100</v>
      </c>
    </row>
    <row r="8" spans="2:6" x14ac:dyDescent="0.25">
      <c r="B8" s="350" t="s">
        <v>342</v>
      </c>
      <c r="C8" s="348"/>
      <c r="D8" s="348"/>
      <c r="E8" s="353">
        <v>30000</v>
      </c>
      <c r="F8" s="353">
        <v>115000</v>
      </c>
    </row>
    <row r="9" spans="2:6" x14ac:dyDescent="0.25">
      <c r="B9" s="354" t="s">
        <v>343</v>
      </c>
      <c r="C9" s="352"/>
      <c r="D9" s="352"/>
      <c r="E9" s="353">
        <v>30000</v>
      </c>
      <c r="F9" s="353">
        <v>75000</v>
      </c>
    </row>
    <row r="10" spans="2:6" x14ac:dyDescent="0.25">
      <c r="B10" s="354" t="s">
        <v>344</v>
      </c>
      <c r="C10" s="348"/>
      <c r="D10" s="348"/>
      <c r="E10" s="348"/>
      <c r="F10" s="353">
        <v>40000</v>
      </c>
    </row>
    <row r="11" spans="2:6" x14ac:dyDescent="0.25">
      <c r="B11" s="350" t="s">
        <v>345</v>
      </c>
      <c r="C11" s="351">
        <v>164</v>
      </c>
      <c r="D11" s="351">
        <v>405</v>
      </c>
      <c r="E11" s="353">
        <v>1402</v>
      </c>
      <c r="F11" s="353">
        <v>2588</v>
      </c>
    </row>
    <row r="12" spans="2:6" x14ac:dyDescent="0.25">
      <c r="B12" s="350" t="s">
        <v>346</v>
      </c>
      <c r="C12" s="351">
        <v>410</v>
      </c>
      <c r="D12" s="353">
        <v>1094</v>
      </c>
      <c r="E12" s="353">
        <v>4066</v>
      </c>
      <c r="F12" s="353">
        <v>7764</v>
      </c>
    </row>
    <row r="13" spans="2:6" x14ac:dyDescent="0.25">
      <c r="B13" s="350" t="s">
        <v>347</v>
      </c>
      <c r="C13" s="353">
        <v>1621</v>
      </c>
      <c r="D13" s="353">
        <v>1657</v>
      </c>
      <c r="E13" s="353">
        <v>1693</v>
      </c>
      <c r="F13" s="353">
        <v>1730</v>
      </c>
    </row>
    <row r="14" spans="2:6" x14ac:dyDescent="0.25">
      <c r="B14" s="350" t="s">
        <v>348</v>
      </c>
      <c r="C14" s="355">
        <v>0.48</v>
      </c>
      <c r="D14" s="355">
        <v>0.59</v>
      </c>
      <c r="E14" s="355">
        <v>0.74</v>
      </c>
      <c r="F14" s="355">
        <v>0.79</v>
      </c>
    </row>
    <row r="15" spans="2:6" ht="15.75" thickBot="1" x14ac:dyDescent="0.3">
      <c r="B15" s="356" t="s">
        <v>349</v>
      </c>
      <c r="C15" s="357"/>
      <c r="D15" s="357"/>
      <c r="E15" s="358">
        <v>0.67</v>
      </c>
      <c r="F15" s="358">
        <v>0.67</v>
      </c>
    </row>
    <row r="16" spans="2:6" ht="15.75" x14ac:dyDescent="0.25">
      <c r="B16" s="298"/>
      <c r="C16" s="298"/>
      <c r="D16" s="298"/>
      <c r="E16" s="688" t="s">
        <v>724</v>
      </c>
      <c r="F16" s="688"/>
    </row>
    <row r="17" spans="2:6" x14ac:dyDescent="0.25">
      <c r="C17" s="299"/>
      <c r="D17" s="299"/>
      <c r="E17" s="299"/>
      <c r="F17" s="299"/>
    </row>
    <row r="19" spans="2:6" ht="15.75" thickBot="1" x14ac:dyDescent="0.3">
      <c r="B19" s="686" t="s">
        <v>914</v>
      </c>
      <c r="C19" s="686"/>
      <c r="D19" s="686"/>
      <c r="E19" s="686"/>
      <c r="F19" s="686"/>
    </row>
    <row r="20" spans="2:6" ht="15.75" thickBot="1" x14ac:dyDescent="0.3">
      <c r="B20" s="359"/>
      <c r="C20" s="360">
        <v>2016</v>
      </c>
      <c r="D20" s="360">
        <v>2017</v>
      </c>
      <c r="E20" s="360">
        <v>2018</v>
      </c>
      <c r="F20" s="360">
        <v>2019</v>
      </c>
    </row>
    <row r="21" spans="2:6" x14ac:dyDescent="0.25">
      <c r="B21" s="350" t="s">
        <v>725</v>
      </c>
      <c r="C21" s="351">
        <v>196</v>
      </c>
      <c r="D21" s="351">
        <v>456</v>
      </c>
      <c r="E21" s="351">
        <v>529</v>
      </c>
      <c r="F21" s="351">
        <v>202</v>
      </c>
    </row>
    <row r="22" spans="2:6" x14ac:dyDescent="0.25">
      <c r="B22" s="350" t="s">
        <v>726</v>
      </c>
      <c r="C22" s="352"/>
      <c r="D22" s="352"/>
      <c r="E22" s="351">
        <v>614</v>
      </c>
      <c r="F22" s="353">
        <v>3100</v>
      </c>
    </row>
    <row r="23" spans="2:6" x14ac:dyDescent="0.25">
      <c r="B23" s="350" t="s">
        <v>727</v>
      </c>
      <c r="C23" s="348"/>
      <c r="D23" s="348"/>
      <c r="E23" s="353">
        <v>30000</v>
      </c>
      <c r="F23" s="353">
        <v>115000</v>
      </c>
    </row>
    <row r="24" spans="2:6" x14ac:dyDescent="0.25">
      <c r="B24" s="354" t="s">
        <v>343</v>
      </c>
      <c r="C24" s="352"/>
      <c r="D24" s="352"/>
      <c r="E24" s="353">
        <v>30000</v>
      </c>
      <c r="F24" s="353">
        <v>75000</v>
      </c>
    </row>
    <row r="25" spans="2:6" x14ac:dyDescent="0.25">
      <c r="B25" s="354" t="s">
        <v>344</v>
      </c>
      <c r="C25" s="348"/>
      <c r="D25" s="348"/>
      <c r="E25" s="348"/>
      <c r="F25" s="353">
        <v>40000</v>
      </c>
    </row>
    <row r="26" spans="2:6" x14ac:dyDescent="0.25">
      <c r="B26" s="350" t="s">
        <v>728</v>
      </c>
      <c r="C26" s="351">
        <v>164</v>
      </c>
      <c r="D26" s="351">
        <v>405</v>
      </c>
      <c r="E26" s="353">
        <v>1402</v>
      </c>
      <c r="F26" s="353">
        <v>2588</v>
      </c>
    </row>
    <row r="27" spans="2:6" x14ac:dyDescent="0.25">
      <c r="B27" s="350" t="s">
        <v>729</v>
      </c>
      <c r="C27" s="351">
        <v>410</v>
      </c>
      <c r="D27" s="353">
        <v>1094</v>
      </c>
      <c r="E27" s="353">
        <v>4066</v>
      </c>
      <c r="F27" s="353">
        <v>7764</v>
      </c>
    </row>
    <row r="28" spans="2:6" x14ac:dyDescent="0.25">
      <c r="B28" s="350" t="s">
        <v>730</v>
      </c>
      <c r="C28" s="353">
        <v>1621</v>
      </c>
      <c r="D28" s="353">
        <v>1657</v>
      </c>
      <c r="E28" s="353">
        <v>1693</v>
      </c>
      <c r="F28" s="353">
        <v>1730</v>
      </c>
    </row>
    <row r="29" spans="2:6" x14ac:dyDescent="0.25">
      <c r="B29" s="350" t="s">
        <v>731</v>
      </c>
      <c r="C29" s="355">
        <v>0.48</v>
      </c>
      <c r="D29" s="355">
        <v>0.59</v>
      </c>
      <c r="E29" s="355">
        <v>0.74</v>
      </c>
      <c r="F29" s="355">
        <v>0.79</v>
      </c>
    </row>
    <row r="30" spans="2:6" ht="15.75" thickBot="1" x14ac:dyDescent="0.3">
      <c r="B30" s="356" t="s">
        <v>732</v>
      </c>
      <c r="C30" s="357"/>
      <c r="D30" s="357"/>
      <c r="E30" s="358">
        <v>0.67</v>
      </c>
      <c r="F30" s="358">
        <v>0.67</v>
      </c>
    </row>
    <row r="31" spans="2:6" ht="15.75" x14ac:dyDescent="0.25">
      <c r="B31" s="298"/>
      <c r="C31" s="298"/>
      <c r="D31" s="298"/>
      <c r="E31" s="688" t="s">
        <v>733</v>
      </c>
      <c r="F31" s="688"/>
    </row>
  </sheetData>
  <mergeCells count="4">
    <mergeCell ref="B4:F4"/>
    <mergeCell ref="E16:F16"/>
    <mergeCell ref="B19:F19"/>
    <mergeCell ref="E31:F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8"/>
  <sheetViews>
    <sheetView showGridLines="0" zoomScale="85" zoomScaleNormal="85" workbookViewId="0">
      <selection activeCell="B18" sqref="B18:F18"/>
    </sheetView>
  </sheetViews>
  <sheetFormatPr defaultRowHeight="15" x14ac:dyDescent="0.25"/>
  <cols>
    <col min="2" max="2" width="18.85546875" customWidth="1"/>
  </cols>
  <sheetData>
    <row r="4" spans="2:6" ht="15.75" thickBot="1" x14ac:dyDescent="0.3">
      <c r="B4" s="396" t="s">
        <v>915</v>
      </c>
      <c r="C4" s="396"/>
      <c r="D4" s="396"/>
      <c r="E4" s="396"/>
      <c r="F4" s="396"/>
    </row>
    <row r="5" spans="2:6" ht="15.75" thickBot="1" x14ac:dyDescent="0.3">
      <c r="B5" s="362"/>
      <c r="C5" s="360">
        <v>2016</v>
      </c>
      <c r="D5" s="360">
        <v>2017</v>
      </c>
      <c r="E5" s="360">
        <v>2018</v>
      </c>
      <c r="F5" s="360">
        <v>2019</v>
      </c>
    </row>
    <row r="6" spans="2:6" x14ac:dyDescent="0.25">
      <c r="B6" s="350" t="s">
        <v>515</v>
      </c>
      <c r="C6" s="351">
        <v>360</v>
      </c>
      <c r="D6" s="351">
        <v>440</v>
      </c>
      <c r="E6" s="361"/>
      <c r="F6" s="361"/>
    </row>
    <row r="7" spans="2:6" x14ac:dyDescent="0.25">
      <c r="B7" s="350" t="s">
        <v>341</v>
      </c>
      <c r="C7" s="352"/>
      <c r="D7" s="352"/>
      <c r="E7" s="353">
        <v>1000</v>
      </c>
      <c r="F7" s="353">
        <v>1600</v>
      </c>
    </row>
    <row r="8" spans="2:6" x14ac:dyDescent="0.25">
      <c r="B8" s="350" t="s">
        <v>342</v>
      </c>
      <c r="C8" s="361"/>
      <c r="D8" s="361"/>
      <c r="E8" s="353">
        <v>50000</v>
      </c>
      <c r="F8" s="353">
        <v>80000</v>
      </c>
    </row>
    <row r="9" spans="2:6" ht="15.75" thickBot="1" x14ac:dyDescent="0.3">
      <c r="B9" s="350" t="s">
        <v>348</v>
      </c>
      <c r="C9" s="355">
        <v>0.48</v>
      </c>
      <c r="D9" s="355">
        <v>0.7</v>
      </c>
      <c r="E9" s="361"/>
      <c r="F9" s="361"/>
    </row>
    <row r="10" spans="2:6" x14ac:dyDescent="0.25">
      <c r="B10" s="689" t="s">
        <v>24</v>
      </c>
      <c r="C10" s="689"/>
      <c r="D10" s="689"/>
      <c r="E10" s="689"/>
      <c r="F10" s="689"/>
    </row>
    <row r="12" spans="2:6" ht="15.75" thickBot="1" x14ac:dyDescent="0.3">
      <c r="B12" s="396" t="s">
        <v>916</v>
      </c>
      <c r="C12" s="396"/>
      <c r="D12" s="396"/>
      <c r="E12" s="396"/>
      <c r="F12" s="396"/>
    </row>
    <row r="13" spans="2:6" ht="15.75" thickBot="1" x14ac:dyDescent="0.3">
      <c r="B13" s="362"/>
      <c r="C13" s="360">
        <v>2016</v>
      </c>
      <c r="D13" s="360">
        <v>2017</v>
      </c>
      <c r="E13" s="360">
        <v>2018</v>
      </c>
      <c r="F13" s="360">
        <v>2019</v>
      </c>
    </row>
    <row r="14" spans="2:6" x14ac:dyDescent="0.25">
      <c r="B14" s="350" t="s">
        <v>734</v>
      </c>
      <c r="C14" s="351">
        <v>360</v>
      </c>
      <c r="D14" s="351">
        <v>440</v>
      </c>
      <c r="E14" s="361"/>
      <c r="F14" s="361"/>
    </row>
    <row r="15" spans="2:6" x14ac:dyDescent="0.25">
      <c r="B15" s="350" t="s">
        <v>726</v>
      </c>
      <c r="C15" s="352"/>
      <c r="D15" s="352"/>
      <c r="E15" s="353">
        <v>1000</v>
      </c>
      <c r="F15" s="353">
        <v>1600</v>
      </c>
    </row>
    <row r="16" spans="2:6" x14ac:dyDescent="0.25">
      <c r="B16" s="350" t="s">
        <v>727</v>
      </c>
      <c r="C16" s="361"/>
      <c r="D16" s="361"/>
      <c r="E16" s="353">
        <v>50000</v>
      </c>
      <c r="F16" s="353">
        <v>80000</v>
      </c>
    </row>
    <row r="17" spans="2:6" ht="15.75" thickBot="1" x14ac:dyDescent="0.3">
      <c r="B17" s="350" t="s">
        <v>735</v>
      </c>
      <c r="C17" s="355">
        <v>0.48</v>
      </c>
      <c r="D17" s="355">
        <v>0.7</v>
      </c>
      <c r="E17" s="361"/>
      <c r="F17" s="361"/>
    </row>
    <row r="18" spans="2:6" x14ac:dyDescent="0.25">
      <c r="B18" s="689" t="s">
        <v>626</v>
      </c>
      <c r="C18" s="689"/>
      <c r="D18" s="689"/>
      <c r="E18" s="689"/>
      <c r="F18" s="689"/>
    </row>
  </sheetData>
  <mergeCells count="2">
    <mergeCell ref="B10:F10"/>
    <mergeCell ref="B18:F1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3"/>
  <sheetViews>
    <sheetView showGridLines="0" zoomScale="85" zoomScaleNormal="85" workbookViewId="0">
      <selection activeCell="B17" sqref="B17"/>
    </sheetView>
  </sheetViews>
  <sheetFormatPr defaultRowHeight="15" x14ac:dyDescent="0.25"/>
  <cols>
    <col min="1" max="1" width="11.140625" customWidth="1"/>
    <col min="2" max="2" width="34.140625" customWidth="1"/>
    <col min="4" max="4" width="14" customWidth="1"/>
    <col min="9" max="9" width="11.28515625" customWidth="1"/>
    <col min="11" max="11" width="12" bestFit="1" customWidth="1"/>
  </cols>
  <sheetData>
    <row r="2" spans="2:17" ht="26.25" thickBot="1" x14ac:dyDescent="0.35">
      <c r="B2" s="401" t="s">
        <v>1037</v>
      </c>
      <c r="C2" s="230"/>
      <c r="D2" s="666" t="s">
        <v>1038</v>
      </c>
      <c r="E2" s="666"/>
      <c r="F2" s="666"/>
      <c r="G2" s="666"/>
      <c r="H2" s="666"/>
      <c r="I2" s="313"/>
      <c r="J2" s="313"/>
      <c r="K2" s="313"/>
      <c r="L2" s="313"/>
      <c r="M2" s="313"/>
      <c r="N2" s="313"/>
      <c r="O2" s="313"/>
      <c r="P2" s="313"/>
      <c r="Q2" s="313"/>
    </row>
    <row r="3" spans="2:17" ht="17.25" thickBot="1" x14ac:dyDescent="0.35">
      <c r="B3" s="414"/>
      <c r="C3" s="236"/>
      <c r="D3" s="412"/>
      <c r="E3" s="412">
        <v>2016</v>
      </c>
      <c r="F3" s="412">
        <v>2017</v>
      </c>
      <c r="G3" s="412">
        <v>2018</v>
      </c>
      <c r="H3" s="412">
        <v>2019</v>
      </c>
      <c r="K3" s="468"/>
      <c r="L3" s="469">
        <v>2015</v>
      </c>
      <c r="M3" s="469">
        <v>2016</v>
      </c>
      <c r="N3" s="469">
        <v>2017</v>
      </c>
      <c r="O3" s="469">
        <v>2018</v>
      </c>
      <c r="P3" s="469">
        <v>2019</v>
      </c>
      <c r="Q3" s="313"/>
    </row>
    <row r="4" spans="2:17" ht="16.5" x14ac:dyDescent="0.3">
      <c r="B4" s="237"/>
      <c r="C4" s="238"/>
      <c r="D4" s="408"/>
      <c r="E4" s="690" t="s">
        <v>521</v>
      </c>
      <c r="F4" s="690"/>
      <c r="G4" s="690"/>
      <c r="H4" s="690"/>
      <c r="K4" s="397" t="s">
        <v>516</v>
      </c>
      <c r="L4" s="398">
        <v>3.5725385687004119</v>
      </c>
      <c r="M4" s="398">
        <v>3.2103214709743977</v>
      </c>
      <c r="N4" s="398">
        <v>3.61889264835078</v>
      </c>
      <c r="O4" s="398">
        <v>4.0871732479111023</v>
      </c>
      <c r="P4" s="398">
        <v>4.5999999999999996</v>
      </c>
      <c r="Q4" s="313"/>
    </row>
    <row r="5" spans="2:17" ht="16.5" x14ac:dyDescent="0.3">
      <c r="D5" s="411" t="s">
        <v>169</v>
      </c>
      <c r="E5" s="407">
        <v>1.2</v>
      </c>
      <c r="F5" s="407">
        <v>1.5</v>
      </c>
      <c r="G5" s="407">
        <v>0.4</v>
      </c>
      <c r="H5" s="407">
        <v>-1.6</v>
      </c>
      <c r="K5" s="397" t="s">
        <v>517</v>
      </c>
      <c r="L5" s="398">
        <v>3.5725385687004119</v>
      </c>
      <c r="M5" s="398">
        <v>3.0103214709743975</v>
      </c>
      <c r="N5" s="398">
        <v>3.4188926483507798</v>
      </c>
      <c r="O5" s="398">
        <v>3.7871732479111024</v>
      </c>
      <c r="P5" s="398">
        <v>3.6999999999999997</v>
      </c>
      <c r="Q5" s="313"/>
    </row>
    <row r="6" spans="2:17" ht="16.5" x14ac:dyDescent="0.3">
      <c r="D6" s="411" t="s">
        <v>519</v>
      </c>
      <c r="E6" s="407"/>
      <c r="F6" s="407"/>
      <c r="G6" s="407">
        <v>0.7</v>
      </c>
      <c r="H6" s="407">
        <v>2.5</v>
      </c>
      <c r="K6" s="397" t="s">
        <v>518</v>
      </c>
      <c r="L6" s="398">
        <v>3.5725385687004119</v>
      </c>
      <c r="M6" s="398">
        <v>2.8103214709743973</v>
      </c>
      <c r="N6" s="398">
        <v>3.5188926483507799</v>
      </c>
      <c r="O6" s="398">
        <v>3.5871732479111023</v>
      </c>
      <c r="P6" s="398">
        <v>3.4999999999999996</v>
      </c>
      <c r="Q6" s="313"/>
    </row>
    <row r="7" spans="2:17" ht="16.5" x14ac:dyDescent="0.3">
      <c r="D7" s="411" t="s">
        <v>520</v>
      </c>
      <c r="E7" s="407">
        <v>0.04</v>
      </c>
      <c r="F7" s="407">
        <v>0.05</v>
      </c>
      <c r="G7" s="407">
        <v>0.21</v>
      </c>
      <c r="H7" s="407">
        <v>0.26</v>
      </c>
      <c r="I7" s="313"/>
      <c r="J7" s="313"/>
      <c r="K7" s="313"/>
      <c r="L7" s="313"/>
      <c r="M7" s="313"/>
      <c r="N7" s="313"/>
      <c r="O7" s="313"/>
      <c r="P7" s="313"/>
      <c r="Q7" s="313"/>
    </row>
    <row r="8" spans="2:17" ht="17.25" thickBot="1" x14ac:dyDescent="0.35">
      <c r="D8" s="410" t="s">
        <v>132</v>
      </c>
      <c r="E8" s="408">
        <v>0.2</v>
      </c>
      <c r="F8" s="408">
        <v>0.2</v>
      </c>
      <c r="G8" s="408">
        <v>0.3</v>
      </c>
      <c r="H8" s="408">
        <v>0.9</v>
      </c>
      <c r="I8" s="313"/>
      <c r="J8" s="313"/>
      <c r="K8" s="468"/>
      <c r="L8" s="469">
        <v>2015</v>
      </c>
      <c r="M8" s="469">
        <v>2016</v>
      </c>
      <c r="N8" s="469">
        <v>2017</v>
      </c>
      <c r="O8" s="469">
        <v>2018</v>
      </c>
      <c r="P8" s="469">
        <v>2019</v>
      </c>
      <c r="Q8" s="313"/>
    </row>
    <row r="9" spans="2:17" ht="16.5" x14ac:dyDescent="0.3">
      <c r="D9" s="409"/>
      <c r="E9" s="691" t="s">
        <v>522</v>
      </c>
      <c r="F9" s="691"/>
      <c r="G9" s="691"/>
      <c r="H9" s="691"/>
      <c r="I9" s="313"/>
      <c r="J9" s="313"/>
      <c r="K9" s="397" t="s">
        <v>736</v>
      </c>
      <c r="L9" s="398">
        <v>3.5725385687004119</v>
      </c>
      <c r="M9" s="398">
        <v>3.2103214709743977</v>
      </c>
      <c r="N9" s="398">
        <v>3.61889264835078</v>
      </c>
      <c r="O9" s="398">
        <v>4.0871732479111023</v>
      </c>
      <c r="P9" s="398">
        <v>4.5999999999999996</v>
      </c>
      <c r="Q9" s="313"/>
    </row>
    <row r="10" spans="2:17" ht="16.5" x14ac:dyDescent="0.3">
      <c r="D10" s="411" t="s">
        <v>169</v>
      </c>
      <c r="E10" s="407">
        <v>2</v>
      </c>
      <c r="F10" s="407">
        <v>0.4</v>
      </c>
      <c r="G10" s="407">
        <v>-2.4</v>
      </c>
      <c r="H10" s="407">
        <v>0</v>
      </c>
      <c r="I10" s="313"/>
      <c r="J10" s="313"/>
      <c r="K10" s="397" t="s">
        <v>737</v>
      </c>
      <c r="L10" s="398">
        <v>3.5725385687004119</v>
      </c>
      <c r="M10" s="398">
        <v>3.0103214709743975</v>
      </c>
      <c r="N10" s="398">
        <v>3.4188926483507798</v>
      </c>
      <c r="O10" s="398">
        <v>3.7871732479111024</v>
      </c>
      <c r="P10" s="398">
        <v>3.6999999999999997</v>
      </c>
      <c r="Q10" s="313"/>
    </row>
    <row r="11" spans="2:17" ht="16.5" x14ac:dyDescent="0.3">
      <c r="D11" s="411" t="s">
        <v>519</v>
      </c>
      <c r="E11" s="407"/>
      <c r="F11" s="407"/>
      <c r="G11" s="407">
        <v>1.2</v>
      </c>
      <c r="H11" s="407">
        <v>0.6</v>
      </c>
      <c r="I11" s="313"/>
      <c r="J11" s="313"/>
      <c r="K11" s="397" t="s">
        <v>738</v>
      </c>
      <c r="L11" s="398">
        <v>3.5725385687004119</v>
      </c>
      <c r="M11" s="398">
        <v>2.8103214709743973</v>
      </c>
      <c r="N11" s="398">
        <v>3.5188926483507799</v>
      </c>
      <c r="O11" s="398">
        <v>3.5871732479111023</v>
      </c>
      <c r="P11" s="398">
        <v>3.4999999999999996</v>
      </c>
      <c r="Q11" s="313"/>
    </row>
    <row r="12" spans="2:17" x14ac:dyDescent="0.25">
      <c r="D12" s="411" t="s">
        <v>520</v>
      </c>
      <c r="E12" s="407">
        <v>0.02</v>
      </c>
      <c r="F12" s="407">
        <v>0.02</v>
      </c>
      <c r="G12" s="407">
        <v>0.12</v>
      </c>
      <c r="H12" s="407">
        <v>0.03</v>
      </c>
    </row>
    <row r="13" spans="2:17" ht="15.75" thickBot="1" x14ac:dyDescent="0.3">
      <c r="D13" s="412" t="s">
        <v>132</v>
      </c>
      <c r="E13" s="648">
        <v>0.2</v>
      </c>
      <c r="F13" s="648">
        <v>-0.1</v>
      </c>
      <c r="G13" s="648">
        <v>0.2</v>
      </c>
      <c r="H13" s="648">
        <v>0.2</v>
      </c>
    </row>
    <row r="14" spans="2:17" x14ac:dyDescent="0.25">
      <c r="D14" s="415"/>
      <c r="E14" s="416"/>
      <c r="F14" s="416"/>
      <c r="G14" s="692" t="s">
        <v>24</v>
      </c>
      <c r="H14" s="692"/>
    </row>
    <row r="15" spans="2:17" x14ac:dyDescent="0.25">
      <c r="B15" s="692" t="s">
        <v>24</v>
      </c>
      <c r="C15" s="692"/>
      <c r="D15" s="415"/>
      <c r="E15" s="416"/>
      <c r="F15" s="416"/>
      <c r="G15" s="692"/>
      <c r="H15" s="692"/>
    </row>
    <row r="17" spans="2:14" ht="39" thickBot="1" x14ac:dyDescent="0.3">
      <c r="B17" s="571" t="s">
        <v>1194</v>
      </c>
      <c r="C17" s="230"/>
      <c r="D17" s="666" t="s">
        <v>1257</v>
      </c>
      <c r="E17" s="666"/>
      <c r="F17" s="666"/>
      <c r="G17" s="666"/>
      <c r="H17" s="666"/>
    </row>
    <row r="18" spans="2:14" ht="15.75" thickBot="1" x14ac:dyDescent="0.3">
      <c r="B18" s="414"/>
      <c r="C18" s="236"/>
      <c r="D18" s="412"/>
      <c r="E18" s="412">
        <v>2016</v>
      </c>
      <c r="F18" s="412">
        <v>2017</v>
      </c>
      <c r="G18" s="412">
        <v>2018</v>
      </c>
      <c r="H18" s="412">
        <v>2019</v>
      </c>
    </row>
    <row r="19" spans="2:14" x14ac:dyDescent="0.25">
      <c r="B19" s="237"/>
      <c r="C19" s="238"/>
      <c r="D19" s="408"/>
      <c r="E19" s="690" t="s">
        <v>521</v>
      </c>
      <c r="F19" s="690"/>
      <c r="G19" s="690"/>
      <c r="H19" s="690"/>
    </row>
    <row r="20" spans="2:14" x14ac:dyDescent="0.25">
      <c r="D20" s="411" t="s">
        <v>677</v>
      </c>
      <c r="E20" s="407">
        <v>1.2</v>
      </c>
      <c r="F20" s="407">
        <v>1.5</v>
      </c>
      <c r="G20" s="407">
        <v>0.4</v>
      </c>
      <c r="H20" s="407">
        <v>-1.6</v>
      </c>
    </row>
    <row r="21" spans="2:14" x14ac:dyDescent="0.25">
      <c r="D21" s="411" t="s">
        <v>519</v>
      </c>
      <c r="E21" s="407"/>
      <c r="F21" s="407"/>
      <c r="G21" s="407">
        <v>0.7</v>
      </c>
      <c r="H21" s="407">
        <v>2.5</v>
      </c>
    </row>
    <row r="22" spans="2:14" x14ac:dyDescent="0.25">
      <c r="D22" s="411" t="s">
        <v>739</v>
      </c>
      <c r="E22" s="407">
        <v>0.04</v>
      </c>
      <c r="F22" s="407">
        <v>0.05</v>
      </c>
      <c r="G22" s="407">
        <v>0.21</v>
      </c>
      <c r="H22" s="407">
        <v>0.26</v>
      </c>
      <c r="I22" s="105"/>
      <c r="J22" s="105"/>
      <c r="K22" s="105"/>
      <c r="L22" s="105"/>
      <c r="M22" s="105"/>
    </row>
    <row r="23" spans="2:14" x14ac:dyDescent="0.25">
      <c r="D23" s="410" t="s">
        <v>621</v>
      </c>
      <c r="E23" s="408">
        <v>0.2</v>
      </c>
      <c r="F23" s="408">
        <v>0.2</v>
      </c>
      <c r="G23" s="408">
        <v>0.3</v>
      </c>
      <c r="H23" s="408">
        <v>0.9</v>
      </c>
      <c r="I23" s="415"/>
      <c r="J23" s="415"/>
      <c r="K23" s="415"/>
      <c r="L23" s="415"/>
      <c r="M23" s="415"/>
    </row>
    <row r="24" spans="2:14" x14ac:dyDescent="0.25">
      <c r="D24" s="409"/>
      <c r="E24" s="691" t="s">
        <v>522</v>
      </c>
      <c r="F24" s="691"/>
      <c r="G24" s="691"/>
      <c r="H24" s="691"/>
      <c r="I24" s="416"/>
      <c r="J24" s="694"/>
      <c r="K24" s="694"/>
      <c r="L24" s="694"/>
      <c r="M24" s="694"/>
    </row>
    <row r="25" spans="2:14" x14ac:dyDescent="0.25">
      <c r="D25" s="411" t="s">
        <v>677</v>
      </c>
      <c r="E25" s="407">
        <v>2</v>
      </c>
      <c r="F25" s="407">
        <v>0.4</v>
      </c>
      <c r="G25" s="407">
        <v>-2.4</v>
      </c>
      <c r="H25" s="407">
        <v>0</v>
      </c>
      <c r="I25" s="415"/>
      <c r="J25" s="416"/>
      <c r="K25" s="416"/>
      <c r="L25" s="416"/>
      <c r="M25" s="416"/>
    </row>
    <row r="26" spans="2:14" x14ac:dyDescent="0.25">
      <c r="D26" s="411" t="s">
        <v>519</v>
      </c>
      <c r="E26" s="407"/>
      <c r="F26" s="407"/>
      <c r="G26" s="407">
        <v>1.2</v>
      </c>
      <c r="H26" s="407">
        <v>0.6</v>
      </c>
      <c r="I26" s="415"/>
      <c r="J26" s="416"/>
      <c r="K26" s="416"/>
      <c r="L26" s="416"/>
      <c r="M26" s="416"/>
    </row>
    <row r="27" spans="2:14" x14ac:dyDescent="0.25">
      <c r="D27" s="411" t="s">
        <v>739</v>
      </c>
      <c r="E27" s="407">
        <v>0.02</v>
      </c>
      <c r="F27" s="407">
        <v>0.02</v>
      </c>
      <c r="G27" s="407">
        <v>0.12</v>
      </c>
      <c r="H27" s="407">
        <v>0.03</v>
      </c>
      <c r="I27" s="415"/>
      <c r="J27" s="416"/>
      <c r="K27" s="416"/>
      <c r="L27" s="416"/>
      <c r="M27" s="416"/>
    </row>
    <row r="28" spans="2:14" ht="15.75" thickBot="1" x14ac:dyDescent="0.3">
      <c r="D28" s="412" t="s">
        <v>621</v>
      </c>
      <c r="E28" s="648">
        <v>0.2</v>
      </c>
      <c r="F28" s="648">
        <v>-0.1</v>
      </c>
      <c r="G28" s="648">
        <v>0.2</v>
      </c>
      <c r="H28" s="648">
        <v>0.2</v>
      </c>
      <c r="I28" s="415"/>
      <c r="J28" s="416"/>
      <c r="K28" s="416"/>
      <c r="L28" s="416"/>
      <c r="M28" s="416"/>
    </row>
    <row r="29" spans="2:14" x14ac:dyDescent="0.25">
      <c r="I29" s="415"/>
      <c r="J29" s="694"/>
      <c r="K29" s="694"/>
      <c r="L29" s="694"/>
      <c r="M29" s="694"/>
      <c r="N29" s="105"/>
    </row>
    <row r="30" spans="2:14" x14ac:dyDescent="0.25">
      <c r="B30" s="692" t="s">
        <v>626</v>
      </c>
      <c r="C30" s="692"/>
      <c r="G30" s="692" t="s">
        <v>626</v>
      </c>
      <c r="H30" s="692"/>
      <c r="I30" s="415"/>
      <c r="J30" s="416"/>
      <c r="K30" s="416"/>
      <c r="L30" s="416"/>
      <c r="M30" s="416"/>
      <c r="N30" s="105"/>
    </row>
    <row r="31" spans="2:14" x14ac:dyDescent="0.25">
      <c r="I31" s="693"/>
      <c r="J31" s="693"/>
      <c r="K31" s="693"/>
      <c r="L31" s="693"/>
      <c r="M31" s="693"/>
      <c r="N31" s="105"/>
    </row>
    <row r="32" spans="2:14" x14ac:dyDescent="0.25">
      <c r="I32" s="415"/>
      <c r="J32" s="416"/>
      <c r="K32" s="416"/>
      <c r="L32" s="416"/>
      <c r="M32" s="416"/>
      <c r="N32" s="105"/>
    </row>
    <row r="33" spans="9:14" x14ac:dyDescent="0.25">
      <c r="I33" s="415"/>
      <c r="J33" s="416"/>
      <c r="K33" s="416"/>
      <c r="L33" s="416"/>
      <c r="M33" s="416"/>
      <c r="N33" s="105"/>
    </row>
  </sheetData>
  <mergeCells count="14">
    <mergeCell ref="B15:C15"/>
    <mergeCell ref="G15:H15"/>
    <mergeCell ref="G14:H14"/>
    <mergeCell ref="I31:M31"/>
    <mergeCell ref="B30:C30"/>
    <mergeCell ref="G30:H30"/>
    <mergeCell ref="J24:M24"/>
    <mergeCell ref="J29:M29"/>
    <mergeCell ref="E24:H24"/>
    <mergeCell ref="D2:H2"/>
    <mergeCell ref="E4:H4"/>
    <mergeCell ref="E9:H9"/>
    <mergeCell ref="D17:H17"/>
    <mergeCell ref="E19:H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showGridLines="0" zoomScale="85" zoomScaleNormal="85" workbookViewId="0">
      <selection activeCell="B21" sqref="B21:C21"/>
    </sheetView>
  </sheetViews>
  <sheetFormatPr defaultRowHeight="15" x14ac:dyDescent="0.25"/>
  <cols>
    <col min="2" max="2" width="29.85546875" customWidth="1"/>
    <col min="4" max="4" width="9.140625" style="105"/>
    <col min="5" max="5" width="30.42578125" customWidth="1"/>
    <col min="9" max="9" width="20.42578125" bestFit="1" customWidth="1"/>
  </cols>
  <sheetData>
    <row r="1" spans="2:18" x14ac:dyDescent="0.25">
      <c r="I1" s="344"/>
      <c r="J1" s="344"/>
      <c r="K1" s="344"/>
      <c r="L1" s="344"/>
      <c r="M1" s="344"/>
      <c r="N1" s="344"/>
      <c r="O1" s="344"/>
    </row>
    <row r="2" spans="2:18" ht="26.25" customHeight="1" thickBot="1" x14ac:dyDescent="0.35">
      <c r="B2" s="666" t="s">
        <v>1039</v>
      </c>
      <c r="C2" s="666"/>
      <c r="D2" s="536"/>
      <c r="E2" s="666" t="s">
        <v>1040</v>
      </c>
      <c r="F2" s="666"/>
      <c r="G2" s="666"/>
      <c r="H2" s="536"/>
      <c r="I2" s="341"/>
      <c r="J2" s="341"/>
      <c r="K2" s="341"/>
      <c r="L2" s="341"/>
      <c r="M2" s="341"/>
      <c r="N2" s="341"/>
      <c r="O2" s="341"/>
      <c r="P2" s="313"/>
      <c r="Q2" s="313"/>
      <c r="R2" s="313"/>
    </row>
    <row r="3" spans="2:18" ht="17.25" thickBot="1" x14ac:dyDescent="0.35">
      <c r="B3" s="235"/>
      <c r="C3" s="236"/>
      <c r="D3" s="534"/>
      <c r="E3" s="235"/>
      <c r="I3" s="489"/>
      <c r="J3" s="490">
        <v>2014</v>
      </c>
      <c r="K3" s="490">
        <v>2015</v>
      </c>
      <c r="L3" s="490" t="s">
        <v>350</v>
      </c>
      <c r="M3" s="490" t="s">
        <v>351</v>
      </c>
      <c r="N3" s="490" t="s">
        <v>352</v>
      </c>
      <c r="O3" s="490" t="s">
        <v>353</v>
      </c>
      <c r="P3" s="313"/>
      <c r="Q3" s="313"/>
      <c r="R3" s="313"/>
    </row>
    <row r="4" spans="2:18" ht="16.5" x14ac:dyDescent="0.3">
      <c r="B4" s="237"/>
      <c r="C4" s="238"/>
      <c r="D4" s="535"/>
      <c r="E4" s="237"/>
      <c r="I4" s="341" t="s">
        <v>285</v>
      </c>
      <c r="J4" s="399">
        <v>2.301154029103627</v>
      </c>
      <c r="K4" s="399">
        <v>1.9067237660181837</v>
      </c>
      <c r="L4" s="399">
        <v>1.5670822200437842</v>
      </c>
      <c r="M4" s="399">
        <v>1.7681999860903557</v>
      </c>
      <c r="N4" s="399">
        <v>1.6354152866920257</v>
      </c>
      <c r="O4" s="399">
        <v>1.6100754750341797</v>
      </c>
      <c r="P4" s="313"/>
      <c r="Q4" s="313"/>
      <c r="R4" s="313"/>
    </row>
    <row r="5" spans="2:18" ht="16.5" x14ac:dyDescent="0.3">
      <c r="I5" s="341" t="s">
        <v>169</v>
      </c>
      <c r="J5" s="399">
        <v>0.7379160942670443</v>
      </c>
      <c r="K5" s="399">
        <v>2.9787088984706922</v>
      </c>
      <c r="L5" s="399">
        <v>0.20210941236104796</v>
      </c>
      <c r="M5" s="399">
        <v>0.3242630205999561</v>
      </c>
      <c r="N5" s="399">
        <v>0.2131626599132953</v>
      </c>
      <c r="O5" s="399">
        <v>0.44537896306591124</v>
      </c>
      <c r="P5" s="313"/>
      <c r="Q5" s="313"/>
      <c r="R5" s="313"/>
    </row>
    <row r="6" spans="2:18" ht="16.5" x14ac:dyDescent="0.3">
      <c r="I6" s="341" t="s">
        <v>286</v>
      </c>
      <c r="J6" s="399">
        <v>-0.22222429302414445</v>
      </c>
      <c r="K6" s="399">
        <v>-0.65535800117386012</v>
      </c>
      <c r="L6" s="399">
        <v>-8.9652802881288005E-2</v>
      </c>
      <c r="M6" s="399">
        <v>-0.20245731641021483</v>
      </c>
      <c r="N6" s="399">
        <v>4.8952568357488999E-2</v>
      </c>
      <c r="O6" s="399">
        <v>-1.5543549944214587E-2</v>
      </c>
      <c r="P6" s="313"/>
      <c r="Q6" s="313"/>
      <c r="R6" s="313"/>
    </row>
    <row r="7" spans="2:18" ht="16.5" x14ac:dyDescent="0.3">
      <c r="I7" s="341" t="s">
        <v>287</v>
      </c>
      <c r="J7" s="399">
        <v>-0.29491224287908696</v>
      </c>
      <c r="K7" s="399">
        <v>-0.63507159739180463</v>
      </c>
      <c r="L7" s="399">
        <v>1.5307826414508447</v>
      </c>
      <c r="M7" s="399">
        <v>1.7288869580706838</v>
      </c>
      <c r="N7" s="399">
        <v>2.1896427329483075</v>
      </c>
      <c r="O7" s="399">
        <v>2.5634736119786283</v>
      </c>
      <c r="P7" s="313"/>
      <c r="Q7" s="313"/>
      <c r="R7" s="313"/>
    </row>
    <row r="8" spans="2:18" ht="16.5" x14ac:dyDescent="0.3">
      <c r="I8" s="341" t="s">
        <v>132</v>
      </c>
      <c r="J8" s="399">
        <v>2.5219335874674442</v>
      </c>
      <c r="K8" s="399">
        <v>3.5950030659232204</v>
      </c>
      <c r="L8" s="399">
        <v>3.2103214709743924</v>
      </c>
      <c r="M8" s="399">
        <v>3.6188926483507853</v>
      </c>
      <c r="N8" s="399">
        <v>4.0871732479111138</v>
      </c>
      <c r="O8" s="399">
        <v>4.5999999999999996</v>
      </c>
      <c r="P8" s="313"/>
      <c r="Q8" s="313"/>
      <c r="R8" s="313"/>
    </row>
    <row r="9" spans="2:18" ht="16.5" x14ac:dyDescent="0.3">
      <c r="I9" s="341"/>
      <c r="J9" s="341"/>
      <c r="K9" s="341"/>
      <c r="L9" s="341"/>
      <c r="M9" s="341"/>
      <c r="N9" s="341"/>
      <c r="O9" s="341"/>
      <c r="P9" s="313"/>
      <c r="Q9" s="313"/>
      <c r="R9" s="313"/>
    </row>
    <row r="10" spans="2:18" ht="16.5" x14ac:dyDescent="0.3">
      <c r="I10" s="341"/>
      <c r="J10" s="341"/>
      <c r="K10" s="341"/>
      <c r="L10" s="341"/>
      <c r="M10" s="341"/>
      <c r="N10" s="341"/>
      <c r="O10" s="341"/>
      <c r="P10" s="313"/>
      <c r="Q10" s="313"/>
      <c r="R10" s="313"/>
    </row>
    <row r="11" spans="2:18" ht="17.25" thickBot="1" x14ac:dyDescent="0.35">
      <c r="I11" s="490"/>
      <c r="J11" s="490">
        <v>2014</v>
      </c>
      <c r="K11" s="490">
        <v>2015</v>
      </c>
      <c r="L11" s="490" t="s">
        <v>350</v>
      </c>
      <c r="M11" s="490" t="s">
        <v>351</v>
      </c>
      <c r="N11" s="490" t="s">
        <v>352</v>
      </c>
      <c r="O11" s="490" t="s">
        <v>353</v>
      </c>
      <c r="P11" s="313"/>
      <c r="Q11" s="313"/>
      <c r="R11" s="313"/>
    </row>
    <row r="12" spans="2:18" ht="16.5" x14ac:dyDescent="0.3">
      <c r="I12" s="395" t="s">
        <v>298</v>
      </c>
      <c r="J12" s="399">
        <v>-6.9836893676864242E-2</v>
      </c>
      <c r="K12" s="399">
        <v>8.380005118865097E-2</v>
      </c>
      <c r="L12" s="399">
        <v>3.2763485638242079E-2</v>
      </c>
      <c r="M12" s="399">
        <v>0</v>
      </c>
      <c r="N12" s="399">
        <v>2.4200006343882401E-2</v>
      </c>
      <c r="O12" s="399">
        <v>-3.2257026682019789E-2</v>
      </c>
      <c r="P12" s="313"/>
      <c r="Q12" s="313"/>
      <c r="R12" s="313"/>
    </row>
    <row r="13" spans="2:18" ht="16.5" x14ac:dyDescent="0.3">
      <c r="I13" s="395" t="s">
        <v>299</v>
      </c>
      <c r="J13" s="399">
        <v>0.41523529924265101</v>
      </c>
      <c r="K13" s="399">
        <v>0.41261291978180253</v>
      </c>
      <c r="L13" s="399">
        <v>0.18307509559582077</v>
      </c>
      <c r="M13" s="399">
        <v>0.1825609577988376</v>
      </c>
      <c r="N13" s="399">
        <v>0.26727505117264638</v>
      </c>
      <c r="O13" s="399">
        <v>0.26441293828376716</v>
      </c>
      <c r="P13" s="313"/>
      <c r="Q13" s="313"/>
      <c r="R13" s="313"/>
    </row>
    <row r="14" spans="2:18" ht="16.5" x14ac:dyDescent="0.3">
      <c r="I14" s="395" t="s">
        <v>300</v>
      </c>
      <c r="J14" s="399">
        <v>0.76131793302865325</v>
      </c>
      <c r="K14" s="399">
        <v>1.323573003878727</v>
      </c>
      <c r="L14" s="399">
        <v>1.1725636668375774</v>
      </c>
      <c r="M14" s="399">
        <v>0.61942196323389553</v>
      </c>
      <c r="N14" s="399">
        <v>0.69838928328046612</v>
      </c>
      <c r="O14" s="399">
        <v>0.60980026155410438</v>
      </c>
      <c r="P14" s="313"/>
      <c r="Q14" s="313"/>
      <c r="R14" s="313"/>
    </row>
    <row r="15" spans="2:18" ht="16.5" x14ac:dyDescent="0.3">
      <c r="C15" s="692" t="s">
        <v>24</v>
      </c>
      <c r="D15" s="692"/>
      <c r="F15" s="692" t="s">
        <v>24</v>
      </c>
      <c r="G15" s="692"/>
      <c r="I15" s="395" t="s">
        <v>301</v>
      </c>
      <c r="J15" s="399">
        <v>0.41227031028836969</v>
      </c>
      <c r="K15" s="399">
        <v>0.25140015356595519</v>
      </c>
      <c r="L15" s="399">
        <v>-7.1429192251747473E-2</v>
      </c>
      <c r="M15" s="399">
        <v>1.6325968685185453E-2</v>
      </c>
      <c r="N15" s="399">
        <v>2.6967857825358616E-2</v>
      </c>
      <c r="O15" s="399">
        <v>2.1339196708026881E-2</v>
      </c>
      <c r="P15" s="313"/>
      <c r="Q15" s="313"/>
      <c r="R15" s="313"/>
    </row>
    <row r="16" spans="2:18" ht="16.5" x14ac:dyDescent="0.3">
      <c r="I16" s="395" t="s">
        <v>302</v>
      </c>
      <c r="J16" s="399">
        <v>-0.10956774566415899</v>
      </c>
      <c r="K16" s="399">
        <v>-9.4550567685746448E-2</v>
      </c>
      <c r="L16" s="399">
        <v>0</v>
      </c>
      <c r="M16" s="399">
        <v>7.9389343671417853E-2</v>
      </c>
      <c r="N16" s="399">
        <v>8.4847285735834901E-2</v>
      </c>
      <c r="O16" s="399">
        <v>6.7179115585097898E-2</v>
      </c>
      <c r="P16" s="313"/>
      <c r="Q16" s="313"/>
      <c r="R16" s="313"/>
    </row>
    <row r="17" spans="2:18" ht="16.5" x14ac:dyDescent="0.3">
      <c r="I17" s="341" t="s">
        <v>303</v>
      </c>
      <c r="J17" s="399">
        <v>1.4094189032186399</v>
      </c>
      <c r="K17" s="399">
        <v>1.9768355607293842</v>
      </c>
      <c r="L17" s="399">
        <v>1.3169730558199033</v>
      </c>
      <c r="M17" s="399">
        <v>0.89769823338932131</v>
      </c>
      <c r="N17" s="399">
        <v>1.1016794843581978</v>
      </c>
      <c r="O17" s="399">
        <v>0.93047448544898437</v>
      </c>
      <c r="P17" s="313"/>
      <c r="Q17" s="313"/>
      <c r="R17" s="313"/>
    </row>
    <row r="18" spans="2:18" ht="16.5" x14ac:dyDescent="0.3">
      <c r="I18" s="341"/>
      <c r="J18" s="341"/>
      <c r="K18" s="341"/>
      <c r="L18" s="341"/>
      <c r="M18" s="341"/>
      <c r="N18" s="341"/>
      <c r="O18" s="341"/>
      <c r="P18" s="313"/>
      <c r="Q18" s="313"/>
      <c r="R18" s="313"/>
    </row>
    <row r="19" spans="2:18" ht="16.5" x14ac:dyDescent="0.3">
      <c r="I19" s="313"/>
      <c r="J19" s="313"/>
      <c r="K19" s="313"/>
      <c r="L19" s="313"/>
      <c r="M19" s="313"/>
      <c r="N19" s="313"/>
      <c r="O19" s="313"/>
      <c r="P19" s="313"/>
      <c r="Q19" s="313"/>
      <c r="R19" s="313"/>
    </row>
    <row r="20" spans="2:18" ht="17.25" thickBot="1" x14ac:dyDescent="0.35">
      <c r="I20" s="489"/>
      <c r="J20" s="490"/>
      <c r="K20" s="490"/>
      <c r="L20" s="490"/>
      <c r="M20" s="490"/>
      <c r="N20" s="490"/>
      <c r="O20" s="490"/>
      <c r="P20" s="313"/>
      <c r="Q20" s="313"/>
      <c r="R20" s="313"/>
    </row>
    <row r="21" spans="2:18" ht="17.25" thickBot="1" x14ac:dyDescent="0.35">
      <c r="B21" s="666" t="s">
        <v>1195</v>
      </c>
      <c r="C21" s="666"/>
      <c r="D21" s="577"/>
      <c r="E21" s="666" t="s">
        <v>1196</v>
      </c>
      <c r="F21" s="666"/>
      <c r="G21" s="666"/>
      <c r="I21" s="341" t="s">
        <v>676</v>
      </c>
      <c r="J21" s="399">
        <v>2.301154029103627</v>
      </c>
      <c r="K21" s="399">
        <v>1.9067237660181837</v>
      </c>
      <c r="L21" s="399">
        <v>1.5670822200437842</v>
      </c>
      <c r="M21" s="399">
        <v>1.7681999860903557</v>
      </c>
      <c r="N21" s="399">
        <v>1.6354152866920257</v>
      </c>
      <c r="O21" s="399">
        <v>1.6100754750341797</v>
      </c>
      <c r="P21" s="313"/>
      <c r="Q21" s="313"/>
      <c r="R21" s="313"/>
    </row>
    <row r="22" spans="2:18" ht="17.25" thickBot="1" x14ac:dyDescent="0.35">
      <c r="B22" s="235"/>
      <c r="C22" s="236"/>
      <c r="D22" s="534"/>
      <c r="E22" s="235"/>
      <c r="I22" s="341" t="s">
        <v>677</v>
      </c>
      <c r="J22" s="399">
        <v>0.7379160942670443</v>
      </c>
      <c r="K22" s="399">
        <v>2.9787088984706922</v>
      </c>
      <c r="L22" s="399">
        <v>0.20210941236104796</v>
      </c>
      <c r="M22" s="399">
        <v>0.3242630205999561</v>
      </c>
      <c r="N22" s="399">
        <v>0.2131626599132953</v>
      </c>
      <c r="O22" s="399">
        <v>0.44537896306591124</v>
      </c>
      <c r="P22" s="313"/>
      <c r="Q22" s="313"/>
      <c r="R22" s="313"/>
    </row>
    <row r="23" spans="2:18" ht="16.5" x14ac:dyDescent="0.3">
      <c r="B23" s="237"/>
      <c r="C23" s="238"/>
      <c r="D23" s="535"/>
      <c r="E23" s="237"/>
      <c r="I23" s="341" t="s">
        <v>678</v>
      </c>
      <c r="J23" s="399">
        <v>-0.22222429302414445</v>
      </c>
      <c r="K23" s="399">
        <v>-0.65535800117386012</v>
      </c>
      <c r="L23" s="399">
        <v>-8.9652802881288005E-2</v>
      </c>
      <c r="M23" s="399">
        <v>-0.20245731641021483</v>
      </c>
      <c r="N23" s="399">
        <v>4.8952568357488999E-2</v>
      </c>
      <c r="O23" s="399">
        <v>-1.5543549944214587E-2</v>
      </c>
      <c r="P23" s="313"/>
      <c r="Q23" s="313"/>
      <c r="R23" s="313"/>
    </row>
    <row r="24" spans="2:18" x14ac:dyDescent="0.25">
      <c r="I24" s="341" t="s">
        <v>679</v>
      </c>
      <c r="J24" s="399">
        <v>-0.29491224287908696</v>
      </c>
      <c r="K24" s="399">
        <v>-0.63507159739180463</v>
      </c>
      <c r="L24" s="399">
        <v>1.5307826414508447</v>
      </c>
      <c r="M24" s="399">
        <v>1.7288869580706838</v>
      </c>
      <c r="N24" s="399">
        <v>2.1896427329483075</v>
      </c>
      <c r="O24" s="399">
        <v>2.5634736119786283</v>
      </c>
    </row>
    <row r="25" spans="2:18" x14ac:dyDescent="0.25">
      <c r="I25" s="341" t="s">
        <v>621</v>
      </c>
      <c r="J25" s="399">
        <v>2.5219335874674442</v>
      </c>
      <c r="K25" s="399">
        <v>3.5950030659232204</v>
      </c>
      <c r="L25" s="399">
        <v>3.2103214709743924</v>
      </c>
      <c r="M25" s="399">
        <v>3.6188926483507853</v>
      </c>
      <c r="N25" s="399">
        <v>4.0871732479111138</v>
      </c>
      <c r="O25" s="399">
        <v>4.5999999999999996</v>
      </c>
    </row>
    <row r="26" spans="2:18" x14ac:dyDescent="0.25">
      <c r="I26" s="341"/>
    </row>
    <row r="27" spans="2:18" x14ac:dyDescent="0.25">
      <c r="I27" s="341"/>
    </row>
    <row r="28" spans="2:18" ht="15.75" thickBot="1" x14ac:dyDescent="0.3">
      <c r="I28" s="490"/>
      <c r="J28" s="490"/>
      <c r="K28" s="490"/>
      <c r="L28" s="490"/>
      <c r="M28" s="490"/>
      <c r="N28" s="490"/>
      <c r="O28" s="490"/>
    </row>
    <row r="29" spans="2:18" x14ac:dyDescent="0.25">
      <c r="I29" s="395" t="s">
        <v>683</v>
      </c>
      <c r="J29" s="399">
        <v>-6.9836893676864242E-2</v>
      </c>
      <c r="K29" s="399">
        <v>8.380005118865097E-2</v>
      </c>
      <c r="L29" s="399">
        <v>3.2763485638242079E-2</v>
      </c>
      <c r="M29" s="399">
        <v>0</v>
      </c>
      <c r="N29" s="399">
        <v>2.4200006343882401E-2</v>
      </c>
      <c r="O29" s="399">
        <v>-3.2257026682019789E-2</v>
      </c>
    </row>
    <row r="30" spans="2:18" x14ac:dyDescent="0.25">
      <c r="I30" s="395" t="s">
        <v>684</v>
      </c>
      <c r="J30" s="399">
        <v>0.41523529924265101</v>
      </c>
      <c r="K30" s="399">
        <v>0.41261291978180253</v>
      </c>
      <c r="L30" s="399">
        <v>0.18307509559582077</v>
      </c>
      <c r="M30" s="399">
        <v>0.1825609577988376</v>
      </c>
      <c r="N30" s="399">
        <v>0.26727505117264638</v>
      </c>
      <c r="O30" s="399">
        <v>0.26441293828376716</v>
      </c>
    </row>
    <row r="31" spans="2:18" x14ac:dyDescent="0.25">
      <c r="I31" s="395" t="s">
        <v>685</v>
      </c>
      <c r="J31" s="399">
        <v>0.76131793302865325</v>
      </c>
      <c r="K31" s="399">
        <v>1.323573003878727</v>
      </c>
      <c r="L31" s="399">
        <v>1.1725636668375774</v>
      </c>
      <c r="M31" s="399">
        <v>0.61942196323389553</v>
      </c>
      <c r="N31" s="399">
        <v>0.69838928328046612</v>
      </c>
      <c r="O31" s="399">
        <v>0.60980026155410438</v>
      </c>
    </row>
    <row r="32" spans="2:18" x14ac:dyDescent="0.25">
      <c r="I32" s="395" t="s">
        <v>686</v>
      </c>
      <c r="J32" s="399">
        <v>0.41227031028836969</v>
      </c>
      <c r="K32" s="399">
        <v>0.25140015356595519</v>
      </c>
      <c r="L32" s="399">
        <v>-7.1429192251747473E-2</v>
      </c>
      <c r="M32" s="399">
        <v>1.6325968685185453E-2</v>
      </c>
      <c r="N32" s="399">
        <v>2.6967857825358616E-2</v>
      </c>
      <c r="O32" s="399">
        <v>2.1339196708026881E-2</v>
      </c>
    </row>
    <row r="33" spans="3:15" x14ac:dyDescent="0.25">
      <c r="I33" s="395" t="s">
        <v>687</v>
      </c>
      <c r="J33" s="399">
        <v>-0.10956774566415899</v>
      </c>
      <c r="K33" s="399">
        <v>-9.4550567685746448E-2</v>
      </c>
      <c r="L33" s="399">
        <v>0</v>
      </c>
      <c r="M33" s="399">
        <v>7.9389343671417853E-2</v>
      </c>
      <c r="N33" s="399">
        <v>8.4847285735834901E-2</v>
      </c>
      <c r="O33" s="399">
        <v>6.7179115585097898E-2</v>
      </c>
    </row>
    <row r="34" spans="3:15" x14ac:dyDescent="0.25">
      <c r="C34" s="692" t="s">
        <v>626</v>
      </c>
      <c r="D34" s="692"/>
      <c r="F34" s="692" t="s">
        <v>626</v>
      </c>
      <c r="G34" s="692"/>
      <c r="I34" s="341" t="s">
        <v>688</v>
      </c>
      <c r="J34" s="399">
        <v>1.4094189032186399</v>
      </c>
      <c r="K34" s="399">
        <v>1.9768355607293842</v>
      </c>
      <c r="L34" s="399">
        <v>1.3169730558199033</v>
      </c>
      <c r="M34" s="399">
        <v>0.89769823338932131</v>
      </c>
      <c r="N34" s="399">
        <v>1.1016794843581978</v>
      </c>
      <c r="O34" s="399">
        <v>0.93047448544898437</v>
      </c>
    </row>
    <row r="35" spans="3:15" x14ac:dyDescent="0.25">
      <c r="J35" s="341"/>
      <c r="K35" s="341"/>
      <c r="L35" s="341"/>
      <c r="M35" s="341"/>
      <c r="N35" s="341"/>
      <c r="O35" s="341"/>
    </row>
  </sheetData>
  <mergeCells count="8">
    <mergeCell ref="C34:D34"/>
    <mergeCell ref="F34:G34"/>
    <mergeCell ref="E2:G2"/>
    <mergeCell ref="B2:C2"/>
    <mergeCell ref="B21:C21"/>
    <mergeCell ref="E21:G21"/>
    <mergeCell ref="C15:D15"/>
    <mergeCell ref="F15:G1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B4:U35"/>
  <sheetViews>
    <sheetView showGridLines="0" zoomScale="85" zoomScaleNormal="85" workbookViewId="0">
      <selection activeCell="B20" sqref="B20:C20"/>
    </sheetView>
  </sheetViews>
  <sheetFormatPr defaultRowHeight="15" x14ac:dyDescent="0.25"/>
  <cols>
    <col min="2" max="2" width="30.85546875" customWidth="1"/>
    <col min="3" max="3" width="17.140625" customWidth="1"/>
    <col min="4" max="4" width="9.140625" style="105"/>
    <col min="5" max="5" width="35.85546875" customWidth="1"/>
    <col min="6" max="6" width="15" customWidth="1"/>
    <col min="9" max="9" width="11.5703125" style="341" bestFit="1" customWidth="1"/>
    <col min="10" max="21" width="9.140625" style="341"/>
  </cols>
  <sheetData>
    <row r="4" spans="2:21" ht="26.25" customHeight="1" thickBot="1" x14ac:dyDescent="0.3">
      <c r="B4" s="666" t="s">
        <v>1041</v>
      </c>
      <c r="C4" s="666"/>
      <c r="D4" s="536"/>
      <c r="E4" s="666" t="s">
        <v>1042</v>
      </c>
      <c r="F4" s="666"/>
      <c r="I4" s="490"/>
      <c r="J4" s="490">
        <v>2009</v>
      </c>
      <c r="K4" s="490">
        <v>2010</v>
      </c>
      <c r="L4" s="490">
        <v>2011</v>
      </c>
      <c r="M4" s="490">
        <v>2012</v>
      </c>
      <c r="N4" s="490">
        <v>2013</v>
      </c>
      <c r="O4" s="490">
        <v>2014</v>
      </c>
      <c r="P4" s="490">
        <v>2015</v>
      </c>
      <c r="Q4" s="491" t="s">
        <v>350</v>
      </c>
      <c r="R4" s="491" t="s">
        <v>351</v>
      </c>
      <c r="S4" s="491" t="s">
        <v>352</v>
      </c>
      <c r="T4" s="491" t="s">
        <v>353</v>
      </c>
    </row>
    <row r="5" spans="2:21" ht="15.75" thickBot="1" x14ac:dyDescent="0.3">
      <c r="B5" s="235"/>
      <c r="C5" s="236"/>
      <c r="D5" s="534"/>
      <c r="E5" s="235"/>
      <c r="I5" s="341" t="s">
        <v>331</v>
      </c>
      <c r="J5" s="364">
        <v>0.36335442186750988</v>
      </c>
      <c r="K5" s="364">
        <v>-0.11855834478280719</v>
      </c>
      <c r="L5" s="364">
        <v>-5.100772958528553E-2</v>
      </c>
      <c r="M5" s="364">
        <v>3.4600681121292798</v>
      </c>
      <c r="N5" s="364">
        <v>4.1283396446432867</v>
      </c>
      <c r="O5" s="364">
        <v>3.7832094227022393</v>
      </c>
      <c r="P5" s="364">
        <v>2.4199166922680795</v>
      </c>
      <c r="Q5" s="364">
        <v>3.3006221001478688</v>
      </c>
      <c r="R5" s="364">
        <v>4.163372654050109</v>
      </c>
      <c r="S5" s="364">
        <v>5.6101776788503264</v>
      </c>
      <c r="T5" s="364">
        <v>7.7740485438043034</v>
      </c>
    </row>
    <row r="6" spans="2:21" x14ac:dyDescent="0.25">
      <c r="B6" s="237"/>
      <c r="C6" s="238"/>
      <c r="D6" s="535"/>
      <c r="E6" s="237"/>
      <c r="I6" s="341" t="s">
        <v>332</v>
      </c>
      <c r="J6" s="364">
        <v>-1.4149362755349035</v>
      </c>
      <c r="K6" s="364">
        <v>-0.9665532115199007</v>
      </c>
      <c r="L6" s="364">
        <v>-0.38269777442259867</v>
      </c>
      <c r="M6" s="364">
        <v>0.58187933524798863</v>
      </c>
      <c r="N6" s="364">
        <v>0.556189421220463</v>
      </c>
      <c r="O6" s="364">
        <v>0.11245035217296244</v>
      </c>
      <c r="P6" s="364">
        <v>0.20192421974650304</v>
      </c>
      <c r="Q6" s="364">
        <v>0.3251799884588697</v>
      </c>
      <c r="R6" s="364">
        <v>0.37134856579456021</v>
      </c>
      <c r="S6" s="364">
        <v>0.37377437409924003</v>
      </c>
      <c r="T6" s="364">
        <v>0.37771797630923376</v>
      </c>
    </row>
    <row r="7" spans="2:21" x14ac:dyDescent="0.25">
      <c r="I7" s="341" t="s">
        <v>333</v>
      </c>
      <c r="J7" s="364">
        <v>-0.87923627872517585</v>
      </c>
      <c r="K7" s="364">
        <v>-2.7989939396863077</v>
      </c>
      <c r="L7" s="364">
        <v>-3.414809161410405</v>
      </c>
      <c r="M7" s="364">
        <v>-1.670537667325743</v>
      </c>
      <c r="N7" s="364">
        <v>-0.93597278041021947</v>
      </c>
      <c r="O7" s="364">
        <v>-2.1836104035209845</v>
      </c>
      <c r="P7" s="364">
        <v>-2.3421377717688165</v>
      </c>
      <c r="Q7" s="364">
        <v>-3.2221065474319737</v>
      </c>
      <c r="R7" s="364">
        <v>-3.4131241650076651</v>
      </c>
      <c r="S7" s="364">
        <v>-3.9856630899324417</v>
      </c>
      <c r="T7" s="364">
        <v>-4.3509265339641718</v>
      </c>
    </row>
    <row r="8" spans="2:21" x14ac:dyDescent="0.25">
      <c r="I8" s="341" t="s">
        <v>334</v>
      </c>
      <c r="J8" s="364">
        <v>-1.5276386661446475</v>
      </c>
      <c r="K8" s="364">
        <v>-0.84007124089043594</v>
      </c>
      <c r="L8" s="364">
        <v>-1.1157331282783107</v>
      </c>
      <c r="M8" s="364">
        <v>-1.4273481474539096</v>
      </c>
      <c r="N8" s="364">
        <v>-1.7895741844691331</v>
      </c>
      <c r="O8" s="364">
        <v>-1.5796622299412508</v>
      </c>
      <c r="P8" s="364">
        <v>-1.4286043108069084</v>
      </c>
      <c r="Q8" s="364">
        <v>-1.3631989239135271</v>
      </c>
      <c r="R8" s="364">
        <v>-1.3534802723306258</v>
      </c>
      <c r="S8" s="364">
        <v>-1.4392672269200486</v>
      </c>
      <c r="T8" s="364">
        <v>-1.4503088446547237</v>
      </c>
    </row>
    <row r="9" spans="2:21" x14ac:dyDescent="0.25">
      <c r="I9" s="341" t="s">
        <v>354</v>
      </c>
      <c r="J9" s="365">
        <v>-3.4584567985372168</v>
      </c>
      <c r="K9" s="365">
        <v>-4.7241767368794516</v>
      </c>
      <c r="L9" s="365">
        <v>-4.9642477936965994</v>
      </c>
      <c r="M9" s="365">
        <v>0.94406163259761566</v>
      </c>
      <c r="N9" s="365">
        <v>1.9589821009843977</v>
      </c>
      <c r="O9" s="365">
        <v>0.1323871414129662</v>
      </c>
      <c r="P9" s="365">
        <v>-1.1489011705611423</v>
      </c>
      <c r="Q9" s="365">
        <v>-0.95950338273876212</v>
      </c>
      <c r="R9" s="365">
        <v>-0.23188321749362173</v>
      </c>
      <c r="S9" s="365">
        <v>0.55902173609707595</v>
      </c>
      <c r="T9" s="365">
        <v>2.3505311414946415</v>
      </c>
    </row>
    <row r="13" spans="2:21" ht="15.75" thickBot="1" x14ac:dyDescent="0.3">
      <c r="I13" s="492"/>
      <c r="J13" s="493">
        <v>2014</v>
      </c>
      <c r="K13" s="493">
        <v>2015</v>
      </c>
      <c r="L13" s="493" t="s">
        <v>350</v>
      </c>
      <c r="M13" s="493" t="s">
        <v>351</v>
      </c>
      <c r="N13" s="493" t="s">
        <v>352</v>
      </c>
      <c r="O13" s="493" t="s">
        <v>353</v>
      </c>
      <c r="P13" s="366"/>
      <c r="Q13" s="366"/>
      <c r="R13" s="366"/>
      <c r="S13" s="366"/>
      <c r="T13" s="366"/>
      <c r="U13" s="366"/>
    </row>
    <row r="14" spans="2:21" x14ac:dyDescent="0.25">
      <c r="I14" s="367" t="s">
        <v>335</v>
      </c>
      <c r="J14" s="368">
        <v>-0.10724115046615143</v>
      </c>
      <c r="K14" s="368">
        <v>-0.30685544460117209</v>
      </c>
      <c r="L14" s="368">
        <v>0.22392400000000007</v>
      </c>
      <c r="M14" s="368">
        <v>1.588268</v>
      </c>
      <c r="N14" s="368">
        <v>2.1064560000000001</v>
      </c>
      <c r="O14" s="368">
        <v>2.1798679999999999</v>
      </c>
    </row>
    <row r="15" spans="2:21" x14ac:dyDescent="0.25">
      <c r="I15" s="367" t="s">
        <v>336</v>
      </c>
      <c r="J15" s="368">
        <v>0.21910853094560992</v>
      </c>
      <c r="K15" s="368">
        <v>8.0362096645692938E-2</v>
      </c>
      <c r="L15" s="368">
        <v>0.38606400000000002</v>
      </c>
      <c r="M15" s="368">
        <v>1.28688</v>
      </c>
      <c r="N15" s="368">
        <v>1.351224</v>
      </c>
      <c r="O15" s="368">
        <v>1.4155680000000002</v>
      </c>
    </row>
    <row r="16" spans="2:21" x14ac:dyDescent="0.25">
      <c r="I16" s="367" t="s">
        <v>337</v>
      </c>
      <c r="J16" s="368">
        <v>-0.11157081211756747</v>
      </c>
      <c r="K16" s="368">
        <v>-5.8309602074485323E-2</v>
      </c>
      <c r="L16" s="368">
        <v>0.14907999999999999</v>
      </c>
      <c r="M16" s="368">
        <v>0.34288399999999997</v>
      </c>
      <c r="N16" s="368">
        <v>0.40251599999999998</v>
      </c>
      <c r="O16" s="368">
        <v>0.43233199999999994</v>
      </c>
    </row>
    <row r="17" spans="2:20" x14ac:dyDescent="0.25">
      <c r="C17" s="650" t="s">
        <v>24</v>
      </c>
      <c r="F17" s="650" t="s">
        <v>24</v>
      </c>
      <c r="I17" s="367" t="s">
        <v>338</v>
      </c>
      <c r="J17" s="368">
        <v>-0.21477886929419387</v>
      </c>
      <c r="K17" s="368">
        <v>-0.3289079391723797</v>
      </c>
      <c r="L17" s="368">
        <v>-0.31122</v>
      </c>
      <c r="M17" s="368">
        <v>-4.1496000000000005E-2</v>
      </c>
      <c r="N17" s="368">
        <v>0.35271599999999997</v>
      </c>
      <c r="O17" s="368">
        <v>0.33196800000000004</v>
      </c>
    </row>
    <row r="18" spans="2:20" x14ac:dyDescent="0.25">
      <c r="I18" s="367"/>
      <c r="J18" s="368"/>
      <c r="K18" s="368"/>
      <c r="L18" s="368"/>
      <c r="M18" s="368"/>
      <c r="N18" s="368"/>
      <c r="O18" s="368"/>
    </row>
    <row r="20" spans="2:20" ht="29.25" customHeight="1" thickBot="1" x14ac:dyDescent="0.3">
      <c r="B20" s="666" t="s">
        <v>1197</v>
      </c>
      <c r="C20" s="666"/>
      <c r="D20" s="577"/>
      <c r="E20" s="666" t="s">
        <v>1198</v>
      </c>
      <c r="F20" s="666"/>
      <c r="I20" s="490"/>
      <c r="J20" s="490">
        <v>2009</v>
      </c>
      <c r="K20" s="490">
        <v>2010</v>
      </c>
      <c r="L20" s="490">
        <v>2011</v>
      </c>
      <c r="M20" s="490">
        <v>2012</v>
      </c>
      <c r="N20" s="490">
        <v>2013</v>
      </c>
      <c r="O20" s="490">
        <v>2014</v>
      </c>
      <c r="P20" s="490">
        <v>2015</v>
      </c>
      <c r="Q20" s="491" t="s">
        <v>350</v>
      </c>
      <c r="R20" s="491" t="s">
        <v>351</v>
      </c>
      <c r="S20" s="491" t="s">
        <v>352</v>
      </c>
      <c r="T20" s="491" t="s">
        <v>353</v>
      </c>
    </row>
    <row r="21" spans="2:20" x14ac:dyDescent="0.25">
      <c r="I21" s="341" t="s">
        <v>694</v>
      </c>
      <c r="J21" s="364">
        <v>0.36335442186750988</v>
      </c>
      <c r="K21" s="364">
        <v>-0.11855834478280719</v>
      </c>
      <c r="L21" s="364">
        <v>-5.100772958528553E-2</v>
      </c>
      <c r="M21" s="364">
        <v>3.4600681121292798</v>
      </c>
      <c r="N21" s="364">
        <v>4.1283396446432867</v>
      </c>
      <c r="O21" s="364">
        <v>3.7832094227022393</v>
      </c>
      <c r="P21" s="364">
        <v>2.4199166922680795</v>
      </c>
      <c r="Q21" s="364">
        <v>3.3006221001478688</v>
      </c>
      <c r="R21" s="364">
        <v>4.163372654050109</v>
      </c>
      <c r="S21" s="364">
        <v>5.6101776788503264</v>
      </c>
      <c r="T21" s="364">
        <v>7.7740485438043034</v>
      </c>
    </row>
    <row r="22" spans="2:20" x14ac:dyDescent="0.25">
      <c r="I22" s="341" t="s">
        <v>695</v>
      </c>
      <c r="J22" s="364">
        <v>-1.4149362755349035</v>
      </c>
      <c r="K22" s="364">
        <v>-0.9665532115199007</v>
      </c>
      <c r="L22" s="364">
        <v>-0.38269777442259867</v>
      </c>
      <c r="M22" s="364">
        <v>0.58187933524798863</v>
      </c>
      <c r="N22" s="364">
        <v>0.556189421220463</v>
      </c>
      <c r="O22" s="364">
        <v>0.11245035217296244</v>
      </c>
      <c r="P22" s="364">
        <v>0.20192421974650304</v>
      </c>
      <c r="Q22" s="364">
        <v>0.3251799884588697</v>
      </c>
      <c r="R22" s="364">
        <v>0.37134856579456021</v>
      </c>
      <c r="S22" s="364">
        <v>0.37377437409924003</v>
      </c>
      <c r="T22" s="364">
        <v>0.37771797630923376</v>
      </c>
    </row>
    <row r="23" spans="2:20" x14ac:dyDescent="0.25">
      <c r="I23" s="341" t="s">
        <v>696</v>
      </c>
      <c r="J23" s="364">
        <v>-0.87923627872517585</v>
      </c>
      <c r="K23" s="364">
        <v>-2.7989939396863077</v>
      </c>
      <c r="L23" s="364">
        <v>-3.414809161410405</v>
      </c>
      <c r="M23" s="364">
        <v>-1.670537667325743</v>
      </c>
      <c r="N23" s="364">
        <v>-0.93597278041021947</v>
      </c>
      <c r="O23" s="364">
        <v>-2.1836104035209845</v>
      </c>
      <c r="P23" s="364">
        <v>-2.3421377717688165</v>
      </c>
      <c r="Q23" s="364">
        <v>-3.2221065474319737</v>
      </c>
      <c r="R23" s="364">
        <v>-3.4131241650076651</v>
      </c>
      <c r="S23" s="364">
        <v>-3.9856630899324417</v>
      </c>
      <c r="T23" s="364">
        <v>-4.3509265339641718</v>
      </c>
    </row>
    <row r="24" spans="2:20" x14ac:dyDescent="0.25">
      <c r="I24" s="341" t="s">
        <v>697</v>
      </c>
      <c r="J24" s="364">
        <v>-1.5276386661446475</v>
      </c>
      <c r="K24" s="364">
        <v>-0.84007124089043594</v>
      </c>
      <c r="L24" s="364">
        <v>-1.1157331282783107</v>
      </c>
      <c r="M24" s="364">
        <v>-1.4273481474539096</v>
      </c>
      <c r="N24" s="364">
        <v>-1.7895741844691331</v>
      </c>
      <c r="O24" s="364">
        <v>-1.5796622299412508</v>
      </c>
      <c r="P24" s="364">
        <v>-1.4286043108069084</v>
      </c>
      <c r="Q24" s="364">
        <v>-1.3631989239135271</v>
      </c>
      <c r="R24" s="364">
        <v>-1.3534802723306258</v>
      </c>
      <c r="S24" s="364">
        <v>-1.4392672269200486</v>
      </c>
      <c r="T24" s="364">
        <v>-1.4503088446547237</v>
      </c>
    </row>
    <row r="25" spans="2:20" x14ac:dyDescent="0.25">
      <c r="I25" s="341" t="s">
        <v>698</v>
      </c>
      <c r="J25" s="365"/>
      <c r="K25" s="365"/>
      <c r="L25" s="365"/>
      <c r="M25" s="365"/>
      <c r="N25" s="365"/>
      <c r="O25" s="365"/>
      <c r="P25" s="365"/>
      <c r="Q25" s="365"/>
      <c r="R25" s="365"/>
      <c r="S25" s="365"/>
      <c r="T25" s="365"/>
    </row>
    <row r="26" spans="2:20" x14ac:dyDescent="0.25">
      <c r="J26" s="384"/>
    </row>
    <row r="27" spans="2:20" x14ac:dyDescent="0.25">
      <c r="J27" s="384"/>
    </row>
    <row r="29" spans="2:20" ht="15.75" thickBot="1" x14ac:dyDescent="0.3">
      <c r="I29" s="492"/>
      <c r="J29" s="493">
        <v>2014</v>
      </c>
      <c r="K29" s="493">
        <v>2015</v>
      </c>
      <c r="L29" s="493" t="s">
        <v>350</v>
      </c>
      <c r="M29" s="493" t="s">
        <v>351</v>
      </c>
      <c r="N29" s="493" t="s">
        <v>352</v>
      </c>
      <c r="O29" s="493" t="s">
        <v>353</v>
      </c>
    </row>
    <row r="30" spans="2:20" x14ac:dyDescent="0.25">
      <c r="I30" s="384" t="s">
        <v>699</v>
      </c>
      <c r="J30" s="368">
        <v>-0.10724115046615143</v>
      </c>
      <c r="K30" s="368">
        <v>-0.30685544460117209</v>
      </c>
      <c r="L30" s="368">
        <v>0.22392400000000007</v>
      </c>
      <c r="M30" s="368">
        <v>1.588268</v>
      </c>
      <c r="N30" s="368">
        <v>2.1064560000000001</v>
      </c>
      <c r="O30" s="368">
        <v>2.1798679999999999</v>
      </c>
    </row>
    <row r="31" spans="2:20" x14ac:dyDescent="0.25">
      <c r="I31" s="384" t="s">
        <v>700</v>
      </c>
      <c r="J31" s="368">
        <v>0.21910853094560992</v>
      </c>
      <c r="K31" s="368">
        <v>8.0362096645692938E-2</v>
      </c>
      <c r="L31" s="368">
        <v>0.38606400000000002</v>
      </c>
      <c r="M31" s="368">
        <v>1.28688</v>
      </c>
      <c r="N31" s="368">
        <v>1.351224</v>
      </c>
      <c r="O31" s="368">
        <v>1.4155680000000002</v>
      </c>
    </row>
    <row r="32" spans="2:20" x14ac:dyDescent="0.25">
      <c r="I32" s="384" t="s">
        <v>701</v>
      </c>
      <c r="J32" s="368">
        <v>-0.11157081211756747</v>
      </c>
      <c r="K32" s="368">
        <v>-5.8309602074485323E-2</v>
      </c>
      <c r="L32" s="368">
        <v>0.14907999999999999</v>
      </c>
      <c r="M32" s="368">
        <v>0.34288399999999997</v>
      </c>
      <c r="N32" s="368">
        <v>0.40251599999999998</v>
      </c>
      <c r="O32" s="368">
        <v>0.43233199999999994</v>
      </c>
    </row>
    <row r="33" spans="2:15" x14ac:dyDescent="0.25">
      <c r="I33" s="384" t="s">
        <v>702</v>
      </c>
      <c r="J33" s="368">
        <v>-0.21477886929419387</v>
      </c>
      <c r="K33" s="368">
        <v>-0.3289079391723797</v>
      </c>
      <c r="L33" s="368">
        <v>-0.31122</v>
      </c>
      <c r="M33" s="368">
        <v>-4.1496000000000005E-2</v>
      </c>
      <c r="N33" s="368">
        <v>0.35271599999999997</v>
      </c>
      <c r="O33" s="368">
        <v>0.33196800000000004</v>
      </c>
    </row>
    <row r="34" spans="2:15" x14ac:dyDescent="0.25">
      <c r="B34" s="341"/>
      <c r="C34" s="650" t="s">
        <v>626</v>
      </c>
      <c r="D34" s="649"/>
      <c r="F34" s="650" t="s">
        <v>626</v>
      </c>
    </row>
    <row r="35" spans="2:15" x14ac:dyDescent="0.25">
      <c r="C35" s="341"/>
    </row>
  </sheetData>
  <mergeCells count="4">
    <mergeCell ref="B4:C4"/>
    <mergeCell ref="E4:F4"/>
    <mergeCell ref="B20:C20"/>
    <mergeCell ref="E20:F2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B4:X28"/>
  <sheetViews>
    <sheetView showGridLines="0" zoomScale="85" zoomScaleNormal="85" workbookViewId="0"/>
  </sheetViews>
  <sheetFormatPr defaultRowHeight="15" x14ac:dyDescent="0.25"/>
  <cols>
    <col min="2" max="2" width="54.140625" customWidth="1"/>
    <col min="3" max="3" width="8.5703125" customWidth="1"/>
    <col min="8" max="8" width="18.28515625" customWidth="1"/>
    <col min="11" max="11" width="11.140625" bestFit="1" customWidth="1"/>
  </cols>
  <sheetData>
    <row r="4" spans="2:24" ht="45.75" customHeight="1" thickBot="1" x14ac:dyDescent="0.3">
      <c r="B4" s="400" t="s">
        <v>1043</v>
      </c>
      <c r="C4" s="495"/>
      <c r="D4" s="675" t="s">
        <v>917</v>
      </c>
      <c r="E4" s="675"/>
      <c r="F4" s="675"/>
      <c r="G4" s="675"/>
      <c r="H4" s="675"/>
    </row>
    <row r="5" spans="2:24" ht="26.25" thickBot="1" x14ac:dyDescent="0.3">
      <c r="B5" s="695"/>
      <c r="C5" s="494"/>
      <c r="D5" s="369"/>
      <c r="E5" s="370" t="s">
        <v>355</v>
      </c>
      <c r="F5" s="371" t="s">
        <v>356</v>
      </c>
      <c r="G5" s="372" t="s">
        <v>357</v>
      </c>
      <c r="H5" s="371" t="s">
        <v>358</v>
      </c>
    </row>
    <row r="6" spans="2:24" ht="15.75" thickBot="1" x14ac:dyDescent="0.3">
      <c r="B6" s="696"/>
      <c r="C6" s="403"/>
      <c r="D6" s="351">
        <v>2011</v>
      </c>
      <c r="E6" s="351">
        <v>3.4</v>
      </c>
      <c r="F6" s="349">
        <v>1.9</v>
      </c>
      <c r="G6" s="349">
        <v>0.8</v>
      </c>
      <c r="H6" s="373">
        <v>0.6</v>
      </c>
      <c r="K6" s="135"/>
      <c r="L6" s="136">
        <v>2009</v>
      </c>
      <c r="M6" s="496">
        <v>2010</v>
      </c>
      <c r="N6" s="496">
        <v>2011</v>
      </c>
      <c r="O6" s="496">
        <v>2012</v>
      </c>
      <c r="P6" s="496">
        <v>2013</v>
      </c>
      <c r="Q6" s="496">
        <v>2014</v>
      </c>
      <c r="R6" s="496">
        <v>2015</v>
      </c>
      <c r="S6" s="496" t="s">
        <v>350</v>
      </c>
      <c r="T6" s="496" t="s">
        <v>351</v>
      </c>
      <c r="U6" s="496" t="s">
        <v>352</v>
      </c>
      <c r="V6" s="496" t="s">
        <v>353</v>
      </c>
      <c r="W6" s="377"/>
      <c r="X6" s="378"/>
    </row>
    <row r="7" spans="2:24" x14ac:dyDescent="0.25">
      <c r="B7" s="696"/>
      <c r="C7" s="403"/>
      <c r="D7" s="351">
        <v>2012</v>
      </c>
      <c r="E7" s="351">
        <v>2.5</v>
      </c>
      <c r="F7" s="349">
        <v>1.8</v>
      </c>
      <c r="G7" s="349">
        <v>0.2</v>
      </c>
      <c r="H7" s="373">
        <v>0.4</v>
      </c>
      <c r="K7" s="376" t="s">
        <v>361</v>
      </c>
      <c r="L7" s="132">
        <v>0.700932</v>
      </c>
      <c r="M7" s="132">
        <v>0.61694899999999997</v>
      </c>
      <c r="N7" s="132">
        <v>0.606765</v>
      </c>
      <c r="O7" s="132">
        <v>0.40029799999999999</v>
      </c>
      <c r="P7" s="132">
        <v>0.21396000000000001</v>
      </c>
      <c r="Q7" s="132">
        <v>0.21407300000000001</v>
      </c>
      <c r="R7" s="132">
        <v>0.219523</v>
      </c>
      <c r="S7" s="132">
        <v>0.27437699999999998</v>
      </c>
      <c r="T7" s="132">
        <v>0.31322499999999998</v>
      </c>
      <c r="U7" s="132">
        <v>0.13660700000000001</v>
      </c>
      <c r="V7" s="132">
        <v>-7.9336000000000004E-2</v>
      </c>
      <c r="W7" s="123"/>
    </row>
    <row r="8" spans="2:24" x14ac:dyDescent="0.25">
      <c r="B8" s="696"/>
      <c r="C8" s="403"/>
      <c r="D8" s="351">
        <v>2013</v>
      </c>
      <c r="E8" s="351">
        <v>2.1</v>
      </c>
      <c r="F8" s="349">
        <v>1.8</v>
      </c>
      <c r="G8" s="349">
        <v>0</v>
      </c>
      <c r="H8" s="373">
        <v>0.2</v>
      </c>
      <c r="K8" s="376" t="s">
        <v>362</v>
      </c>
      <c r="L8" s="132">
        <v>0.31617200000000001</v>
      </c>
      <c r="M8" s="132">
        <v>0.45846300000000001</v>
      </c>
      <c r="N8" s="132">
        <v>0.81602300000000005</v>
      </c>
      <c r="O8" s="132">
        <v>0.22476699999999999</v>
      </c>
      <c r="P8" s="132">
        <v>1.5495E-2</v>
      </c>
      <c r="Q8" s="132">
        <v>-1.1435000000000001E-2</v>
      </c>
      <c r="R8" s="132">
        <v>0.62892599999999999</v>
      </c>
      <c r="S8" s="132">
        <v>0.58447000000000005</v>
      </c>
      <c r="T8" s="132">
        <v>0.57089900000000005</v>
      </c>
      <c r="U8" s="132">
        <v>0.53498199999999996</v>
      </c>
      <c r="V8" s="132">
        <v>0.557365</v>
      </c>
      <c r="W8" s="123"/>
    </row>
    <row r="9" spans="2:24" x14ac:dyDescent="0.25">
      <c r="B9" s="696"/>
      <c r="C9" s="403"/>
      <c r="D9" s="351">
        <v>2014</v>
      </c>
      <c r="E9" s="351">
        <v>2.1</v>
      </c>
      <c r="F9" s="349">
        <v>1.9</v>
      </c>
      <c r="G9" s="349">
        <v>0</v>
      </c>
      <c r="H9" s="373">
        <v>0.2</v>
      </c>
      <c r="K9" s="376" t="s">
        <v>363</v>
      </c>
      <c r="L9" s="132">
        <v>2.402056</v>
      </c>
      <c r="M9" s="132">
        <v>2.2295120000000002</v>
      </c>
      <c r="N9" s="132">
        <v>1.909851</v>
      </c>
      <c r="O9" s="132">
        <v>1.8209390000000001</v>
      </c>
      <c r="P9" s="132">
        <v>1.8322670000000001</v>
      </c>
      <c r="Q9" s="132">
        <v>1.8586</v>
      </c>
      <c r="R9" s="132">
        <v>1.972955</v>
      </c>
      <c r="S9" s="132">
        <v>2.126001</v>
      </c>
      <c r="T9" s="132">
        <v>2.313482</v>
      </c>
      <c r="U9" s="132">
        <v>2.4914170000000002</v>
      </c>
      <c r="V9" s="132">
        <v>2.6114920000000001</v>
      </c>
      <c r="W9" s="123"/>
    </row>
    <row r="10" spans="2:24" ht="15.75" thickBot="1" x14ac:dyDescent="0.3">
      <c r="B10" s="696"/>
      <c r="C10" s="403"/>
      <c r="D10" s="374">
        <v>2015</v>
      </c>
      <c r="E10" s="374">
        <v>2.8</v>
      </c>
      <c r="F10" s="375">
        <v>2</v>
      </c>
      <c r="G10" s="375">
        <v>0.6</v>
      </c>
      <c r="H10" s="371">
        <v>0.2</v>
      </c>
      <c r="K10" s="376" t="s">
        <v>364</v>
      </c>
      <c r="L10" s="132">
        <v>3.4458609999999998</v>
      </c>
      <c r="M10" s="132">
        <v>3.3317909999999999</v>
      </c>
      <c r="N10" s="132">
        <v>3.3648579999999999</v>
      </c>
      <c r="O10" s="132">
        <v>2.4583020000000002</v>
      </c>
      <c r="P10" s="132">
        <v>2.0659610000000002</v>
      </c>
      <c r="Q10" s="132">
        <v>2.0649790000000001</v>
      </c>
      <c r="R10" s="132">
        <v>2.8395519999999999</v>
      </c>
      <c r="S10" s="132">
        <v>3.0047440000000001</v>
      </c>
      <c r="T10" s="132">
        <v>3.2198889999999998</v>
      </c>
      <c r="U10" s="132">
        <v>3.180488</v>
      </c>
      <c r="V10" s="132">
        <v>3.1015510000000002</v>
      </c>
      <c r="W10" s="123"/>
    </row>
    <row r="11" spans="2:24" x14ac:dyDescent="0.25">
      <c r="B11" s="696"/>
      <c r="C11" s="403"/>
      <c r="D11" s="351" t="s">
        <v>350</v>
      </c>
      <c r="E11" s="351">
        <v>3</v>
      </c>
      <c r="F11" s="349">
        <v>2.1</v>
      </c>
      <c r="G11" s="349">
        <v>0.6</v>
      </c>
      <c r="H11" s="373">
        <v>0.3</v>
      </c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spans="2:24" ht="15.75" thickBot="1" x14ac:dyDescent="0.3">
      <c r="B12" s="696"/>
      <c r="C12" s="403"/>
      <c r="D12" s="351" t="s">
        <v>351</v>
      </c>
      <c r="E12" s="351">
        <v>3.2</v>
      </c>
      <c r="F12" s="349">
        <v>2.2999999999999998</v>
      </c>
      <c r="G12" s="349">
        <v>0.6</v>
      </c>
      <c r="H12" s="373">
        <v>0.3</v>
      </c>
      <c r="K12" s="135"/>
      <c r="L12" s="136">
        <v>2009</v>
      </c>
      <c r="M12" s="496">
        <v>2010</v>
      </c>
      <c r="N12" s="496">
        <v>2011</v>
      </c>
      <c r="O12" s="496">
        <v>2012</v>
      </c>
      <c r="P12" s="496">
        <v>2013</v>
      </c>
      <c r="Q12" s="496">
        <v>2014</v>
      </c>
      <c r="R12" s="496">
        <v>2015</v>
      </c>
      <c r="S12" s="496" t="s">
        <v>350</v>
      </c>
      <c r="T12" s="496" t="s">
        <v>351</v>
      </c>
      <c r="U12" s="496" t="s">
        <v>352</v>
      </c>
      <c r="V12" s="496" t="s">
        <v>353</v>
      </c>
    </row>
    <row r="13" spans="2:24" x14ac:dyDescent="0.25">
      <c r="B13" s="696"/>
      <c r="C13" s="403"/>
      <c r="D13" s="351" t="s">
        <v>352</v>
      </c>
      <c r="E13" s="351">
        <v>3.2</v>
      </c>
      <c r="F13" s="349">
        <v>2.5</v>
      </c>
      <c r="G13" s="349">
        <v>0.5</v>
      </c>
      <c r="H13" s="373">
        <v>0.1</v>
      </c>
      <c r="K13" s="376" t="s">
        <v>740</v>
      </c>
      <c r="L13" s="132">
        <v>0.700932</v>
      </c>
      <c r="M13" s="132">
        <v>0.61694899999999997</v>
      </c>
      <c r="N13" s="132">
        <v>0.606765</v>
      </c>
      <c r="O13" s="132">
        <v>0.40029799999999999</v>
      </c>
      <c r="P13" s="132">
        <v>0.21396000000000001</v>
      </c>
      <c r="Q13" s="132">
        <v>0.21407300000000001</v>
      </c>
      <c r="R13" s="132">
        <v>0.219523</v>
      </c>
      <c r="S13" s="132">
        <v>0.27437699999999998</v>
      </c>
      <c r="T13" s="132">
        <v>0.31322499999999998</v>
      </c>
      <c r="U13" s="132">
        <v>0.13660700000000001</v>
      </c>
      <c r="V13" s="132">
        <v>-7.9336000000000004E-2</v>
      </c>
    </row>
    <row r="14" spans="2:24" ht="15.75" thickBot="1" x14ac:dyDescent="0.3">
      <c r="B14" s="697"/>
      <c r="C14" s="494"/>
      <c r="D14" s="374" t="s">
        <v>353</v>
      </c>
      <c r="E14" s="374">
        <v>3.1</v>
      </c>
      <c r="F14" s="375">
        <v>2.6</v>
      </c>
      <c r="G14" s="375">
        <v>0.6</v>
      </c>
      <c r="H14" s="371">
        <v>-0.1</v>
      </c>
      <c r="K14" s="376" t="s">
        <v>741</v>
      </c>
      <c r="L14" s="132">
        <v>0.31617200000000001</v>
      </c>
      <c r="M14" s="132">
        <v>0.45846300000000001</v>
      </c>
      <c r="N14" s="132">
        <v>0.81602300000000005</v>
      </c>
      <c r="O14" s="132">
        <v>0.22476699999999999</v>
      </c>
      <c r="P14" s="132">
        <v>1.5495E-2</v>
      </c>
      <c r="Q14" s="132">
        <v>-1.1435000000000001E-2</v>
      </c>
      <c r="R14" s="132">
        <v>0.62892599999999999</v>
      </c>
      <c r="S14" s="132">
        <v>0.58447000000000005</v>
      </c>
      <c r="T14" s="132">
        <v>0.57089900000000005</v>
      </c>
      <c r="U14" s="132">
        <v>0.53498199999999996</v>
      </c>
      <c r="V14" s="132">
        <v>0.557365</v>
      </c>
    </row>
    <row r="15" spans="2:24" x14ac:dyDescent="0.25">
      <c r="B15" s="650" t="s">
        <v>24</v>
      </c>
      <c r="C15" s="248"/>
      <c r="D15" s="698" t="s">
        <v>24</v>
      </c>
      <c r="E15" s="698"/>
      <c r="F15" s="698"/>
      <c r="G15" s="698"/>
      <c r="H15" s="698"/>
      <c r="K15" s="376" t="s">
        <v>363</v>
      </c>
      <c r="L15" s="132">
        <v>2.402056</v>
      </c>
      <c r="M15" s="132">
        <v>2.2295120000000002</v>
      </c>
      <c r="N15" s="132">
        <v>1.909851</v>
      </c>
      <c r="O15" s="132">
        <v>1.8209390000000001</v>
      </c>
      <c r="P15" s="132">
        <v>1.8322670000000001</v>
      </c>
      <c r="Q15" s="132">
        <v>1.8586</v>
      </c>
      <c r="R15" s="132">
        <v>1.972955</v>
      </c>
      <c r="S15" s="132">
        <v>2.126001</v>
      </c>
      <c r="T15" s="132">
        <v>2.313482</v>
      </c>
      <c r="U15" s="132">
        <v>2.4914170000000002</v>
      </c>
      <c r="V15" s="132">
        <v>2.6114920000000001</v>
      </c>
    </row>
    <row r="16" spans="2:24" x14ac:dyDescent="0.25">
      <c r="K16" s="376" t="s">
        <v>742</v>
      </c>
      <c r="L16" s="132">
        <v>3.4458609999999998</v>
      </c>
      <c r="M16" s="132">
        <v>3.3317909999999999</v>
      </c>
      <c r="N16" s="132">
        <v>3.3648579999999999</v>
      </c>
      <c r="O16" s="132">
        <v>2.4583020000000002</v>
      </c>
      <c r="P16" s="132">
        <v>2.0659610000000002</v>
      </c>
      <c r="Q16" s="132">
        <v>2.0649790000000001</v>
      </c>
      <c r="R16" s="132">
        <v>2.8395519999999999</v>
      </c>
      <c r="S16" s="132">
        <v>3.0047440000000001</v>
      </c>
      <c r="T16" s="132">
        <v>3.2198889999999998</v>
      </c>
      <c r="U16" s="132">
        <v>3.180488</v>
      </c>
      <c r="V16" s="132">
        <v>3.1015510000000002</v>
      </c>
    </row>
    <row r="17" spans="2:11" ht="26.25" thickBot="1" x14ac:dyDescent="0.3">
      <c r="B17" s="570" t="s">
        <v>1199</v>
      </c>
      <c r="C17" s="495"/>
      <c r="D17" s="675" t="s">
        <v>918</v>
      </c>
      <c r="E17" s="675"/>
      <c r="F17" s="675"/>
      <c r="G17" s="675"/>
      <c r="H17" s="675"/>
      <c r="K17" s="376"/>
    </row>
    <row r="18" spans="2:11" ht="39" thickBot="1" x14ac:dyDescent="0.3">
      <c r="B18" s="695"/>
      <c r="C18" s="494"/>
      <c r="D18" s="369"/>
      <c r="E18" s="370" t="s">
        <v>743</v>
      </c>
      <c r="F18" s="371" t="s">
        <v>356</v>
      </c>
      <c r="G18" s="372" t="s">
        <v>744</v>
      </c>
      <c r="H18" s="371" t="s">
        <v>745</v>
      </c>
    </row>
    <row r="19" spans="2:11" x14ac:dyDescent="0.25">
      <c r="B19" s="696"/>
      <c r="C19" s="578"/>
      <c r="D19" s="351">
        <v>2011</v>
      </c>
      <c r="E19" s="351">
        <v>3.4</v>
      </c>
      <c r="F19" s="349">
        <v>1.9</v>
      </c>
      <c r="G19" s="349">
        <v>0.8</v>
      </c>
      <c r="H19" s="373">
        <v>0.6</v>
      </c>
    </row>
    <row r="20" spans="2:11" x14ac:dyDescent="0.25">
      <c r="B20" s="696"/>
      <c r="C20" s="578"/>
      <c r="D20" s="351">
        <v>2012</v>
      </c>
      <c r="E20" s="351">
        <v>2.5</v>
      </c>
      <c r="F20" s="349">
        <v>1.8</v>
      </c>
      <c r="G20" s="349">
        <v>0.2</v>
      </c>
      <c r="H20" s="373">
        <v>0.4</v>
      </c>
    </row>
    <row r="21" spans="2:11" x14ac:dyDescent="0.25">
      <c r="B21" s="696"/>
      <c r="C21" s="578"/>
      <c r="D21" s="351">
        <v>2013</v>
      </c>
      <c r="E21" s="351">
        <v>2.1</v>
      </c>
      <c r="F21" s="349">
        <v>1.8</v>
      </c>
      <c r="G21" s="349">
        <v>0</v>
      </c>
      <c r="H21" s="373">
        <v>0.2</v>
      </c>
    </row>
    <row r="22" spans="2:11" x14ac:dyDescent="0.25">
      <c r="B22" s="696"/>
      <c r="C22" s="578"/>
      <c r="D22" s="351">
        <v>2014</v>
      </c>
      <c r="E22" s="351">
        <v>2.1</v>
      </c>
      <c r="F22" s="349">
        <v>1.9</v>
      </c>
      <c r="G22" s="349">
        <v>0</v>
      </c>
      <c r="H22" s="373">
        <v>0.2</v>
      </c>
    </row>
    <row r="23" spans="2:11" ht="15.75" thickBot="1" x14ac:dyDescent="0.3">
      <c r="B23" s="696"/>
      <c r="C23" s="578"/>
      <c r="D23" s="374">
        <v>2015</v>
      </c>
      <c r="E23" s="374">
        <v>2.8</v>
      </c>
      <c r="F23" s="375">
        <v>2</v>
      </c>
      <c r="G23" s="375">
        <v>0.6</v>
      </c>
      <c r="H23" s="371">
        <v>0.2</v>
      </c>
    </row>
    <row r="24" spans="2:11" x14ac:dyDescent="0.25">
      <c r="B24" s="696"/>
      <c r="C24" s="578"/>
      <c r="D24" s="351" t="s">
        <v>350</v>
      </c>
      <c r="E24" s="351">
        <v>3</v>
      </c>
      <c r="F24" s="349">
        <v>2.1</v>
      </c>
      <c r="G24" s="349">
        <v>0.6</v>
      </c>
      <c r="H24" s="373">
        <v>0.3</v>
      </c>
    </row>
    <row r="25" spans="2:11" x14ac:dyDescent="0.25">
      <c r="B25" s="696"/>
      <c r="C25" s="578"/>
      <c r="D25" s="351" t="s">
        <v>351</v>
      </c>
      <c r="E25" s="351">
        <v>3.2</v>
      </c>
      <c r="F25" s="349">
        <v>2.2999999999999998</v>
      </c>
      <c r="G25" s="349">
        <v>0.6</v>
      </c>
      <c r="H25" s="373">
        <v>0.3</v>
      </c>
    </row>
    <row r="26" spans="2:11" x14ac:dyDescent="0.25">
      <c r="B26" s="696"/>
      <c r="C26" s="578"/>
      <c r="D26" s="351" t="s">
        <v>352</v>
      </c>
      <c r="E26" s="351">
        <v>3.2</v>
      </c>
      <c r="F26" s="349">
        <v>2.5</v>
      </c>
      <c r="G26" s="349">
        <v>0.5</v>
      </c>
      <c r="H26" s="373">
        <v>0.1</v>
      </c>
    </row>
    <row r="27" spans="2:11" ht="15.75" thickBot="1" x14ac:dyDescent="0.3">
      <c r="B27" s="697"/>
      <c r="C27" s="494"/>
      <c r="D27" s="374" t="s">
        <v>353</v>
      </c>
      <c r="E27" s="374">
        <v>3.1</v>
      </c>
      <c r="F27" s="375">
        <v>2.6</v>
      </c>
      <c r="G27" s="375">
        <v>0.6</v>
      </c>
      <c r="H27" s="371">
        <v>-0.1</v>
      </c>
    </row>
    <row r="28" spans="2:11" x14ac:dyDescent="0.25">
      <c r="B28" s="650" t="s">
        <v>626</v>
      </c>
      <c r="H28" s="650" t="s">
        <v>626</v>
      </c>
    </row>
  </sheetData>
  <mergeCells count="5">
    <mergeCell ref="D4:H4"/>
    <mergeCell ref="B5:B14"/>
    <mergeCell ref="D15:H15"/>
    <mergeCell ref="D17:H17"/>
    <mergeCell ref="B18:B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B4:AA31"/>
  <sheetViews>
    <sheetView showGridLines="0" zoomScale="85" zoomScaleNormal="85" workbookViewId="0">
      <selection activeCell="B40" sqref="B40"/>
    </sheetView>
  </sheetViews>
  <sheetFormatPr defaultRowHeight="15" x14ac:dyDescent="0.25"/>
  <cols>
    <col min="2" max="2" width="48.140625" customWidth="1"/>
    <col min="3" max="3" width="6.42578125" style="105" customWidth="1"/>
    <col min="7" max="7" width="11.28515625" customWidth="1"/>
    <col min="10" max="10" width="18.7109375" bestFit="1" customWidth="1"/>
  </cols>
  <sheetData>
    <row r="4" spans="2:27" ht="26.25" thickBot="1" x14ac:dyDescent="0.3">
      <c r="B4" s="581" t="s">
        <v>1044</v>
      </c>
      <c r="C4" s="148"/>
      <c r="D4" s="686" t="s">
        <v>922</v>
      </c>
      <c r="E4" s="686"/>
      <c r="F4" s="686"/>
      <c r="G4" s="686"/>
    </row>
    <row r="5" spans="2:27" ht="15.75" thickBot="1" x14ac:dyDescent="0.3">
      <c r="B5" s="695"/>
      <c r="C5" s="494"/>
      <c r="D5" s="699"/>
      <c r="E5" s="52" t="s">
        <v>132</v>
      </c>
      <c r="F5" s="701" t="s">
        <v>355</v>
      </c>
      <c r="G5" s="249" t="s">
        <v>365</v>
      </c>
      <c r="J5" s="135"/>
      <c r="K5" s="496">
        <v>2004</v>
      </c>
      <c r="L5" s="496">
        <v>2005</v>
      </c>
      <c r="M5" s="496">
        <v>2006</v>
      </c>
      <c r="N5" s="496">
        <v>2007</v>
      </c>
      <c r="O5" s="496">
        <v>2008</v>
      </c>
      <c r="P5" s="496">
        <v>2009</v>
      </c>
      <c r="Q5" s="496">
        <v>2010</v>
      </c>
      <c r="R5" s="496">
        <v>2011</v>
      </c>
      <c r="S5" s="496">
        <v>2012</v>
      </c>
      <c r="T5" s="496">
        <v>2013</v>
      </c>
      <c r="U5" s="496">
        <v>2014</v>
      </c>
      <c r="V5" s="496">
        <v>2015</v>
      </c>
      <c r="W5" s="496" t="s">
        <v>350</v>
      </c>
      <c r="X5" s="496" t="s">
        <v>351</v>
      </c>
      <c r="Y5" s="496" t="s">
        <v>352</v>
      </c>
      <c r="Z5" s="496" t="s">
        <v>353</v>
      </c>
    </row>
    <row r="6" spans="2:27" ht="27.75" thickBot="1" x14ac:dyDescent="0.3">
      <c r="B6" s="696"/>
      <c r="C6" s="494"/>
      <c r="D6" s="700"/>
      <c r="E6" s="53" t="s">
        <v>366</v>
      </c>
      <c r="F6" s="702"/>
      <c r="G6" s="250" t="s">
        <v>367</v>
      </c>
      <c r="J6" s="376" t="s">
        <v>369</v>
      </c>
      <c r="K6" s="132">
        <v>-1.051903</v>
      </c>
      <c r="L6" s="132">
        <v>-9.9878999999999996E-2</v>
      </c>
      <c r="M6" s="132">
        <v>2.394298</v>
      </c>
      <c r="N6" s="132">
        <v>7.0176270000000001</v>
      </c>
      <c r="O6" s="132">
        <v>7.2382790000000004</v>
      </c>
      <c r="P6" s="132">
        <v>-2.026548</v>
      </c>
      <c r="Q6" s="132">
        <v>-0.367226</v>
      </c>
      <c r="R6" s="132">
        <v>-0.87132399999999999</v>
      </c>
      <c r="S6" s="132">
        <v>-1.775881</v>
      </c>
      <c r="T6" s="132">
        <v>-2.389891</v>
      </c>
      <c r="U6" s="132">
        <v>-1.9528840000000001</v>
      </c>
      <c r="V6" s="132">
        <v>-1.2278739999999999</v>
      </c>
      <c r="W6" s="132">
        <v>-1.0406409999999999</v>
      </c>
      <c r="X6" s="132">
        <v>-0.67621900000000001</v>
      </c>
      <c r="Y6" s="132">
        <v>0.208923</v>
      </c>
      <c r="Z6" s="132">
        <v>1.6653309999999999</v>
      </c>
      <c r="AA6" s="151"/>
    </row>
    <row r="7" spans="2:27" x14ac:dyDescent="0.25">
      <c r="B7" s="696"/>
      <c r="C7" s="494"/>
      <c r="D7" s="31">
        <v>2011</v>
      </c>
      <c r="E7" s="31">
        <v>2.8</v>
      </c>
      <c r="F7" s="31">
        <v>3.4</v>
      </c>
      <c r="G7" s="251">
        <v>-0.9</v>
      </c>
      <c r="J7" s="376" t="s">
        <v>746</v>
      </c>
      <c r="K7" s="132">
        <v>-1.051903</v>
      </c>
      <c r="L7" s="132">
        <v>-9.9878999999999996E-2</v>
      </c>
      <c r="M7" s="132">
        <v>2.394298</v>
      </c>
      <c r="N7" s="132">
        <v>7.0176270000000001</v>
      </c>
      <c r="O7" s="132">
        <v>7.2382790000000004</v>
      </c>
      <c r="P7" s="132">
        <v>-2.026548</v>
      </c>
      <c r="Q7" s="132">
        <v>-0.367226</v>
      </c>
      <c r="R7" s="132">
        <v>-0.87132399999999999</v>
      </c>
      <c r="S7" s="132">
        <v>-1.775881</v>
      </c>
      <c r="T7" s="132">
        <v>-2.389891</v>
      </c>
      <c r="U7" s="132">
        <v>-1.9528840000000001</v>
      </c>
      <c r="V7" s="132">
        <v>-1.2278739999999999</v>
      </c>
      <c r="W7" s="132">
        <v>-1.0406409999999999</v>
      </c>
      <c r="X7" s="132">
        <v>-0.67621900000000001</v>
      </c>
      <c r="Y7" s="132">
        <v>0.208923</v>
      </c>
      <c r="Z7" s="132">
        <v>1.6653309999999999</v>
      </c>
      <c r="AA7" s="151"/>
    </row>
    <row r="8" spans="2:27" x14ac:dyDescent="0.25">
      <c r="B8" s="696"/>
      <c r="C8" s="494"/>
      <c r="D8" s="31">
        <v>2012</v>
      </c>
      <c r="E8" s="31">
        <v>1.5</v>
      </c>
      <c r="F8" s="31">
        <v>2.5</v>
      </c>
      <c r="G8" s="251">
        <v>-1.8</v>
      </c>
    </row>
    <row r="9" spans="2:27" x14ac:dyDescent="0.25">
      <c r="B9" s="696"/>
      <c r="C9" s="494"/>
      <c r="D9" s="31">
        <v>2013</v>
      </c>
      <c r="E9" s="31">
        <v>1.4</v>
      </c>
      <c r="F9" s="31">
        <v>2.1</v>
      </c>
      <c r="G9" s="251">
        <v>-2.4</v>
      </c>
    </row>
    <row r="10" spans="2:27" x14ac:dyDescent="0.25">
      <c r="B10" s="696"/>
      <c r="C10" s="494"/>
      <c r="D10" s="31">
        <v>2014</v>
      </c>
      <c r="E10" s="31">
        <v>2.5</v>
      </c>
      <c r="F10" s="31">
        <v>2.1</v>
      </c>
      <c r="G10" s="251">
        <v>-2</v>
      </c>
    </row>
    <row r="11" spans="2:27" ht="15.75" thickBot="1" x14ac:dyDescent="0.3">
      <c r="B11" s="696"/>
      <c r="C11" s="494"/>
      <c r="D11" s="1">
        <v>2015</v>
      </c>
      <c r="E11" s="1">
        <v>3.6</v>
      </c>
      <c r="F11" s="1">
        <v>2.8</v>
      </c>
      <c r="G11" s="252">
        <v>-1.2</v>
      </c>
    </row>
    <row r="12" spans="2:27" x14ac:dyDescent="0.25">
      <c r="B12" s="696"/>
      <c r="C12" s="494"/>
      <c r="D12" s="31" t="s">
        <v>350</v>
      </c>
      <c r="E12" s="31">
        <v>3.2</v>
      </c>
      <c r="F12" s="31">
        <v>3</v>
      </c>
      <c r="G12" s="251">
        <v>-1</v>
      </c>
    </row>
    <row r="13" spans="2:27" x14ac:dyDescent="0.25">
      <c r="B13" s="696"/>
      <c r="C13" s="494"/>
      <c r="D13" s="31" t="s">
        <v>351</v>
      </c>
      <c r="E13" s="31">
        <v>3.6</v>
      </c>
      <c r="F13" s="31">
        <v>3.2</v>
      </c>
      <c r="G13" s="251">
        <v>-0.7</v>
      </c>
    </row>
    <row r="14" spans="2:27" x14ac:dyDescent="0.25">
      <c r="B14" s="696"/>
      <c r="C14" s="494"/>
      <c r="D14" s="31" t="s">
        <v>352</v>
      </c>
      <c r="E14" s="31">
        <v>4.0999999999999996</v>
      </c>
      <c r="F14" s="31">
        <v>3.2</v>
      </c>
      <c r="G14" s="251">
        <v>0.2</v>
      </c>
    </row>
    <row r="15" spans="2:27" ht="15.75" thickBot="1" x14ac:dyDescent="0.3">
      <c r="B15" s="697"/>
      <c r="C15" s="494"/>
      <c r="D15" s="1" t="s">
        <v>353</v>
      </c>
      <c r="E15" s="1">
        <v>4.9000000000000004</v>
      </c>
      <c r="F15" s="1">
        <v>3.1</v>
      </c>
      <c r="G15" s="252">
        <v>1.7</v>
      </c>
    </row>
    <row r="16" spans="2:27" x14ac:dyDescent="0.25">
      <c r="B16" s="237" t="s">
        <v>919</v>
      </c>
      <c r="C16" s="497"/>
      <c r="D16" s="698" t="s">
        <v>368</v>
      </c>
      <c r="E16" s="698"/>
      <c r="F16" s="698"/>
      <c r="G16" s="698"/>
    </row>
    <row r="19" spans="2:7" ht="15.75" thickBot="1" x14ac:dyDescent="0.3">
      <c r="B19" s="581" t="s">
        <v>1200</v>
      </c>
      <c r="C19" s="148"/>
      <c r="D19" s="686" t="s">
        <v>921</v>
      </c>
      <c r="E19" s="686"/>
      <c r="F19" s="686"/>
      <c r="G19" s="686"/>
    </row>
    <row r="20" spans="2:7" x14ac:dyDescent="0.25">
      <c r="B20" s="695"/>
      <c r="C20" s="494"/>
      <c r="D20" s="699"/>
      <c r="E20" s="52" t="s">
        <v>621</v>
      </c>
      <c r="F20" s="701" t="s">
        <v>743</v>
      </c>
      <c r="G20" s="249" t="s">
        <v>748</v>
      </c>
    </row>
    <row r="21" spans="2:7" ht="27.75" thickBot="1" x14ac:dyDescent="0.3">
      <c r="B21" s="696"/>
      <c r="C21" s="494"/>
      <c r="D21" s="700"/>
      <c r="E21" s="579" t="s">
        <v>747</v>
      </c>
      <c r="F21" s="702"/>
      <c r="G21" s="250" t="s">
        <v>749</v>
      </c>
    </row>
    <row r="22" spans="2:7" x14ac:dyDescent="0.25">
      <c r="B22" s="696"/>
      <c r="C22" s="494"/>
      <c r="D22" s="31">
        <v>2011</v>
      </c>
      <c r="E22" s="31">
        <v>2.8</v>
      </c>
      <c r="F22" s="31">
        <v>3.4</v>
      </c>
      <c r="G22" s="251">
        <v>-0.9</v>
      </c>
    </row>
    <row r="23" spans="2:7" x14ac:dyDescent="0.25">
      <c r="B23" s="696"/>
      <c r="C23" s="494"/>
      <c r="D23" s="31">
        <v>2012</v>
      </c>
      <c r="E23" s="31">
        <v>1.5</v>
      </c>
      <c r="F23" s="31">
        <v>2.5</v>
      </c>
      <c r="G23" s="251">
        <v>-1.8</v>
      </c>
    </row>
    <row r="24" spans="2:7" x14ac:dyDescent="0.25">
      <c r="B24" s="696"/>
      <c r="C24" s="494"/>
      <c r="D24" s="31">
        <v>2013</v>
      </c>
      <c r="E24" s="31">
        <v>1.4</v>
      </c>
      <c r="F24" s="31">
        <v>2.1</v>
      </c>
      <c r="G24" s="251">
        <v>-2.4</v>
      </c>
    </row>
    <row r="25" spans="2:7" x14ac:dyDescent="0.25">
      <c r="B25" s="696"/>
      <c r="C25" s="494"/>
      <c r="D25" s="31">
        <v>2014</v>
      </c>
      <c r="E25" s="31">
        <v>2.5</v>
      </c>
      <c r="F25" s="31">
        <v>2.1</v>
      </c>
      <c r="G25" s="251">
        <v>-2</v>
      </c>
    </row>
    <row r="26" spans="2:7" ht="15.75" thickBot="1" x14ac:dyDescent="0.3">
      <c r="B26" s="696"/>
      <c r="C26" s="494"/>
      <c r="D26" s="1">
        <v>2015</v>
      </c>
      <c r="E26" s="1">
        <v>3.6</v>
      </c>
      <c r="F26" s="1">
        <v>2.8</v>
      </c>
      <c r="G26" s="252">
        <v>-1.2</v>
      </c>
    </row>
    <row r="27" spans="2:7" x14ac:dyDescent="0.25">
      <c r="B27" s="696"/>
      <c r="C27" s="494"/>
      <c r="D27" s="31" t="s">
        <v>350</v>
      </c>
      <c r="E27" s="31">
        <v>3.2</v>
      </c>
      <c r="F27" s="31">
        <v>3</v>
      </c>
      <c r="G27" s="251">
        <v>-1</v>
      </c>
    </row>
    <row r="28" spans="2:7" x14ac:dyDescent="0.25">
      <c r="B28" s="696"/>
      <c r="C28" s="494"/>
      <c r="D28" s="31" t="s">
        <v>351</v>
      </c>
      <c r="E28" s="31">
        <v>3.6</v>
      </c>
      <c r="F28" s="31">
        <v>3.2</v>
      </c>
      <c r="G28" s="251">
        <v>-0.7</v>
      </c>
    </row>
    <row r="29" spans="2:7" x14ac:dyDescent="0.25">
      <c r="B29" s="696"/>
      <c r="C29" s="494"/>
      <c r="D29" s="31" t="s">
        <v>352</v>
      </c>
      <c r="E29" s="31">
        <v>4.0999999999999996</v>
      </c>
      <c r="F29" s="31">
        <v>3.2</v>
      </c>
      <c r="G29" s="251">
        <v>0.2</v>
      </c>
    </row>
    <row r="30" spans="2:7" ht="15.75" thickBot="1" x14ac:dyDescent="0.3">
      <c r="B30" s="697"/>
      <c r="C30" s="494"/>
      <c r="D30" s="1" t="s">
        <v>353</v>
      </c>
      <c r="E30" s="1">
        <v>4.9000000000000004</v>
      </c>
      <c r="F30" s="1">
        <v>3.1</v>
      </c>
      <c r="G30" s="252">
        <v>1.7</v>
      </c>
    </row>
    <row r="31" spans="2:7" x14ac:dyDescent="0.25">
      <c r="B31" s="237" t="s">
        <v>920</v>
      </c>
      <c r="C31" s="497"/>
      <c r="D31" s="698" t="s">
        <v>907</v>
      </c>
      <c r="E31" s="698"/>
      <c r="F31" s="698"/>
      <c r="G31" s="698"/>
    </row>
  </sheetData>
  <mergeCells count="10">
    <mergeCell ref="D4:G4"/>
    <mergeCell ref="B5:B15"/>
    <mergeCell ref="D5:D6"/>
    <mergeCell ref="F5:F6"/>
    <mergeCell ref="D16:G16"/>
    <mergeCell ref="D19:G19"/>
    <mergeCell ref="B20:B30"/>
    <mergeCell ref="D20:D21"/>
    <mergeCell ref="F20:F21"/>
    <mergeCell ref="D31:G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B3:W28"/>
  <sheetViews>
    <sheetView showGridLines="0" zoomScale="85" zoomScaleNormal="85" workbookViewId="0">
      <selection activeCell="E44" sqref="E44"/>
    </sheetView>
  </sheetViews>
  <sheetFormatPr defaultRowHeight="15" x14ac:dyDescent="0.25"/>
  <cols>
    <col min="2" max="2" width="47" customWidth="1"/>
    <col min="3" max="3" width="9.7109375" customWidth="1"/>
    <col min="11" max="11" width="11.140625" style="341" bestFit="1" customWidth="1"/>
    <col min="12" max="23" width="9.140625" style="341"/>
  </cols>
  <sheetData>
    <row r="3" spans="2:22" ht="26.25" thickBot="1" x14ac:dyDescent="0.3">
      <c r="B3" s="401" t="s">
        <v>1045</v>
      </c>
      <c r="C3" s="148"/>
      <c r="D3" s="686" t="s">
        <v>923</v>
      </c>
      <c r="E3" s="686"/>
      <c r="F3" s="686"/>
      <c r="G3" s="686"/>
      <c r="H3" s="686"/>
    </row>
    <row r="4" spans="2:22" ht="27.75" thickBot="1" x14ac:dyDescent="0.3">
      <c r="B4" s="695"/>
      <c r="C4" s="494"/>
      <c r="D4" s="243"/>
      <c r="E4" s="53" t="s">
        <v>355</v>
      </c>
      <c r="F4" s="253" t="s">
        <v>370</v>
      </c>
      <c r="G4" s="253" t="s">
        <v>357</v>
      </c>
      <c r="H4" s="253" t="s">
        <v>358</v>
      </c>
    </row>
    <row r="5" spans="2:22" ht="15.75" thickBot="1" x14ac:dyDescent="0.3">
      <c r="B5" s="696"/>
      <c r="C5" s="403"/>
      <c r="D5" s="31">
        <v>2011</v>
      </c>
      <c r="E5" s="31">
        <v>2.2000000000000002</v>
      </c>
      <c r="F5" s="245">
        <v>0.9</v>
      </c>
      <c r="G5" s="245">
        <v>0.9</v>
      </c>
      <c r="H5" s="246">
        <v>0.4</v>
      </c>
      <c r="K5" s="489"/>
      <c r="L5" s="490">
        <v>2009</v>
      </c>
      <c r="M5" s="490">
        <v>2010</v>
      </c>
      <c r="N5" s="490">
        <v>2011</v>
      </c>
      <c r="O5" s="490">
        <v>2012</v>
      </c>
      <c r="P5" s="490">
        <v>2013</v>
      </c>
      <c r="Q5" s="490">
        <v>2014</v>
      </c>
      <c r="R5" s="490">
        <v>2015</v>
      </c>
      <c r="S5" s="490" t="s">
        <v>350</v>
      </c>
      <c r="T5" s="490" t="s">
        <v>351</v>
      </c>
      <c r="U5" s="490" t="s">
        <v>352</v>
      </c>
      <c r="V5" s="490" t="s">
        <v>353</v>
      </c>
    </row>
    <row r="6" spans="2:22" x14ac:dyDescent="0.25">
      <c r="B6" s="696"/>
      <c r="C6" s="403"/>
      <c r="D6" s="31">
        <v>2012</v>
      </c>
      <c r="E6" s="31">
        <v>2.2000000000000002</v>
      </c>
      <c r="F6" s="245">
        <v>1.3</v>
      </c>
      <c r="G6" s="245">
        <v>0.8</v>
      </c>
      <c r="H6" s="246">
        <v>0.2</v>
      </c>
      <c r="K6" s="363" t="s">
        <v>361</v>
      </c>
      <c r="L6" s="380">
        <v>-4.5506748276814115E-3</v>
      </c>
      <c r="M6" s="380">
        <v>2.0614327015135971E-2</v>
      </c>
      <c r="N6" s="380">
        <v>0.36253707685560194</v>
      </c>
      <c r="O6" s="380">
        <v>0.16286072568650445</v>
      </c>
      <c r="P6" s="380">
        <v>9.3019952040779008E-2</v>
      </c>
      <c r="Q6" s="380">
        <v>0.17771037066456991</v>
      </c>
      <c r="R6" s="380">
        <v>0.22557725587767319</v>
      </c>
      <c r="S6" s="380">
        <v>0.14471294447091196</v>
      </c>
      <c r="T6" s="380">
        <v>9.7542500572211921E-2</v>
      </c>
      <c r="U6" s="380">
        <v>0.12327133661384011</v>
      </c>
      <c r="V6" s="380">
        <v>0.11472542093275311</v>
      </c>
    </row>
    <row r="7" spans="2:22" x14ac:dyDescent="0.25">
      <c r="B7" s="696"/>
      <c r="C7" s="403"/>
      <c r="D7" s="31">
        <v>2013</v>
      </c>
      <c r="E7" s="31">
        <v>1.9</v>
      </c>
      <c r="F7" s="245">
        <v>1.3</v>
      </c>
      <c r="G7" s="245">
        <v>0.5</v>
      </c>
      <c r="H7" s="246">
        <v>0.1</v>
      </c>
      <c r="K7" s="363" t="s">
        <v>362</v>
      </c>
      <c r="L7" s="380">
        <v>1.0307340457343663</v>
      </c>
      <c r="M7" s="380">
        <v>0.76251428251131759</v>
      </c>
      <c r="N7" s="380">
        <v>0.93687042322555913</v>
      </c>
      <c r="O7" s="380">
        <v>0.80149056430572774</v>
      </c>
      <c r="P7" s="380">
        <v>0.54901838025134142</v>
      </c>
      <c r="Q7" s="380">
        <v>0.51062125198570407</v>
      </c>
      <c r="R7" s="380">
        <v>0.67730907754925151</v>
      </c>
      <c r="S7" s="380">
        <v>0.87052954946940997</v>
      </c>
      <c r="T7" s="380">
        <v>0.8270107181293731</v>
      </c>
      <c r="U7" s="380">
        <v>0.84647468139340887</v>
      </c>
      <c r="V7" s="380">
        <v>0.88426738092132007</v>
      </c>
    </row>
    <row r="8" spans="2:22" x14ac:dyDescent="0.25">
      <c r="B8" s="696"/>
      <c r="C8" s="403"/>
      <c r="D8" s="31">
        <v>2014</v>
      </c>
      <c r="E8" s="31">
        <v>2.2000000000000002</v>
      </c>
      <c r="F8" s="245">
        <v>1.5</v>
      </c>
      <c r="G8" s="245">
        <v>0.5</v>
      </c>
      <c r="H8" s="246">
        <v>0.2</v>
      </c>
      <c r="K8" s="363" t="s">
        <v>363</v>
      </c>
      <c r="L8" s="380">
        <v>0.42111164571844256</v>
      </c>
      <c r="M8" s="380">
        <v>0.42041288749243599</v>
      </c>
      <c r="N8" s="380">
        <v>0.87051975556168393</v>
      </c>
      <c r="O8" s="380">
        <v>1.2546598446199488</v>
      </c>
      <c r="P8" s="380">
        <v>1.2895710210070703</v>
      </c>
      <c r="Q8" s="380">
        <v>1.5485183176352051</v>
      </c>
      <c r="R8" s="380">
        <v>1.8899922139550247</v>
      </c>
      <c r="S8" s="380">
        <v>1.6908954410605079</v>
      </c>
      <c r="T8" s="380">
        <v>1.9678443248271833</v>
      </c>
      <c r="U8" s="380">
        <v>2.7053300122584401</v>
      </c>
      <c r="V8" s="380">
        <v>2.8899254535440484</v>
      </c>
    </row>
    <row r="9" spans="2:22" ht="15.75" thickBot="1" x14ac:dyDescent="0.3">
      <c r="B9" s="696"/>
      <c r="C9" s="403"/>
      <c r="D9" s="1">
        <v>2015</v>
      </c>
      <c r="E9" s="1">
        <v>2.8</v>
      </c>
      <c r="F9" s="247">
        <v>1.9</v>
      </c>
      <c r="G9" s="247">
        <v>0.7</v>
      </c>
      <c r="H9" s="244">
        <v>0.2</v>
      </c>
      <c r="K9" s="363" t="s">
        <v>364</v>
      </c>
      <c r="L9" s="380">
        <v>1.4472950166251275</v>
      </c>
      <c r="M9" s="380">
        <v>1.2035414970188896</v>
      </c>
      <c r="N9" s="380">
        <v>2.1699272556428451</v>
      </c>
      <c r="O9" s="380">
        <v>2.219011134612181</v>
      </c>
      <c r="P9" s="380">
        <v>1.9316093532991907</v>
      </c>
      <c r="Q9" s="380">
        <v>2.2368499402854791</v>
      </c>
      <c r="R9" s="380">
        <v>2.7928785473819495</v>
      </c>
      <c r="S9" s="380">
        <v>2.7061379350008297</v>
      </c>
      <c r="T9" s="380">
        <v>2.8923975435287685</v>
      </c>
      <c r="U9" s="380">
        <v>3.6750760302656893</v>
      </c>
      <c r="V9" s="380">
        <v>3.8889182553981216</v>
      </c>
    </row>
    <row r="10" spans="2:22" x14ac:dyDescent="0.25">
      <c r="B10" s="696"/>
      <c r="C10" s="403"/>
      <c r="D10" s="31" t="s">
        <v>350</v>
      </c>
      <c r="E10" s="31">
        <v>2.8</v>
      </c>
      <c r="F10" s="245">
        <v>1.7</v>
      </c>
      <c r="G10" s="245">
        <v>0.9</v>
      </c>
      <c r="H10" s="246">
        <v>0.1</v>
      </c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</row>
    <row r="11" spans="2:22" x14ac:dyDescent="0.25">
      <c r="B11" s="696"/>
      <c r="C11" s="403"/>
      <c r="D11" s="31" t="s">
        <v>351</v>
      </c>
      <c r="E11" s="31">
        <v>3</v>
      </c>
      <c r="F11" s="245">
        <v>2</v>
      </c>
      <c r="G11" s="245">
        <v>0.8</v>
      </c>
      <c r="H11" s="246">
        <v>0.1</v>
      </c>
    </row>
    <row r="12" spans="2:22" ht="15.75" thickBot="1" x14ac:dyDescent="0.3">
      <c r="B12" s="696"/>
      <c r="C12" s="403"/>
      <c r="D12" s="31" t="s">
        <v>352</v>
      </c>
      <c r="E12" s="31">
        <v>3.7</v>
      </c>
      <c r="F12" s="245">
        <v>2.7</v>
      </c>
      <c r="G12" s="245">
        <v>0.8</v>
      </c>
      <c r="H12" s="246">
        <v>0.1</v>
      </c>
      <c r="K12" s="489"/>
      <c r="L12" s="490">
        <v>2009</v>
      </c>
      <c r="M12" s="490">
        <v>2010</v>
      </c>
      <c r="N12" s="490">
        <v>2011</v>
      </c>
      <c r="O12" s="490">
        <v>2012</v>
      </c>
      <c r="P12" s="490">
        <v>2013</v>
      </c>
      <c r="Q12" s="490">
        <v>2014</v>
      </c>
      <c r="R12" s="490">
        <v>2015</v>
      </c>
      <c r="S12" s="490" t="s">
        <v>350</v>
      </c>
      <c r="T12" s="490" t="s">
        <v>351</v>
      </c>
      <c r="U12" s="490" t="s">
        <v>352</v>
      </c>
      <c r="V12" s="490" t="s">
        <v>353</v>
      </c>
    </row>
    <row r="13" spans="2:22" ht="15.75" thickBot="1" x14ac:dyDescent="0.3">
      <c r="B13" s="697"/>
      <c r="C13" s="494"/>
      <c r="D13" s="1" t="s">
        <v>353</v>
      </c>
      <c r="E13" s="1">
        <v>3.9</v>
      </c>
      <c r="F13" s="247">
        <v>2.9</v>
      </c>
      <c r="G13" s="247">
        <v>0.9</v>
      </c>
      <c r="H13" s="244">
        <v>0.1</v>
      </c>
      <c r="K13" s="363" t="s">
        <v>740</v>
      </c>
      <c r="L13" s="380">
        <v>-4.5506748276814115E-3</v>
      </c>
      <c r="M13" s="380">
        <v>2.0614327015135971E-2</v>
      </c>
      <c r="N13" s="380">
        <v>0.36253707685560194</v>
      </c>
      <c r="O13" s="380">
        <v>0.16286072568650445</v>
      </c>
      <c r="P13" s="380">
        <v>9.3019952040779008E-2</v>
      </c>
      <c r="Q13" s="380">
        <v>0.17771037066456991</v>
      </c>
      <c r="R13" s="380">
        <v>0.22557725587767319</v>
      </c>
      <c r="S13" s="380">
        <v>0.14471294447091196</v>
      </c>
      <c r="T13" s="380">
        <v>9.7542500572211921E-2</v>
      </c>
      <c r="U13" s="380">
        <v>0.12327133661384011</v>
      </c>
      <c r="V13" s="380">
        <v>0.11472542093275311</v>
      </c>
    </row>
    <row r="14" spans="2:22" x14ac:dyDescent="0.25">
      <c r="B14" s="248" t="s">
        <v>359</v>
      </c>
      <c r="C14" s="248"/>
      <c r="D14" s="698" t="s">
        <v>360</v>
      </c>
      <c r="E14" s="698"/>
      <c r="F14" s="698"/>
      <c r="G14" s="698"/>
      <c r="H14" s="698"/>
      <c r="K14" s="363" t="s">
        <v>741</v>
      </c>
      <c r="L14" s="380">
        <v>1.0307340457343663</v>
      </c>
      <c r="M14" s="380">
        <v>0.76251428251131759</v>
      </c>
      <c r="N14" s="380">
        <v>0.93687042322555913</v>
      </c>
      <c r="O14" s="380">
        <v>0.80149056430572774</v>
      </c>
      <c r="P14" s="380">
        <v>0.54901838025134142</v>
      </c>
      <c r="Q14" s="380">
        <v>0.51062125198570407</v>
      </c>
      <c r="R14" s="380">
        <v>0.67730907754925151</v>
      </c>
      <c r="S14" s="380">
        <v>0.87052954946940997</v>
      </c>
      <c r="T14" s="380">
        <v>0.8270107181293731</v>
      </c>
      <c r="U14" s="380">
        <v>0.84647468139340887</v>
      </c>
      <c r="V14" s="380">
        <v>0.88426738092132007</v>
      </c>
    </row>
    <row r="15" spans="2:22" x14ac:dyDescent="0.25">
      <c r="K15" s="363" t="s">
        <v>363</v>
      </c>
      <c r="L15" s="380">
        <v>0.42111164571844256</v>
      </c>
      <c r="M15" s="380">
        <v>0.42041288749243599</v>
      </c>
      <c r="N15" s="380">
        <v>0.87051975556168393</v>
      </c>
      <c r="O15" s="380">
        <v>1.2546598446199488</v>
      </c>
      <c r="P15" s="380">
        <v>1.2895710210070703</v>
      </c>
      <c r="Q15" s="380">
        <v>1.5485183176352051</v>
      </c>
      <c r="R15" s="380">
        <v>1.8899922139550247</v>
      </c>
      <c r="S15" s="380">
        <v>1.6908954410605079</v>
      </c>
      <c r="T15" s="380">
        <v>1.9678443248271833</v>
      </c>
      <c r="U15" s="380">
        <v>2.7053300122584401</v>
      </c>
      <c r="V15" s="380">
        <v>2.8899254535440484</v>
      </c>
    </row>
    <row r="16" spans="2:22" x14ac:dyDescent="0.25">
      <c r="K16" s="363" t="s">
        <v>742</v>
      </c>
      <c r="L16" s="380">
        <v>1.4472950166251275</v>
      </c>
      <c r="M16" s="380">
        <v>1.2035414970188896</v>
      </c>
      <c r="N16" s="380">
        <v>2.1699272556428451</v>
      </c>
      <c r="O16" s="380">
        <v>2.219011134612181</v>
      </c>
      <c r="P16" s="380">
        <v>1.9316093532991907</v>
      </c>
      <c r="Q16" s="380">
        <v>2.2368499402854791</v>
      </c>
      <c r="R16" s="380">
        <v>2.7928785473819495</v>
      </c>
      <c r="S16" s="380">
        <v>2.7061379350008297</v>
      </c>
      <c r="T16" s="380">
        <v>2.8923975435287685</v>
      </c>
      <c r="U16" s="380">
        <v>3.6750760302656893</v>
      </c>
      <c r="V16" s="380">
        <v>3.8889182553981216</v>
      </c>
    </row>
    <row r="17" spans="2:8" ht="26.25" thickBot="1" x14ac:dyDescent="0.3">
      <c r="B17" s="570" t="s">
        <v>1201</v>
      </c>
      <c r="C17" s="495"/>
      <c r="D17" s="675" t="s">
        <v>925</v>
      </c>
      <c r="E17" s="675"/>
      <c r="F17" s="675"/>
      <c r="G17" s="675"/>
      <c r="H17" s="675"/>
    </row>
    <row r="18" spans="2:8" ht="39" thickBot="1" x14ac:dyDescent="0.3">
      <c r="B18" s="695"/>
      <c r="C18" s="494"/>
      <c r="D18" s="243"/>
      <c r="E18" s="370" t="s">
        <v>743</v>
      </c>
      <c r="F18" s="371" t="s">
        <v>356</v>
      </c>
      <c r="G18" s="372" t="s">
        <v>744</v>
      </c>
      <c r="H18" s="371" t="s">
        <v>745</v>
      </c>
    </row>
    <row r="19" spans="2:8" x14ac:dyDescent="0.25">
      <c r="B19" s="696"/>
      <c r="C19" s="578"/>
      <c r="D19" s="31">
        <v>2011</v>
      </c>
      <c r="E19" s="31">
        <v>2.2000000000000002</v>
      </c>
      <c r="F19" s="245">
        <v>0.9</v>
      </c>
      <c r="G19" s="245">
        <v>0.9</v>
      </c>
      <c r="H19" s="246">
        <v>0.4</v>
      </c>
    </row>
    <row r="20" spans="2:8" x14ac:dyDescent="0.25">
      <c r="B20" s="696"/>
      <c r="C20" s="578"/>
      <c r="D20" s="31">
        <v>2012</v>
      </c>
      <c r="E20" s="31">
        <v>2.2000000000000002</v>
      </c>
      <c r="F20" s="245">
        <v>1.3</v>
      </c>
      <c r="G20" s="245">
        <v>0.8</v>
      </c>
      <c r="H20" s="246">
        <v>0.2</v>
      </c>
    </row>
    <row r="21" spans="2:8" x14ac:dyDescent="0.25">
      <c r="B21" s="696"/>
      <c r="C21" s="578"/>
      <c r="D21" s="31">
        <v>2013</v>
      </c>
      <c r="E21" s="31">
        <v>1.9</v>
      </c>
      <c r="F21" s="245">
        <v>1.3</v>
      </c>
      <c r="G21" s="245">
        <v>0.5</v>
      </c>
      <c r="H21" s="246">
        <v>0.1</v>
      </c>
    </row>
    <row r="22" spans="2:8" x14ac:dyDescent="0.25">
      <c r="B22" s="696"/>
      <c r="C22" s="578"/>
      <c r="D22" s="31">
        <v>2014</v>
      </c>
      <c r="E22" s="31">
        <v>2.2000000000000002</v>
      </c>
      <c r="F22" s="245">
        <v>1.5</v>
      </c>
      <c r="G22" s="245">
        <v>0.5</v>
      </c>
      <c r="H22" s="246">
        <v>0.2</v>
      </c>
    </row>
    <row r="23" spans="2:8" ht="15.75" thickBot="1" x14ac:dyDescent="0.3">
      <c r="B23" s="696"/>
      <c r="C23" s="578"/>
      <c r="D23" s="1">
        <v>2015</v>
      </c>
      <c r="E23" s="1">
        <v>2.8</v>
      </c>
      <c r="F23" s="247">
        <v>1.9</v>
      </c>
      <c r="G23" s="247">
        <v>0.7</v>
      </c>
      <c r="H23" s="244">
        <v>0.2</v>
      </c>
    </row>
    <row r="24" spans="2:8" x14ac:dyDescent="0.25">
      <c r="B24" s="696"/>
      <c r="C24" s="578"/>
      <c r="D24" s="31" t="s">
        <v>350</v>
      </c>
      <c r="E24" s="31">
        <v>2.8</v>
      </c>
      <c r="F24" s="245">
        <v>1.7</v>
      </c>
      <c r="G24" s="245">
        <v>0.9</v>
      </c>
      <c r="H24" s="246">
        <v>0.1</v>
      </c>
    </row>
    <row r="25" spans="2:8" x14ac:dyDescent="0.25">
      <c r="B25" s="696"/>
      <c r="C25" s="578"/>
      <c r="D25" s="31" t="s">
        <v>351</v>
      </c>
      <c r="E25" s="31">
        <v>3</v>
      </c>
      <c r="F25" s="245">
        <v>2</v>
      </c>
      <c r="G25" s="245">
        <v>0.8</v>
      </c>
      <c r="H25" s="246">
        <v>0.1</v>
      </c>
    </row>
    <row r="26" spans="2:8" x14ac:dyDescent="0.25">
      <c r="B26" s="696"/>
      <c r="C26" s="578"/>
      <c r="D26" s="31" t="s">
        <v>352</v>
      </c>
      <c r="E26" s="31">
        <v>3.7</v>
      </c>
      <c r="F26" s="245">
        <v>2.7</v>
      </c>
      <c r="G26" s="245">
        <v>0.8</v>
      </c>
      <c r="H26" s="246">
        <v>0.1</v>
      </c>
    </row>
    <row r="27" spans="2:8" ht="15.75" thickBot="1" x14ac:dyDescent="0.3">
      <c r="B27" s="697"/>
      <c r="C27" s="494"/>
      <c r="D27" s="1" t="s">
        <v>353</v>
      </c>
      <c r="E27" s="1">
        <v>3.9</v>
      </c>
      <c r="F27" s="247">
        <v>2.9</v>
      </c>
      <c r="G27" s="247">
        <v>0.9</v>
      </c>
      <c r="H27" s="244">
        <v>0.1</v>
      </c>
    </row>
    <row r="28" spans="2:8" x14ac:dyDescent="0.25">
      <c r="B28" s="248" t="s">
        <v>359</v>
      </c>
      <c r="C28" s="248"/>
      <c r="D28" s="698" t="s">
        <v>924</v>
      </c>
      <c r="E28" s="698"/>
      <c r="F28" s="698"/>
      <c r="G28" s="698"/>
      <c r="H28" s="698"/>
    </row>
  </sheetData>
  <mergeCells count="6">
    <mergeCell ref="D28:H28"/>
    <mergeCell ref="D3:H3"/>
    <mergeCell ref="B4:B13"/>
    <mergeCell ref="D14:H14"/>
    <mergeCell ref="D17:H17"/>
    <mergeCell ref="B18:B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3:W59"/>
  <sheetViews>
    <sheetView showGridLines="0" zoomScale="85" zoomScaleNormal="85" workbookViewId="0">
      <selection activeCell="L51" sqref="L51"/>
    </sheetView>
  </sheetViews>
  <sheetFormatPr defaultRowHeight="15" x14ac:dyDescent="0.25"/>
  <cols>
    <col min="1" max="1" width="28.28515625" customWidth="1"/>
    <col min="8" max="8" width="9.140625" style="105"/>
    <col min="9" max="9" width="30" bestFit="1" customWidth="1"/>
  </cols>
  <sheetData>
    <row r="3" spans="1:9" ht="16.5" x14ac:dyDescent="0.3">
      <c r="A3" s="101" t="s">
        <v>1021</v>
      </c>
      <c r="I3" s="101" t="s">
        <v>1022</v>
      </c>
    </row>
    <row r="17" spans="1:23" x14ac:dyDescent="0.25">
      <c r="T17" s="105"/>
      <c r="U17" s="105"/>
    </row>
    <row r="18" spans="1:23" x14ac:dyDescent="0.25">
      <c r="T18" s="105"/>
      <c r="U18" s="105"/>
    </row>
    <row r="19" spans="1:23" x14ac:dyDescent="0.25">
      <c r="T19" s="105"/>
      <c r="U19" s="105"/>
      <c r="V19" s="105"/>
      <c r="W19" s="105"/>
    </row>
    <row r="20" spans="1:23" ht="26.25" customHeight="1" thickBot="1" x14ac:dyDescent="0.3">
      <c r="A20" s="665" t="s">
        <v>756</v>
      </c>
      <c r="B20" s="665"/>
      <c r="C20" s="665"/>
      <c r="D20" s="665"/>
      <c r="E20" s="665"/>
      <c r="F20" s="665"/>
      <c r="G20" s="665"/>
      <c r="H20" s="147"/>
      <c r="I20" s="666" t="s">
        <v>219</v>
      </c>
      <c r="J20" s="666"/>
      <c r="K20" s="666"/>
      <c r="L20" s="666"/>
      <c r="M20" s="666"/>
      <c r="N20" s="666"/>
      <c r="O20" s="666"/>
      <c r="T20" s="663"/>
      <c r="U20" s="663"/>
      <c r="V20" s="639"/>
      <c r="W20" s="639"/>
    </row>
    <row r="21" spans="1:23" ht="17.25" customHeight="1" thickBot="1" x14ac:dyDescent="0.3">
      <c r="A21" s="1"/>
      <c r="B21" s="2">
        <v>2014</v>
      </c>
      <c r="C21" s="2">
        <v>2015</v>
      </c>
      <c r="D21" s="2">
        <v>2016</v>
      </c>
      <c r="E21" s="2">
        <v>2017</v>
      </c>
      <c r="F21" s="2">
        <v>2018</v>
      </c>
      <c r="G21" s="2">
        <v>2019</v>
      </c>
      <c r="H21" s="146"/>
      <c r="I21" s="58"/>
      <c r="J21" s="44">
        <v>2014</v>
      </c>
      <c r="K21" s="44">
        <v>2015</v>
      </c>
      <c r="L21" s="44">
        <v>2016</v>
      </c>
      <c r="M21" s="44">
        <v>2017</v>
      </c>
      <c r="N21" s="44">
        <v>2018</v>
      </c>
      <c r="O21" s="44">
        <v>2019</v>
      </c>
      <c r="T21" s="105"/>
      <c r="U21" s="105"/>
    </row>
    <row r="22" spans="1:23" ht="16.5" x14ac:dyDescent="0.25">
      <c r="A22" s="3" t="s">
        <v>0</v>
      </c>
      <c r="B22" s="142">
        <v>-2.69</v>
      </c>
      <c r="C22" s="142">
        <v>-2.97</v>
      </c>
      <c r="D22" s="142">
        <v>-2.13</v>
      </c>
      <c r="E22" s="142">
        <v>-1.29</v>
      </c>
      <c r="F22" s="142">
        <v>-0.44</v>
      </c>
      <c r="G22" s="142">
        <v>0.15512676216840304</v>
      </c>
      <c r="H22" s="146"/>
      <c r="I22" s="54" t="s">
        <v>106</v>
      </c>
      <c r="J22" s="119">
        <v>53.897262691251314</v>
      </c>
      <c r="K22" s="119">
        <v>52.908033633516801</v>
      </c>
      <c r="L22" s="119">
        <v>52.855504574834846</v>
      </c>
      <c r="M22" s="119">
        <v>52.158595623047269</v>
      </c>
      <c r="N22" s="119">
        <v>49.806663580416469</v>
      </c>
      <c r="O22" s="119">
        <v>47.27079432620657</v>
      </c>
    </row>
    <row r="23" spans="1:23" ht="16.5" x14ac:dyDescent="0.25">
      <c r="A23" s="5" t="s">
        <v>1</v>
      </c>
      <c r="B23" s="143">
        <v>-0.76824761672633235</v>
      </c>
      <c r="C23" s="143">
        <v>-0.48303497501143366</v>
      </c>
      <c r="D23" s="143">
        <v>-0.40937913778683582</v>
      </c>
      <c r="E23" s="143">
        <v>-0.26601868576682675</v>
      </c>
      <c r="F23" s="143">
        <v>8.2188494979382049E-2</v>
      </c>
      <c r="G23" s="143">
        <v>0.65512676216840304</v>
      </c>
      <c r="H23" s="146"/>
      <c r="I23" s="71" t="s">
        <v>107</v>
      </c>
      <c r="J23" s="119">
        <v>48.429664545439529</v>
      </c>
      <c r="K23" s="119">
        <v>47.786688287494883</v>
      </c>
      <c r="L23" s="119">
        <v>48.018210304633044</v>
      </c>
      <c r="M23" s="119">
        <v>47.699076618538051</v>
      </c>
      <c r="N23" s="119">
        <v>45.741595905286722</v>
      </c>
      <c r="O23" s="119">
        <v>43.570038399392708</v>
      </c>
    </row>
    <row r="24" spans="1:23" ht="16.5" x14ac:dyDescent="0.25">
      <c r="A24" s="599" t="s">
        <v>2</v>
      </c>
      <c r="B24" s="143">
        <v>-1.2519740276885707E-3</v>
      </c>
      <c r="C24" s="143">
        <v>-0.31213125928600882</v>
      </c>
      <c r="D24" s="143">
        <v>0</v>
      </c>
      <c r="E24" s="143">
        <v>0</v>
      </c>
      <c r="F24" s="143">
        <v>0</v>
      </c>
      <c r="G24" s="143">
        <v>0</v>
      </c>
      <c r="H24" s="146"/>
      <c r="I24" s="71" t="s">
        <v>108</v>
      </c>
      <c r="J24" s="119">
        <v>2.6429262410349352</v>
      </c>
      <c r="K24" s="119">
        <v>2.4088898555942739</v>
      </c>
      <c r="L24" s="119">
        <v>2.3339952728793585</v>
      </c>
      <c r="M24" s="119">
        <v>2.2165975348427831</v>
      </c>
      <c r="N24" s="119">
        <v>2.0851298852770812</v>
      </c>
      <c r="O24" s="119">
        <v>1.9510357445666193</v>
      </c>
    </row>
    <row r="25" spans="1:23" ht="17.25" thickBot="1" x14ac:dyDescent="0.3">
      <c r="A25" s="7" t="s">
        <v>3</v>
      </c>
      <c r="B25" s="117">
        <v>-1.920500409245979</v>
      </c>
      <c r="C25" s="117">
        <v>-2.1748337657025578</v>
      </c>
      <c r="D25" s="117">
        <v>-1.720620862213164</v>
      </c>
      <c r="E25" s="117">
        <v>-1.0239813142331733</v>
      </c>
      <c r="F25" s="117">
        <v>-0.52218849497938202</v>
      </c>
      <c r="G25" s="117">
        <v>-0.5</v>
      </c>
      <c r="H25" s="146"/>
      <c r="I25" s="71" t="s">
        <v>109</v>
      </c>
      <c r="J25" s="119">
        <v>0.87241399294342536</v>
      </c>
      <c r="K25" s="119">
        <v>0.84436164383224765</v>
      </c>
      <c r="L25" s="119">
        <v>0.81810967019865211</v>
      </c>
      <c r="M25" s="119">
        <v>0.77695953340823609</v>
      </c>
      <c r="N25" s="119">
        <v>0.73087762541220913</v>
      </c>
      <c r="O25" s="119">
        <v>0.68387508238783079</v>
      </c>
    </row>
    <row r="26" spans="1:23" ht="17.25" thickBot="1" x14ac:dyDescent="0.3">
      <c r="A26" s="312" t="s">
        <v>4</v>
      </c>
      <c r="B26" s="100">
        <v>-0.36519077765016172</v>
      </c>
      <c r="C26" s="100">
        <v>-0.25433335645657884</v>
      </c>
      <c r="D26" s="100">
        <v>0.4542129034893938</v>
      </c>
      <c r="E26" s="100">
        <v>0.69663954797999073</v>
      </c>
      <c r="F26" s="100">
        <v>0.50179281925379127</v>
      </c>
      <c r="G26" s="100">
        <v>2.2188494979382023E-2</v>
      </c>
      <c r="H26" s="146"/>
      <c r="I26" s="72" t="s">
        <v>110</v>
      </c>
      <c r="J26" s="120">
        <v>1.9522579118334271</v>
      </c>
      <c r="K26" s="120">
        <v>1.8680938465954051</v>
      </c>
      <c r="L26" s="120">
        <v>1.6851893271237994</v>
      </c>
      <c r="M26" s="120">
        <v>1.4659619362582053</v>
      </c>
      <c r="N26" s="120">
        <v>1.2490601644404729</v>
      </c>
      <c r="O26" s="120">
        <v>1.0658450998594231</v>
      </c>
    </row>
    <row r="27" spans="1:23" ht="16.5" x14ac:dyDescent="0.25">
      <c r="A27" s="9" t="s">
        <v>5</v>
      </c>
      <c r="B27" s="6"/>
      <c r="C27" s="6">
        <v>0</v>
      </c>
      <c r="D27" s="6"/>
      <c r="E27" s="6"/>
      <c r="F27" s="6"/>
      <c r="G27" s="6"/>
      <c r="H27" s="146"/>
      <c r="I27" s="71" t="s">
        <v>111</v>
      </c>
      <c r="J27" s="119">
        <v>-1.0901560276103766</v>
      </c>
      <c r="K27" s="119">
        <v>-0.9892290577345122</v>
      </c>
      <c r="L27" s="119">
        <v>-5.2529058681955121E-2</v>
      </c>
      <c r="M27" s="119">
        <v>-0.69690895178757728</v>
      </c>
      <c r="N27" s="119">
        <v>-2.3519320426307999</v>
      </c>
      <c r="O27" s="119">
        <v>-2.5358692542098993</v>
      </c>
    </row>
    <row r="28" spans="1:23" ht="17.25" thickBot="1" x14ac:dyDescent="0.3">
      <c r="A28" s="10" t="s">
        <v>6</v>
      </c>
      <c r="B28" s="118">
        <v>3.4809222349838298E-2</v>
      </c>
      <c r="C28" s="118">
        <v>-0.25433335645657884</v>
      </c>
      <c r="D28" s="118">
        <v>0.4542129034893938</v>
      </c>
      <c r="E28" s="118">
        <v>0.69663954797999073</v>
      </c>
      <c r="F28" s="118">
        <v>0.50179281925379127</v>
      </c>
      <c r="G28" s="118">
        <v>2.2188494979382023E-2</v>
      </c>
      <c r="H28" s="146"/>
      <c r="I28" s="72" t="s">
        <v>112</v>
      </c>
      <c r="J28" s="120">
        <v>49.382525677961411</v>
      </c>
      <c r="K28" s="120">
        <v>47.879508499546439</v>
      </c>
      <c r="L28" s="120">
        <v>47.794819312053363</v>
      </c>
      <c r="M28" s="120">
        <v>47.746111002564042</v>
      </c>
      <c r="N28" s="120">
        <v>45.735092437073448</v>
      </c>
      <c r="O28" s="120">
        <v>42.962993775021808</v>
      </c>
    </row>
    <row r="29" spans="1:23" ht="15" customHeight="1" x14ac:dyDescent="0.25">
      <c r="F29" s="664" t="s">
        <v>368</v>
      </c>
      <c r="G29" s="664"/>
      <c r="I29" s="71" t="s">
        <v>212</v>
      </c>
      <c r="J29" s="121">
        <v>50.38192245727295</v>
      </c>
      <c r="K29" s="121">
        <v>49.654782134090283</v>
      </c>
      <c r="L29" s="121">
        <v>49.703399631756838</v>
      </c>
      <c r="M29" s="121">
        <v>49.165038554796247</v>
      </c>
      <c r="N29" s="121">
        <v>46.99065606972718</v>
      </c>
      <c r="O29" s="121">
        <v>44.635883499252117</v>
      </c>
    </row>
    <row r="30" spans="1:23" ht="15" customHeight="1" thickBot="1" x14ac:dyDescent="0.3">
      <c r="I30" s="72" t="s">
        <v>211</v>
      </c>
      <c r="J30" s="637">
        <v>3.5153402339783604</v>
      </c>
      <c r="K30" s="638">
        <v>3.2532514994265216</v>
      </c>
      <c r="L30" s="638">
        <v>3.1521049430780108</v>
      </c>
      <c r="M30" s="638">
        <v>2.9935570682510191</v>
      </c>
      <c r="N30" s="638">
        <v>2.8160075106892903</v>
      </c>
      <c r="O30" s="638">
        <v>2.6349108269544503</v>
      </c>
    </row>
    <row r="31" spans="1:23" ht="15" customHeight="1" x14ac:dyDescent="0.25">
      <c r="I31" s="71"/>
      <c r="J31" s="122"/>
      <c r="K31" s="121"/>
      <c r="L31" s="121"/>
      <c r="M31" s="121"/>
      <c r="N31" s="663" t="s">
        <v>368</v>
      </c>
      <c r="O31" s="663"/>
    </row>
    <row r="32" spans="1:23" ht="16.5" x14ac:dyDescent="0.3">
      <c r="A32" s="101" t="s">
        <v>1180</v>
      </c>
      <c r="I32" s="101" t="s">
        <v>1179</v>
      </c>
      <c r="J32" s="101"/>
      <c r="K32" s="101"/>
      <c r="L32" s="101"/>
      <c r="M32" s="101"/>
      <c r="N32" s="101"/>
      <c r="O32" s="101"/>
    </row>
    <row r="33" spans="1:15" x14ac:dyDescent="0.25">
      <c r="I33" s="71"/>
      <c r="J33" s="122"/>
      <c r="K33" s="121"/>
      <c r="L33" s="121"/>
      <c r="M33" s="121"/>
      <c r="N33" s="121"/>
      <c r="O33" s="121"/>
    </row>
    <row r="34" spans="1:15" x14ac:dyDescent="0.25">
      <c r="I34" s="71"/>
      <c r="J34" s="122"/>
      <c r="K34" s="121"/>
      <c r="L34" s="121"/>
      <c r="M34" s="121"/>
      <c r="N34" s="121"/>
      <c r="O34" s="121"/>
    </row>
    <row r="35" spans="1:15" x14ac:dyDescent="0.25">
      <c r="A35" s="114"/>
    </row>
    <row r="48" spans="1:15" ht="15.75" thickBot="1" x14ac:dyDescent="0.3">
      <c r="A48" s="665" t="s">
        <v>757</v>
      </c>
      <c r="B48" s="665"/>
      <c r="C48" s="665"/>
      <c r="D48" s="665"/>
      <c r="E48" s="665"/>
      <c r="F48" s="665"/>
      <c r="G48" s="665"/>
      <c r="I48" s="666" t="s">
        <v>1149</v>
      </c>
      <c r="J48" s="666"/>
      <c r="K48" s="666"/>
      <c r="L48" s="666"/>
      <c r="M48" s="666"/>
      <c r="N48" s="666"/>
      <c r="O48" s="666"/>
    </row>
    <row r="49" spans="1:15" ht="15.75" thickBot="1" x14ac:dyDescent="0.3">
      <c r="A49" s="1"/>
      <c r="B49" s="2">
        <v>2014</v>
      </c>
      <c r="C49" s="2">
        <v>2015</v>
      </c>
      <c r="D49" s="2">
        <v>2016</v>
      </c>
      <c r="E49" s="2">
        <v>2017</v>
      </c>
      <c r="F49" s="2">
        <v>2018</v>
      </c>
      <c r="G49" s="2">
        <v>2019</v>
      </c>
      <c r="I49" s="58"/>
      <c r="J49" s="44">
        <v>2014</v>
      </c>
      <c r="K49" s="44">
        <v>2015</v>
      </c>
      <c r="L49" s="44">
        <v>2016</v>
      </c>
      <c r="M49" s="44">
        <v>2017</v>
      </c>
      <c r="N49" s="44">
        <v>2018</v>
      </c>
      <c r="O49" s="44">
        <v>2019</v>
      </c>
    </row>
    <row r="50" spans="1:15" x14ac:dyDescent="0.25">
      <c r="A50" s="3" t="s">
        <v>758</v>
      </c>
      <c r="B50" s="142">
        <v>-2.69</v>
      </c>
      <c r="C50" s="142">
        <v>-2.97</v>
      </c>
      <c r="D50" s="142">
        <v>-2.13</v>
      </c>
      <c r="E50" s="142">
        <v>-1.29</v>
      </c>
      <c r="F50" s="142">
        <v>-0.44</v>
      </c>
      <c r="G50" s="142">
        <v>0.15512676216840304</v>
      </c>
      <c r="I50" s="54" t="s">
        <v>759</v>
      </c>
      <c r="J50" s="119">
        <v>53.897262691251314</v>
      </c>
      <c r="K50" s="119">
        <v>52.908033633516801</v>
      </c>
      <c r="L50" s="119">
        <v>52.855504574834846</v>
      </c>
      <c r="M50" s="119">
        <v>52.158595623047269</v>
      </c>
      <c r="N50" s="119">
        <v>49.806663580416469</v>
      </c>
      <c r="O50" s="119">
        <v>47.27079432620657</v>
      </c>
    </row>
    <row r="51" spans="1:15" x14ac:dyDescent="0.25">
      <c r="A51" s="5" t="s">
        <v>760</v>
      </c>
      <c r="B51" s="143">
        <v>-0.76824761672633235</v>
      </c>
      <c r="C51" s="143">
        <v>-0.48303497501143366</v>
      </c>
      <c r="D51" s="143">
        <v>-0.40937913778683582</v>
      </c>
      <c r="E51" s="143">
        <v>-0.26601868576682675</v>
      </c>
      <c r="F51" s="143">
        <v>8.2188494979382049E-2</v>
      </c>
      <c r="G51" s="143">
        <v>0.65512676216840304</v>
      </c>
      <c r="I51" s="71" t="s">
        <v>761</v>
      </c>
      <c r="J51" s="119">
        <v>48.429664545439529</v>
      </c>
      <c r="K51" s="119">
        <v>47.786688287494883</v>
      </c>
      <c r="L51" s="119">
        <v>48.018210304633044</v>
      </c>
      <c r="M51" s="119">
        <v>47.699076618538051</v>
      </c>
      <c r="N51" s="119">
        <v>45.741595905286722</v>
      </c>
      <c r="O51" s="119">
        <v>43.570038399392708</v>
      </c>
    </row>
    <row r="52" spans="1:15" x14ac:dyDescent="0.25">
      <c r="A52" s="5" t="s">
        <v>762</v>
      </c>
      <c r="B52" s="143">
        <v>-1.2519740276885707E-3</v>
      </c>
      <c r="C52" s="143">
        <v>-0.31213125928600882</v>
      </c>
      <c r="D52" s="143">
        <v>0</v>
      </c>
      <c r="E52" s="143">
        <v>0</v>
      </c>
      <c r="F52" s="143">
        <v>0</v>
      </c>
      <c r="G52" s="143">
        <v>0</v>
      </c>
      <c r="I52" s="71" t="s">
        <v>763</v>
      </c>
      <c r="J52" s="119">
        <v>2.6429262410349352</v>
      </c>
      <c r="K52" s="119">
        <v>2.4088898555942739</v>
      </c>
      <c r="L52" s="119">
        <v>2.3339952728793585</v>
      </c>
      <c r="M52" s="119">
        <v>2.2165975348427831</v>
      </c>
      <c r="N52" s="119">
        <v>2.0851298852770812</v>
      </c>
      <c r="O52" s="119">
        <v>1.9510357445666193</v>
      </c>
    </row>
    <row r="53" spans="1:15" ht="15.75" thickBot="1" x14ac:dyDescent="0.3">
      <c r="A53" s="7" t="s">
        <v>764</v>
      </c>
      <c r="B53" s="117">
        <v>-1.920500409245979</v>
      </c>
      <c r="C53" s="117">
        <v>-2.1748337657025578</v>
      </c>
      <c r="D53" s="117">
        <v>-1.720620862213164</v>
      </c>
      <c r="E53" s="117">
        <v>-1.0239813142331733</v>
      </c>
      <c r="F53" s="117">
        <v>-0.52218849497938202</v>
      </c>
      <c r="G53" s="117">
        <v>-0.5</v>
      </c>
      <c r="I53" s="71" t="s">
        <v>765</v>
      </c>
      <c r="J53" s="119">
        <v>0.87241399294342536</v>
      </c>
      <c r="K53" s="119">
        <v>0.84436164383224765</v>
      </c>
      <c r="L53" s="119">
        <v>0.81810967019865211</v>
      </c>
      <c r="M53" s="119">
        <v>0.77695953340823609</v>
      </c>
      <c r="N53" s="119">
        <v>0.73087762541220913</v>
      </c>
      <c r="O53" s="119">
        <v>0.68387508238783079</v>
      </c>
    </row>
    <row r="54" spans="1:15" ht="15.75" thickBot="1" x14ac:dyDescent="0.3">
      <c r="A54" s="312" t="s">
        <v>766</v>
      </c>
      <c r="B54" s="100">
        <v>-0.36519077765016172</v>
      </c>
      <c r="C54" s="100">
        <v>-0.25433335645657884</v>
      </c>
      <c r="D54" s="100">
        <v>0.4542129034893938</v>
      </c>
      <c r="E54" s="100">
        <v>0.69663954797999073</v>
      </c>
      <c r="F54" s="100">
        <v>0.50179281925379127</v>
      </c>
      <c r="G54" s="100">
        <v>2.2188494979382023E-2</v>
      </c>
      <c r="I54" s="72" t="s">
        <v>767</v>
      </c>
      <c r="J54" s="120">
        <v>1.9522579118334271</v>
      </c>
      <c r="K54" s="120">
        <v>1.8680938465954051</v>
      </c>
      <c r="L54" s="120">
        <v>1.6851893271237994</v>
      </c>
      <c r="M54" s="120">
        <v>1.4659619362582053</v>
      </c>
      <c r="N54" s="120">
        <v>1.2490601644404729</v>
      </c>
      <c r="O54" s="120">
        <v>1.0658450998594231</v>
      </c>
    </row>
    <row r="55" spans="1:15" x14ac:dyDescent="0.25">
      <c r="A55" s="9" t="s">
        <v>768</v>
      </c>
      <c r="B55" s="6"/>
      <c r="C55" s="6">
        <v>0</v>
      </c>
      <c r="D55" s="6"/>
      <c r="E55" s="6"/>
      <c r="F55" s="6"/>
      <c r="G55" s="6"/>
      <c r="I55" s="71" t="s">
        <v>769</v>
      </c>
      <c r="J55" s="119">
        <v>-1.0901560276103766</v>
      </c>
      <c r="K55" s="119">
        <v>-0.9892290577345122</v>
      </c>
      <c r="L55" s="119">
        <v>-5.2529058681955121E-2</v>
      </c>
      <c r="M55" s="119">
        <v>-0.69690895178757728</v>
      </c>
      <c r="N55" s="119">
        <v>-2.3519320426307999</v>
      </c>
      <c r="O55" s="119">
        <v>-2.5358692542098993</v>
      </c>
    </row>
    <row r="56" spans="1:15" ht="15.75" thickBot="1" x14ac:dyDescent="0.3">
      <c r="A56" s="10" t="s">
        <v>770</v>
      </c>
      <c r="B56" s="118">
        <v>3.4809222349838298E-2</v>
      </c>
      <c r="C56" s="118">
        <v>-0.25433335645657884</v>
      </c>
      <c r="D56" s="118">
        <v>0.4542129034893938</v>
      </c>
      <c r="E56" s="118">
        <v>0.69663954797999073</v>
      </c>
      <c r="F56" s="118">
        <v>0.50179281925379127</v>
      </c>
      <c r="G56" s="118">
        <v>2.2188494979382023E-2</v>
      </c>
      <c r="I56" s="72" t="s">
        <v>771</v>
      </c>
      <c r="J56" s="120">
        <v>49.382525677961411</v>
      </c>
      <c r="K56" s="120">
        <v>47.879508499546439</v>
      </c>
      <c r="L56" s="120">
        <v>47.794819312053363</v>
      </c>
      <c r="M56" s="120">
        <v>47.746111002564042</v>
      </c>
      <c r="N56" s="120">
        <v>45.735092437073448</v>
      </c>
      <c r="O56" s="120">
        <v>42.962993775021808</v>
      </c>
    </row>
    <row r="57" spans="1:15" x14ac:dyDescent="0.25">
      <c r="F57" s="664" t="s">
        <v>750</v>
      </c>
      <c r="G57" s="664"/>
      <c r="I57" s="71" t="s">
        <v>772</v>
      </c>
      <c r="J57" s="121">
        <v>50.38192245727295</v>
      </c>
      <c r="K57" s="121">
        <v>49.654782134090283</v>
      </c>
      <c r="L57" s="121">
        <v>49.703399631756838</v>
      </c>
      <c r="M57" s="121">
        <v>49.165038554796247</v>
      </c>
      <c r="N57" s="121">
        <v>46.99065606972718</v>
      </c>
      <c r="O57" s="121">
        <v>44.635883499252117</v>
      </c>
    </row>
    <row r="58" spans="1:15" ht="15.75" thickBot="1" x14ac:dyDescent="0.3">
      <c r="I58" s="72" t="s">
        <v>773</v>
      </c>
      <c r="J58" s="638">
        <v>3.5153402339783604</v>
      </c>
      <c r="K58" s="638">
        <v>3.2532514994265216</v>
      </c>
      <c r="L58" s="638">
        <v>3.1521049430780108</v>
      </c>
      <c r="M58" s="638">
        <v>2.9935570682510191</v>
      </c>
      <c r="N58" s="638">
        <v>2.8160075106892903</v>
      </c>
      <c r="O58" s="638">
        <v>2.6349108269544503</v>
      </c>
    </row>
    <row r="59" spans="1:15" x14ac:dyDescent="0.25">
      <c r="N59" s="663" t="s">
        <v>750</v>
      </c>
      <c r="O59" s="663"/>
    </row>
  </sheetData>
  <mergeCells count="9">
    <mergeCell ref="T20:U20"/>
    <mergeCell ref="N31:O31"/>
    <mergeCell ref="F57:G57"/>
    <mergeCell ref="N59:O59"/>
    <mergeCell ref="A20:G20"/>
    <mergeCell ref="I20:O20"/>
    <mergeCell ref="A48:G48"/>
    <mergeCell ref="I48:O48"/>
    <mergeCell ref="F29:G29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2"/>
  <dimension ref="B4:AA31"/>
  <sheetViews>
    <sheetView showGridLines="0" zoomScale="85" zoomScaleNormal="85" workbookViewId="0">
      <selection activeCell="J39" sqref="J39"/>
    </sheetView>
  </sheetViews>
  <sheetFormatPr defaultRowHeight="15" x14ac:dyDescent="0.25"/>
  <cols>
    <col min="2" max="2" width="50.85546875" customWidth="1"/>
    <col min="3" max="3" width="9.7109375" style="105" customWidth="1"/>
    <col min="7" max="7" width="11.28515625" customWidth="1"/>
    <col min="10" max="10" width="14.140625" bestFit="1" customWidth="1"/>
  </cols>
  <sheetData>
    <row r="4" spans="2:27" ht="26.25" thickBot="1" x14ac:dyDescent="0.3">
      <c r="B4" s="401" t="s">
        <v>1046</v>
      </c>
      <c r="C4" s="148"/>
      <c r="D4" s="675" t="s">
        <v>926</v>
      </c>
      <c r="E4" s="675"/>
      <c r="F4" s="675"/>
      <c r="G4" s="675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</row>
    <row r="5" spans="2:27" ht="17.25" thickBot="1" x14ac:dyDescent="0.35">
      <c r="B5" s="695"/>
      <c r="C5" s="494"/>
      <c r="D5" s="699"/>
      <c r="E5" s="52" t="s">
        <v>132</v>
      </c>
      <c r="F5" s="701" t="s">
        <v>355</v>
      </c>
      <c r="G5" s="249" t="s">
        <v>365</v>
      </c>
      <c r="J5" s="135"/>
      <c r="K5" s="136">
        <v>2004</v>
      </c>
      <c r="L5" s="136">
        <v>2005</v>
      </c>
      <c r="M5" s="136">
        <v>2006</v>
      </c>
      <c r="N5" s="136">
        <v>2007</v>
      </c>
      <c r="O5" s="136">
        <v>2008</v>
      </c>
      <c r="P5" s="136">
        <v>2009</v>
      </c>
      <c r="Q5" s="136">
        <v>2010</v>
      </c>
      <c r="R5" s="136">
        <v>2011</v>
      </c>
      <c r="S5" s="136">
        <v>2012</v>
      </c>
      <c r="T5" s="136">
        <v>2013</v>
      </c>
      <c r="U5" s="136">
        <v>2014</v>
      </c>
      <c r="V5" s="136">
        <v>2015</v>
      </c>
      <c r="W5" s="136" t="s">
        <v>350</v>
      </c>
      <c r="X5" s="136" t="s">
        <v>351</v>
      </c>
      <c r="Y5" s="136" t="s">
        <v>352</v>
      </c>
      <c r="Z5" s="136" t="s">
        <v>353</v>
      </c>
      <c r="AA5" s="379"/>
    </row>
    <row r="6" spans="2:27" ht="27.75" thickBot="1" x14ac:dyDescent="0.35">
      <c r="B6" s="696"/>
      <c r="C6" s="494"/>
      <c r="D6" s="700"/>
      <c r="E6" s="53" t="s">
        <v>366</v>
      </c>
      <c r="F6" s="702"/>
      <c r="G6" s="250" t="s">
        <v>367</v>
      </c>
      <c r="J6" s="376" t="s">
        <v>369</v>
      </c>
      <c r="K6" s="124">
        <v>-1.1156784382381493</v>
      </c>
      <c r="L6" s="124">
        <v>-1.7798477108016464</v>
      </c>
      <c r="M6" s="124">
        <v>-1.0315277147974156</v>
      </c>
      <c r="N6" s="124">
        <v>1.4789139102107436</v>
      </c>
      <c r="O6" s="124">
        <v>2.7460165030342396</v>
      </c>
      <c r="P6" s="124">
        <v>-4.298603059236549</v>
      </c>
      <c r="Q6" s="124">
        <v>-0.92502734772055417</v>
      </c>
      <c r="R6" s="124">
        <v>-0.78875026501464707</v>
      </c>
      <c r="S6" s="124">
        <v>-1.1845413087486207</v>
      </c>
      <c r="T6" s="124">
        <v>-1.8041882409972387</v>
      </c>
      <c r="U6" s="124">
        <v>-1.4489712843806541</v>
      </c>
      <c r="V6" s="124">
        <v>-0.71348699873167853</v>
      </c>
      <c r="W6" s="124">
        <v>-0.46047371750074217</v>
      </c>
      <c r="X6" s="124">
        <v>0.23647930699410721</v>
      </c>
      <c r="Y6" s="124">
        <v>0.62315818006933033</v>
      </c>
      <c r="Z6" s="124">
        <v>1.3309393375486813</v>
      </c>
      <c r="AA6" s="313"/>
    </row>
    <row r="7" spans="2:27" ht="16.5" x14ac:dyDescent="0.3">
      <c r="B7" s="696"/>
      <c r="C7" s="494"/>
      <c r="D7" s="31">
        <v>2011</v>
      </c>
      <c r="E7" s="31">
        <v>2.8</v>
      </c>
      <c r="F7" s="31">
        <v>2.2000000000000002</v>
      </c>
      <c r="G7" s="251">
        <v>-0.8</v>
      </c>
      <c r="J7" s="376" t="s">
        <v>746</v>
      </c>
      <c r="K7" s="124">
        <v>-1.1156784382381493</v>
      </c>
      <c r="L7" s="124">
        <v>-1.7798477108016464</v>
      </c>
      <c r="M7" s="124">
        <v>-1.0315277147974156</v>
      </c>
      <c r="N7" s="124">
        <v>1.4789139102107436</v>
      </c>
      <c r="O7" s="124">
        <v>2.7460165030342396</v>
      </c>
      <c r="P7" s="124">
        <v>-4.298603059236549</v>
      </c>
      <c r="Q7" s="124">
        <v>-0.92502734772055417</v>
      </c>
      <c r="R7" s="124">
        <v>-0.78875026501464707</v>
      </c>
      <c r="S7" s="124">
        <v>-1.1845413087486207</v>
      </c>
      <c r="T7" s="124">
        <v>-1.8041882409972387</v>
      </c>
      <c r="U7" s="124">
        <v>-1.4489712843806541</v>
      </c>
      <c r="V7" s="124">
        <v>-0.71348699873167853</v>
      </c>
      <c r="W7" s="124">
        <v>-0.46047371750074217</v>
      </c>
      <c r="X7" s="124">
        <v>0.23647930699410721</v>
      </c>
      <c r="Y7" s="124">
        <v>0.62315818006933033</v>
      </c>
      <c r="Z7" s="124">
        <v>1.3309393375486813</v>
      </c>
      <c r="AA7" s="313"/>
    </row>
    <row r="8" spans="2:27" ht="16.5" x14ac:dyDescent="0.3">
      <c r="B8" s="696"/>
      <c r="C8" s="494"/>
      <c r="D8" s="31">
        <v>2012</v>
      </c>
      <c r="E8" s="31">
        <v>1.5</v>
      </c>
      <c r="F8" s="31">
        <v>2.2000000000000002</v>
      </c>
      <c r="G8" s="251">
        <v>-1.2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313"/>
    </row>
    <row r="9" spans="2:27" ht="16.5" x14ac:dyDescent="0.3">
      <c r="B9" s="696"/>
      <c r="C9" s="494"/>
      <c r="D9" s="31">
        <v>2013</v>
      </c>
      <c r="E9" s="31">
        <v>1.4</v>
      </c>
      <c r="F9" s="31">
        <v>1.9</v>
      </c>
      <c r="G9" s="251">
        <v>-1.8</v>
      </c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313"/>
    </row>
    <row r="10" spans="2:27" ht="16.5" x14ac:dyDescent="0.3">
      <c r="B10" s="696"/>
      <c r="C10" s="494"/>
      <c r="D10" s="31">
        <v>2014</v>
      </c>
      <c r="E10" s="31">
        <v>2.5</v>
      </c>
      <c r="F10" s="31">
        <v>2.2999999999999998</v>
      </c>
      <c r="G10" s="251">
        <v>-1.5</v>
      </c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313"/>
    </row>
    <row r="11" spans="2:27" ht="17.25" thickBot="1" x14ac:dyDescent="0.35">
      <c r="B11" s="696"/>
      <c r="C11" s="494"/>
      <c r="D11" s="1" t="s">
        <v>371</v>
      </c>
      <c r="E11" s="1">
        <v>3.6</v>
      </c>
      <c r="F11" s="1">
        <v>2.8</v>
      </c>
      <c r="G11" s="252">
        <v>-0.8</v>
      </c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</row>
    <row r="12" spans="2:27" ht="16.5" x14ac:dyDescent="0.3">
      <c r="B12" s="696"/>
      <c r="C12" s="494"/>
      <c r="D12" s="31" t="s">
        <v>350</v>
      </c>
      <c r="E12" s="31">
        <v>3.2</v>
      </c>
      <c r="F12" s="31">
        <v>2.8</v>
      </c>
      <c r="G12" s="251">
        <v>-0.3</v>
      </c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</row>
    <row r="13" spans="2:27" x14ac:dyDescent="0.25">
      <c r="B13" s="696"/>
      <c r="C13" s="494"/>
      <c r="D13" s="31" t="s">
        <v>351</v>
      </c>
      <c r="E13" s="31">
        <v>3.6</v>
      </c>
      <c r="F13" s="31">
        <v>3</v>
      </c>
      <c r="G13" s="251">
        <v>0.3</v>
      </c>
    </row>
    <row r="14" spans="2:27" x14ac:dyDescent="0.25">
      <c r="B14" s="696"/>
      <c r="C14" s="494"/>
      <c r="D14" s="31" t="s">
        <v>352</v>
      </c>
      <c r="E14" s="31">
        <v>4.0999999999999996</v>
      </c>
      <c r="F14" s="31">
        <v>3.7</v>
      </c>
      <c r="G14" s="251">
        <v>0.6</v>
      </c>
    </row>
    <row r="15" spans="2:27" ht="15.75" thickBot="1" x14ac:dyDescent="0.3">
      <c r="B15" s="697"/>
      <c r="C15" s="494"/>
      <c r="D15" s="1" t="s">
        <v>353</v>
      </c>
      <c r="E15" s="1">
        <v>4.9000000000000004</v>
      </c>
      <c r="F15" s="1">
        <v>3.9</v>
      </c>
      <c r="G15" s="252">
        <v>1.3</v>
      </c>
    </row>
    <row r="16" spans="2:27" ht="15" customHeight="1" x14ac:dyDescent="0.25">
      <c r="B16" s="237" t="s">
        <v>919</v>
      </c>
      <c r="C16" s="497"/>
      <c r="D16" s="698" t="s">
        <v>368</v>
      </c>
      <c r="E16" s="698"/>
      <c r="F16" s="698"/>
      <c r="G16" s="698"/>
    </row>
    <row r="19" spans="2:7" ht="15.75" thickBot="1" x14ac:dyDescent="0.3">
      <c r="B19" s="571" t="s">
        <v>1202</v>
      </c>
      <c r="C19" s="148"/>
      <c r="D19" s="675" t="s">
        <v>927</v>
      </c>
      <c r="E19" s="675"/>
      <c r="F19" s="675"/>
      <c r="G19" s="675"/>
    </row>
    <row r="20" spans="2:7" ht="15" customHeight="1" x14ac:dyDescent="0.25">
      <c r="B20" s="695"/>
      <c r="C20" s="494"/>
      <c r="D20" s="699"/>
      <c r="E20" s="52" t="s">
        <v>621</v>
      </c>
      <c r="F20" s="701" t="s">
        <v>743</v>
      </c>
      <c r="G20" s="249" t="s">
        <v>748</v>
      </c>
    </row>
    <row r="21" spans="2:7" ht="27.75" thickBot="1" x14ac:dyDescent="0.3">
      <c r="B21" s="696"/>
      <c r="C21" s="494"/>
      <c r="D21" s="700"/>
      <c r="E21" s="579" t="s">
        <v>747</v>
      </c>
      <c r="F21" s="702"/>
      <c r="G21" s="250" t="s">
        <v>749</v>
      </c>
    </row>
    <row r="22" spans="2:7" x14ac:dyDescent="0.25">
      <c r="B22" s="696"/>
      <c r="C22" s="494"/>
      <c r="D22" s="31">
        <v>2011</v>
      </c>
      <c r="E22" s="31">
        <v>2.8</v>
      </c>
      <c r="F22" s="31">
        <v>2.2000000000000002</v>
      </c>
      <c r="G22" s="251">
        <v>-0.8</v>
      </c>
    </row>
    <row r="23" spans="2:7" x14ac:dyDescent="0.25">
      <c r="B23" s="696"/>
      <c r="C23" s="494"/>
      <c r="D23" s="31">
        <v>2012</v>
      </c>
      <c r="E23" s="31">
        <v>1.5</v>
      </c>
      <c r="F23" s="31">
        <v>2.2000000000000002</v>
      </c>
      <c r="G23" s="251">
        <v>-1.2</v>
      </c>
    </row>
    <row r="24" spans="2:7" x14ac:dyDescent="0.25">
      <c r="B24" s="696"/>
      <c r="C24" s="494"/>
      <c r="D24" s="31">
        <v>2013</v>
      </c>
      <c r="E24" s="31">
        <v>1.4</v>
      </c>
      <c r="F24" s="31">
        <v>1.9</v>
      </c>
      <c r="G24" s="251">
        <v>-1.8</v>
      </c>
    </row>
    <row r="25" spans="2:7" x14ac:dyDescent="0.25">
      <c r="B25" s="696"/>
      <c r="C25" s="494"/>
      <c r="D25" s="31">
        <v>2014</v>
      </c>
      <c r="E25" s="31">
        <v>2.5</v>
      </c>
      <c r="F25" s="31">
        <v>2.2999999999999998</v>
      </c>
      <c r="G25" s="251">
        <v>-1.5</v>
      </c>
    </row>
    <row r="26" spans="2:7" ht="15.75" thickBot="1" x14ac:dyDescent="0.3">
      <c r="B26" s="696"/>
      <c r="C26" s="494"/>
      <c r="D26" s="1" t="s">
        <v>371</v>
      </c>
      <c r="E26" s="1">
        <v>3.6</v>
      </c>
      <c r="F26" s="1">
        <v>2.8</v>
      </c>
      <c r="G26" s="252">
        <v>-0.8</v>
      </c>
    </row>
    <row r="27" spans="2:7" x14ac:dyDescent="0.25">
      <c r="B27" s="696"/>
      <c r="C27" s="494"/>
      <c r="D27" s="31" t="s">
        <v>350</v>
      </c>
      <c r="E27" s="31">
        <v>3.2</v>
      </c>
      <c r="F27" s="31">
        <v>2.8</v>
      </c>
      <c r="G27" s="251">
        <v>-0.3</v>
      </c>
    </row>
    <row r="28" spans="2:7" x14ac:dyDescent="0.25">
      <c r="B28" s="696"/>
      <c r="C28" s="494"/>
      <c r="D28" s="31" t="s">
        <v>351</v>
      </c>
      <c r="E28" s="31">
        <v>3.6</v>
      </c>
      <c r="F28" s="31">
        <v>3</v>
      </c>
      <c r="G28" s="251">
        <v>0.3</v>
      </c>
    </row>
    <row r="29" spans="2:7" x14ac:dyDescent="0.25">
      <c r="B29" s="696"/>
      <c r="C29" s="494"/>
      <c r="D29" s="31" t="s">
        <v>352</v>
      </c>
      <c r="E29" s="31">
        <v>4.0999999999999996</v>
      </c>
      <c r="F29" s="31">
        <v>3.7</v>
      </c>
      <c r="G29" s="251">
        <v>0.6</v>
      </c>
    </row>
    <row r="30" spans="2:7" ht="15.75" thickBot="1" x14ac:dyDescent="0.3">
      <c r="B30" s="697"/>
      <c r="C30" s="494"/>
      <c r="D30" s="1" t="s">
        <v>353</v>
      </c>
      <c r="E30" s="1">
        <v>4.9000000000000004</v>
      </c>
      <c r="F30" s="1">
        <v>3.9</v>
      </c>
      <c r="G30" s="252">
        <v>1.3</v>
      </c>
    </row>
    <row r="31" spans="2:7" x14ac:dyDescent="0.25">
      <c r="B31" s="237" t="s">
        <v>920</v>
      </c>
      <c r="C31" s="497"/>
      <c r="D31" s="698" t="s">
        <v>920</v>
      </c>
      <c r="E31" s="698"/>
      <c r="F31" s="698"/>
      <c r="G31" s="698"/>
    </row>
  </sheetData>
  <mergeCells count="10">
    <mergeCell ref="D4:G4"/>
    <mergeCell ref="B5:B15"/>
    <mergeCell ref="D5:D6"/>
    <mergeCell ref="F5:F6"/>
    <mergeCell ref="D16:G16"/>
    <mergeCell ref="D19:G19"/>
    <mergeCell ref="B20:B30"/>
    <mergeCell ref="D20:D21"/>
    <mergeCell ref="F20:F21"/>
    <mergeCell ref="D31:G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3:D52"/>
  <sheetViews>
    <sheetView showGridLines="0" zoomScale="85" zoomScaleNormal="85" workbookViewId="0"/>
  </sheetViews>
  <sheetFormatPr defaultRowHeight="15" x14ac:dyDescent="0.25"/>
  <cols>
    <col min="1" max="1" width="24.42578125" customWidth="1"/>
    <col min="4" max="4" width="4.5703125" bestFit="1" customWidth="1"/>
  </cols>
  <sheetData>
    <row r="3" spans="1:4" ht="15.75" thickBot="1" x14ac:dyDescent="0.3">
      <c r="A3" s="686" t="s">
        <v>928</v>
      </c>
      <c r="B3" s="686"/>
      <c r="C3" s="686"/>
      <c r="D3" s="686"/>
    </row>
    <row r="4" spans="1:4" ht="15.75" thickBot="1" x14ac:dyDescent="0.3">
      <c r="A4" s="34"/>
      <c r="B4" s="35">
        <v>2016</v>
      </c>
      <c r="C4" s="35">
        <v>2017</v>
      </c>
      <c r="D4" s="35">
        <v>2018</v>
      </c>
    </row>
    <row r="5" spans="1:4" ht="15.75" customHeight="1" thickBot="1" x14ac:dyDescent="0.3">
      <c r="A5" s="703" t="s">
        <v>46</v>
      </c>
      <c r="B5" s="703"/>
      <c r="C5" s="703"/>
      <c r="D5" s="703"/>
    </row>
    <row r="6" spans="1:4" x14ac:dyDescent="0.25">
      <c r="A6" s="36" t="s">
        <v>7</v>
      </c>
      <c r="B6" s="37">
        <v>3.2</v>
      </c>
      <c r="C6" s="37">
        <v>3.6</v>
      </c>
      <c r="D6" s="37">
        <v>4.0999999999999996</v>
      </c>
    </row>
    <row r="7" spans="1:4" x14ac:dyDescent="0.25">
      <c r="A7" s="38" t="s">
        <v>47</v>
      </c>
      <c r="B7" s="39">
        <v>3.3</v>
      </c>
      <c r="C7" s="39">
        <v>3.5</v>
      </c>
      <c r="D7" s="39">
        <v>3.6</v>
      </c>
    </row>
    <row r="8" spans="1:4" x14ac:dyDescent="0.25">
      <c r="A8" s="38" t="s">
        <v>48</v>
      </c>
      <c r="B8" s="39">
        <v>3.2</v>
      </c>
      <c r="C8" s="39">
        <v>3.3</v>
      </c>
      <c r="D8" s="39">
        <v>4.2</v>
      </c>
    </row>
    <row r="9" spans="1:4" x14ac:dyDescent="0.25">
      <c r="A9" s="38" t="s">
        <v>8</v>
      </c>
      <c r="B9" s="39">
        <v>3.2</v>
      </c>
      <c r="C9" s="39">
        <v>3.4</v>
      </c>
      <c r="D9" s="39" t="s">
        <v>18</v>
      </c>
    </row>
    <row r="10" spans="1:4" x14ac:dyDescent="0.25">
      <c r="A10" s="38" t="s">
        <v>49</v>
      </c>
      <c r="B10" s="39">
        <v>3.4</v>
      </c>
      <c r="C10" s="39">
        <v>3.5</v>
      </c>
      <c r="D10" s="39" t="s">
        <v>18</v>
      </c>
    </row>
    <row r="11" spans="1:4" ht="15.75" thickBot="1" x14ac:dyDescent="0.3">
      <c r="A11" s="40" t="s">
        <v>50</v>
      </c>
      <c r="B11" s="41">
        <v>3.3</v>
      </c>
      <c r="C11" s="41">
        <v>3.4</v>
      </c>
      <c r="D11" s="41">
        <v>3.4</v>
      </c>
    </row>
    <row r="12" spans="1:4" ht="15.75" thickBot="1" x14ac:dyDescent="0.3">
      <c r="A12" s="704" t="s">
        <v>51</v>
      </c>
      <c r="B12" s="704"/>
      <c r="C12" s="704"/>
      <c r="D12" s="704"/>
    </row>
    <row r="13" spans="1:4" x14ac:dyDescent="0.25">
      <c r="A13" s="36" t="s">
        <v>7</v>
      </c>
      <c r="B13" s="37">
        <v>0.2</v>
      </c>
      <c r="C13" s="37">
        <v>1.6</v>
      </c>
      <c r="D13" s="37">
        <v>2.1</v>
      </c>
    </row>
    <row r="14" spans="1:4" x14ac:dyDescent="0.25">
      <c r="A14" s="38" t="s">
        <v>47</v>
      </c>
      <c r="B14" s="39">
        <v>0.2</v>
      </c>
      <c r="C14" s="39">
        <v>1.6</v>
      </c>
      <c r="D14" s="39">
        <v>2</v>
      </c>
    </row>
    <row r="15" spans="1:4" x14ac:dyDescent="0.25">
      <c r="A15" s="38" t="s">
        <v>48</v>
      </c>
      <c r="B15" s="39">
        <v>-0.2</v>
      </c>
      <c r="C15" s="39">
        <v>1.3</v>
      </c>
      <c r="D15" s="39">
        <v>1.9</v>
      </c>
    </row>
    <row r="16" spans="1:4" x14ac:dyDescent="0.25">
      <c r="A16" s="38" t="s">
        <v>8</v>
      </c>
      <c r="B16" s="39">
        <v>0.3</v>
      </c>
      <c r="C16" s="39">
        <v>1.7</v>
      </c>
      <c r="D16" s="39" t="s">
        <v>18</v>
      </c>
    </row>
    <row r="17" spans="1:4" x14ac:dyDescent="0.25">
      <c r="A17" s="38" t="s">
        <v>49</v>
      </c>
      <c r="B17" s="39">
        <v>1</v>
      </c>
      <c r="C17" s="39">
        <v>1.5</v>
      </c>
      <c r="D17" s="39" t="s">
        <v>18</v>
      </c>
    </row>
    <row r="18" spans="1:4" ht="15.75" thickBot="1" x14ac:dyDescent="0.3">
      <c r="A18" s="40" t="s">
        <v>50</v>
      </c>
      <c r="B18" s="42">
        <v>0.1</v>
      </c>
      <c r="C18" s="42">
        <v>1.4</v>
      </c>
      <c r="D18" s="42">
        <v>1.7</v>
      </c>
    </row>
    <row r="19" spans="1:4" ht="15.75" customHeight="1" thickBot="1" x14ac:dyDescent="0.3">
      <c r="A19" s="704" t="s">
        <v>52</v>
      </c>
      <c r="B19" s="704"/>
      <c r="C19" s="704"/>
      <c r="D19" s="704"/>
    </row>
    <row r="20" spans="1:4" x14ac:dyDescent="0.25">
      <c r="A20" s="36" t="s">
        <v>7</v>
      </c>
      <c r="B20" s="43">
        <v>-0.5</v>
      </c>
      <c r="C20" s="37">
        <v>0.2</v>
      </c>
      <c r="D20" s="37">
        <v>1</v>
      </c>
    </row>
    <row r="21" spans="1:4" x14ac:dyDescent="0.25">
      <c r="A21" s="38" t="s">
        <v>47</v>
      </c>
      <c r="B21" s="39">
        <v>-1.7</v>
      </c>
      <c r="C21" s="39">
        <v>-1.9</v>
      </c>
      <c r="D21" s="39">
        <v>-2.1</v>
      </c>
    </row>
    <row r="22" spans="1:4" x14ac:dyDescent="0.25">
      <c r="A22" s="38" t="s">
        <v>48</v>
      </c>
      <c r="B22" s="39">
        <v>-0.8</v>
      </c>
      <c r="C22" s="39">
        <v>-0.9</v>
      </c>
      <c r="D22" s="39">
        <v>-0.1</v>
      </c>
    </row>
    <row r="23" spans="1:4" x14ac:dyDescent="0.25">
      <c r="A23" s="38" t="s">
        <v>8</v>
      </c>
      <c r="B23" s="39">
        <v>-2.2000000000000002</v>
      </c>
      <c r="C23" s="39">
        <v>-2.2000000000000002</v>
      </c>
      <c r="D23" s="39" t="s">
        <v>18</v>
      </c>
    </row>
    <row r="24" spans="1:4" x14ac:dyDescent="0.25">
      <c r="A24" s="38" t="s">
        <v>49</v>
      </c>
      <c r="B24" s="39">
        <v>-0.5</v>
      </c>
      <c r="C24" s="39">
        <v>0.3</v>
      </c>
      <c r="D24" s="39" t="s">
        <v>18</v>
      </c>
    </row>
    <row r="25" spans="1:4" ht="15.75" thickBot="1" x14ac:dyDescent="0.3">
      <c r="A25" s="40" t="s">
        <v>50</v>
      </c>
      <c r="B25" s="42">
        <v>-1</v>
      </c>
      <c r="C25" s="42">
        <v>-1</v>
      </c>
      <c r="D25" s="42">
        <v>1</v>
      </c>
    </row>
    <row r="26" spans="1:4" x14ac:dyDescent="0.25">
      <c r="A26" s="705" t="s">
        <v>53</v>
      </c>
      <c r="B26" s="705"/>
      <c r="C26" s="705"/>
      <c r="D26" s="705"/>
    </row>
    <row r="29" spans="1:4" ht="15.75" thickBot="1" x14ac:dyDescent="0.3">
      <c r="A29" s="686" t="s">
        <v>929</v>
      </c>
      <c r="B29" s="686"/>
      <c r="C29" s="686"/>
      <c r="D29" s="686"/>
    </row>
    <row r="30" spans="1:4" ht="15.75" thickBot="1" x14ac:dyDescent="0.3">
      <c r="A30" s="34"/>
      <c r="B30" s="35">
        <v>2016</v>
      </c>
      <c r="C30" s="35">
        <v>2017</v>
      </c>
      <c r="D30" s="35">
        <v>2018</v>
      </c>
    </row>
    <row r="31" spans="1:4" ht="15.75" thickBot="1" x14ac:dyDescent="0.3">
      <c r="A31" s="703" t="s">
        <v>627</v>
      </c>
      <c r="B31" s="703"/>
      <c r="C31" s="703"/>
      <c r="D31" s="703"/>
    </row>
    <row r="32" spans="1:4" x14ac:dyDescent="0.25">
      <c r="A32" s="36" t="s">
        <v>7</v>
      </c>
      <c r="B32" s="37">
        <v>3.2</v>
      </c>
      <c r="C32" s="37">
        <v>3.6</v>
      </c>
      <c r="D32" s="37">
        <v>4.0999999999999996</v>
      </c>
    </row>
    <row r="33" spans="1:4" x14ac:dyDescent="0.25">
      <c r="A33" s="38" t="s">
        <v>751</v>
      </c>
      <c r="B33" s="39">
        <v>3.3</v>
      </c>
      <c r="C33" s="39">
        <v>3.5</v>
      </c>
      <c r="D33" s="39">
        <v>3.6</v>
      </c>
    </row>
    <row r="34" spans="1:4" x14ac:dyDescent="0.25">
      <c r="A34" s="38" t="s">
        <v>48</v>
      </c>
      <c r="B34" s="39">
        <v>3.2</v>
      </c>
      <c r="C34" s="39">
        <v>3.3</v>
      </c>
      <c r="D34" s="39">
        <v>4.2</v>
      </c>
    </row>
    <row r="35" spans="1:4" x14ac:dyDescent="0.25">
      <c r="A35" s="38" t="s">
        <v>752</v>
      </c>
      <c r="B35" s="39">
        <v>3.2</v>
      </c>
      <c r="C35" s="39">
        <v>3.4</v>
      </c>
      <c r="D35" s="39" t="s">
        <v>18</v>
      </c>
    </row>
    <row r="36" spans="1:4" x14ac:dyDescent="0.25">
      <c r="A36" s="38" t="s">
        <v>49</v>
      </c>
      <c r="B36" s="39">
        <v>3.4</v>
      </c>
      <c r="C36" s="39">
        <v>3.5</v>
      </c>
      <c r="D36" s="39" t="s">
        <v>18</v>
      </c>
    </row>
    <row r="37" spans="1:4" ht="15.75" thickBot="1" x14ac:dyDescent="0.3">
      <c r="A37" s="40" t="s">
        <v>753</v>
      </c>
      <c r="B37" s="41">
        <v>3.3</v>
      </c>
      <c r="C37" s="41">
        <v>3.4</v>
      </c>
      <c r="D37" s="41">
        <v>3.4</v>
      </c>
    </row>
    <row r="38" spans="1:4" ht="15.75" thickBot="1" x14ac:dyDescent="0.3">
      <c r="A38" s="704" t="s">
        <v>51</v>
      </c>
      <c r="B38" s="704"/>
      <c r="C38" s="704"/>
      <c r="D38" s="704"/>
    </row>
    <row r="39" spans="1:4" x14ac:dyDescent="0.25">
      <c r="A39" s="36" t="s">
        <v>7</v>
      </c>
      <c r="B39" s="37">
        <v>0.2</v>
      </c>
      <c r="C39" s="37">
        <v>1.6</v>
      </c>
      <c r="D39" s="37">
        <v>2.1</v>
      </c>
    </row>
    <row r="40" spans="1:4" x14ac:dyDescent="0.25">
      <c r="A40" s="38" t="s">
        <v>751</v>
      </c>
      <c r="B40" s="39">
        <v>0.2</v>
      </c>
      <c r="C40" s="39">
        <v>1.6</v>
      </c>
      <c r="D40" s="39">
        <v>2</v>
      </c>
    </row>
    <row r="41" spans="1:4" x14ac:dyDescent="0.25">
      <c r="A41" s="38" t="s">
        <v>48</v>
      </c>
      <c r="B41" s="39">
        <v>-0.2</v>
      </c>
      <c r="C41" s="39">
        <v>1.3</v>
      </c>
      <c r="D41" s="39">
        <v>1.9</v>
      </c>
    </row>
    <row r="42" spans="1:4" x14ac:dyDescent="0.25">
      <c r="A42" s="38" t="s">
        <v>752</v>
      </c>
      <c r="B42" s="39">
        <v>0.3</v>
      </c>
      <c r="C42" s="39">
        <v>1.7</v>
      </c>
      <c r="D42" s="39" t="s">
        <v>18</v>
      </c>
    </row>
    <row r="43" spans="1:4" x14ac:dyDescent="0.25">
      <c r="A43" s="38" t="s">
        <v>49</v>
      </c>
      <c r="B43" s="39">
        <v>1</v>
      </c>
      <c r="C43" s="39">
        <v>1.5</v>
      </c>
      <c r="D43" s="39" t="s">
        <v>18</v>
      </c>
    </row>
    <row r="44" spans="1:4" ht="15.75" thickBot="1" x14ac:dyDescent="0.3">
      <c r="A44" s="40" t="s">
        <v>753</v>
      </c>
      <c r="B44" s="42">
        <v>0.1</v>
      </c>
      <c r="C44" s="42">
        <v>1.4</v>
      </c>
      <c r="D44" s="42">
        <v>1.7</v>
      </c>
    </row>
    <row r="45" spans="1:4" ht="15.75" thickBot="1" x14ac:dyDescent="0.3">
      <c r="A45" s="704" t="s">
        <v>754</v>
      </c>
      <c r="B45" s="704"/>
      <c r="C45" s="704"/>
      <c r="D45" s="704"/>
    </row>
    <row r="46" spans="1:4" x14ac:dyDescent="0.25">
      <c r="A46" s="36" t="s">
        <v>7</v>
      </c>
      <c r="B46" s="43">
        <v>-0.5</v>
      </c>
      <c r="C46" s="37">
        <v>0.2</v>
      </c>
      <c r="D46" s="37">
        <v>1</v>
      </c>
    </row>
    <row r="47" spans="1:4" x14ac:dyDescent="0.25">
      <c r="A47" s="38" t="s">
        <v>751</v>
      </c>
      <c r="B47" s="39">
        <v>-1.7</v>
      </c>
      <c r="C47" s="39">
        <v>-1.9</v>
      </c>
      <c r="D47" s="39">
        <v>-2.1</v>
      </c>
    </row>
    <row r="48" spans="1:4" x14ac:dyDescent="0.25">
      <c r="A48" s="38" t="s">
        <v>48</v>
      </c>
      <c r="B48" s="39">
        <v>-0.8</v>
      </c>
      <c r="C48" s="39">
        <v>-0.9</v>
      </c>
      <c r="D48" s="39">
        <v>-0.1</v>
      </c>
    </row>
    <row r="49" spans="1:4" x14ac:dyDescent="0.25">
      <c r="A49" s="38" t="s">
        <v>752</v>
      </c>
      <c r="B49" s="39">
        <v>-2.2000000000000002</v>
      </c>
      <c r="C49" s="39">
        <v>-2.2000000000000002</v>
      </c>
      <c r="D49" s="39" t="s">
        <v>18</v>
      </c>
    </row>
    <row r="50" spans="1:4" x14ac:dyDescent="0.25">
      <c r="A50" s="38" t="s">
        <v>49</v>
      </c>
      <c r="B50" s="39">
        <v>-0.5</v>
      </c>
      <c r="C50" s="39">
        <v>0.3</v>
      </c>
      <c r="D50" s="39" t="s">
        <v>18</v>
      </c>
    </row>
    <row r="51" spans="1:4" ht="15.75" thickBot="1" x14ac:dyDescent="0.3">
      <c r="A51" s="40" t="s">
        <v>753</v>
      </c>
      <c r="B51" s="42">
        <v>-1</v>
      </c>
      <c r="C51" s="42">
        <v>-1</v>
      </c>
      <c r="D51" s="42">
        <v>1</v>
      </c>
    </row>
    <row r="52" spans="1:4" x14ac:dyDescent="0.25">
      <c r="A52" s="705" t="s">
        <v>755</v>
      </c>
      <c r="B52" s="705"/>
      <c r="C52" s="705"/>
      <c r="D52" s="705"/>
    </row>
  </sheetData>
  <mergeCells count="10">
    <mergeCell ref="A3:D3"/>
    <mergeCell ref="A5:D5"/>
    <mergeCell ref="A12:D12"/>
    <mergeCell ref="A19:D19"/>
    <mergeCell ref="A26:D26"/>
    <mergeCell ref="A29:D29"/>
    <mergeCell ref="A31:D31"/>
    <mergeCell ref="A38:D38"/>
    <mergeCell ref="A45:D45"/>
    <mergeCell ref="A52:D5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3:P49"/>
  <sheetViews>
    <sheetView showGridLines="0" zoomScale="85" zoomScaleNormal="85" workbookViewId="0">
      <selection activeCell="V13" sqref="V13"/>
    </sheetView>
  </sheetViews>
  <sheetFormatPr defaultRowHeight="15" x14ac:dyDescent="0.25"/>
  <cols>
    <col min="1" max="1" width="34.7109375" customWidth="1"/>
    <col min="2" max="7" width="7.5703125" customWidth="1"/>
    <col min="8" max="8" width="2" customWidth="1"/>
    <col min="9" max="9" width="2.5703125" customWidth="1"/>
    <col min="10" max="10" width="28.7109375" customWidth="1"/>
    <col min="11" max="16" width="6.5703125" bestFit="1" customWidth="1"/>
  </cols>
  <sheetData>
    <row r="3" spans="1:16" x14ac:dyDescent="0.25">
      <c r="A3" s="114"/>
    </row>
    <row r="4" spans="1:16" ht="15.75" thickBot="1" x14ac:dyDescent="0.3">
      <c r="A4" s="542" t="s">
        <v>1011</v>
      </c>
      <c r="B4" s="115"/>
      <c r="C4" s="115"/>
      <c r="D4" s="115"/>
      <c r="E4" s="115"/>
      <c r="H4" s="105"/>
      <c r="I4" s="105"/>
      <c r="J4" s="542" t="s">
        <v>1012</v>
      </c>
      <c r="K4" s="115"/>
      <c r="L4" s="115"/>
      <c r="M4" s="115"/>
      <c r="N4" s="115"/>
      <c r="O4" s="115"/>
      <c r="P4" s="115"/>
    </row>
    <row r="19" spans="1:16" ht="15.75" thickBot="1" x14ac:dyDescent="0.3">
      <c r="A19" s="686" t="s">
        <v>216</v>
      </c>
      <c r="B19" s="686"/>
      <c r="C19" s="686"/>
      <c r="D19" s="686"/>
      <c r="E19" s="686"/>
      <c r="F19" s="686"/>
      <c r="G19" s="686"/>
      <c r="J19" s="675" t="s">
        <v>219</v>
      </c>
      <c r="K19" s="675"/>
      <c r="L19" s="675"/>
      <c r="M19" s="675"/>
      <c r="N19" s="675"/>
      <c r="O19" s="675"/>
      <c r="P19" s="675"/>
    </row>
    <row r="20" spans="1:16" ht="15.75" thickBot="1" x14ac:dyDescent="0.3">
      <c r="A20" s="1"/>
      <c r="B20" s="2">
        <v>2014</v>
      </c>
      <c r="C20" s="2">
        <v>2015</v>
      </c>
      <c r="D20" s="2">
        <v>2016</v>
      </c>
      <c r="E20" s="2">
        <v>2017</v>
      </c>
      <c r="F20" s="2">
        <v>2018</v>
      </c>
      <c r="G20" s="2">
        <v>2019</v>
      </c>
      <c r="J20" s="58"/>
      <c r="K20" s="44">
        <v>2014</v>
      </c>
      <c r="L20" s="44">
        <v>2015</v>
      </c>
      <c r="M20" s="44">
        <v>2016</v>
      </c>
      <c r="N20" s="44">
        <v>2017</v>
      </c>
      <c r="O20" s="44">
        <v>2018</v>
      </c>
      <c r="P20" s="44">
        <v>2019</v>
      </c>
    </row>
    <row r="21" spans="1:16" x14ac:dyDescent="0.25">
      <c r="A21" s="3" t="s">
        <v>215</v>
      </c>
      <c r="B21" s="128">
        <f>'[1]Tab 18 Kons. usilie'!B5</f>
        <v>-2.69</v>
      </c>
      <c r="C21" s="128">
        <f>'[1]Tab 18 Kons. usilie'!C5</f>
        <v>-2.97</v>
      </c>
      <c r="D21" s="128">
        <f>'[1]Tab 18 Kons. usilie'!D5</f>
        <v>-2.13</v>
      </c>
      <c r="E21" s="268">
        <f>'[1]Tab 18 Kons. usilie'!E5</f>
        <v>-1.29</v>
      </c>
      <c r="F21" s="268">
        <f>'[1]Tab 18 Kons. usilie'!F5</f>
        <v>-0.44</v>
      </c>
      <c r="G21" s="268">
        <f>'[1]Tab 18 Kons. usilie'!G5</f>
        <v>0.15512676216840304</v>
      </c>
      <c r="J21" s="54" t="s">
        <v>106</v>
      </c>
      <c r="K21" s="119">
        <f>'[1]Tab 19 Hruby dlh'!B6</f>
        <v>53.897262691251314</v>
      </c>
      <c r="L21" s="119">
        <f>'[1]Tab 19 Hruby dlh'!C6</f>
        <v>52.908033633516801</v>
      </c>
      <c r="M21" s="119">
        <f>'[1]Tab 19 Hruby dlh'!D6</f>
        <v>52.855504574834846</v>
      </c>
      <c r="N21" s="119">
        <f>'[1]Tab 19 Hruby dlh'!E6</f>
        <v>52.158595623047269</v>
      </c>
      <c r="O21" s="119">
        <f>'[1]Tab 19 Hruby dlh'!F6</f>
        <v>49.806663580416469</v>
      </c>
      <c r="P21" s="119">
        <f>'[1]Tab 19 Hruby dlh'!G6</f>
        <v>47.27079432620657</v>
      </c>
    </row>
    <row r="22" spans="1:16" ht="15.75" thickBot="1" x14ac:dyDescent="0.3">
      <c r="A22" s="7" t="s">
        <v>217</v>
      </c>
      <c r="B22" s="183">
        <f>'[1]Tab 18 Kons. usilie'!B8</f>
        <v>-1.920500409245979</v>
      </c>
      <c r="C22" s="183">
        <f>'[1]Tab 18 Kons. usilie'!C8</f>
        <v>-2.1748337657025578</v>
      </c>
      <c r="D22" s="183">
        <f>'[1]Tab 18 Kons. usilie'!D8</f>
        <v>-1.720620862213164</v>
      </c>
      <c r="E22" s="183">
        <f>'[1]Tab 18 Kons. usilie'!E8</f>
        <v>-1.0239813142331733</v>
      </c>
      <c r="F22" s="183">
        <f>'[1]Tab 18 Kons. usilie'!F8</f>
        <v>-0.52218849497938202</v>
      </c>
      <c r="G22" s="183">
        <f>'[1]Tab 18 Kons. usilie'!G8</f>
        <v>-0.5</v>
      </c>
      <c r="J22" s="54" t="s">
        <v>212</v>
      </c>
      <c r="K22" s="119">
        <f>'[1]Tab 19 Hruby dlh'!B15</f>
        <v>50.38192245727295</v>
      </c>
      <c r="L22" s="119">
        <f>'[1]Tab 19 Hruby dlh'!C15</f>
        <v>49.654782134090283</v>
      </c>
      <c r="M22" s="119">
        <f>'[1]Tab 19 Hruby dlh'!D15</f>
        <v>49.703399631756838</v>
      </c>
      <c r="N22" s="119">
        <f>'[1]Tab 19 Hruby dlh'!E15</f>
        <v>49.165038554796247</v>
      </c>
      <c r="O22" s="119">
        <f>'[1]Tab 19 Hruby dlh'!F15</f>
        <v>46.99065606972718</v>
      </c>
      <c r="P22" s="119">
        <f>'[1]Tab 19 Hruby dlh'!G15</f>
        <v>44.635883499252117</v>
      </c>
    </row>
    <row r="23" spans="1:16" ht="15.75" thickBot="1" x14ac:dyDescent="0.3">
      <c r="A23" s="312" t="s">
        <v>218</v>
      </c>
      <c r="B23" s="183">
        <f>'[1]Tab 18 Kons. usilie'!B9</f>
        <v>-0.36519077765016172</v>
      </c>
      <c r="C23" s="183">
        <f>'[1]Tab 18 Kons. usilie'!C9</f>
        <v>-0.25433335645657884</v>
      </c>
      <c r="D23" s="183">
        <f>'[1]Tab 18 Kons. usilie'!D9</f>
        <v>0.4542129034893938</v>
      </c>
      <c r="E23" s="183">
        <f>'[1]Tab 18 Kons. usilie'!E9</f>
        <v>0.69663954797999073</v>
      </c>
      <c r="F23" s="183">
        <f>'[1]Tab 18 Kons. usilie'!F9</f>
        <v>0.50179281925379127</v>
      </c>
      <c r="G23" s="183">
        <f>'[1]Tab 18 Kons. usilie'!G9</f>
        <v>2.2188494979382023E-2</v>
      </c>
      <c r="J23" s="54" t="s">
        <v>211</v>
      </c>
      <c r="K23" s="119">
        <f>'[1]Tab 19 Hruby dlh'!B16</f>
        <v>3.5153402339783604</v>
      </c>
      <c r="L23" s="119">
        <f>'[1]Tab 19 Hruby dlh'!C16</f>
        <v>3.2532514994265216</v>
      </c>
      <c r="M23" s="119">
        <f>'[1]Tab 19 Hruby dlh'!D16</f>
        <v>3.1521049430780108</v>
      </c>
      <c r="N23" s="119">
        <f>'[1]Tab 19 Hruby dlh'!E16</f>
        <v>2.9935570682510191</v>
      </c>
      <c r="O23" s="119">
        <f>'[1]Tab 19 Hruby dlh'!F16</f>
        <v>2.8160075106892903</v>
      </c>
      <c r="P23" s="119">
        <f>'[1]Tab 19 Hruby dlh'!G16</f>
        <v>2.6349108269544503</v>
      </c>
    </row>
    <row r="24" spans="1:16" ht="15.75" thickBot="1" x14ac:dyDescent="0.3">
      <c r="A24" s="10"/>
      <c r="B24" s="118"/>
      <c r="C24" s="118"/>
      <c r="D24" s="222"/>
      <c r="E24" s="118"/>
      <c r="F24" s="118"/>
      <c r="G24" s="118"/>
      <c r="J24" s="129" t="s">
        <v>220</v>
      </c>
      <c r="K24" s="120">
        <f>'[1]Tab 19 Hruby dlh'!B13</f>
        <v>49.382525677961411</v>
      </c>
      <c r="L24" s="120">
        <f>'[1]Tab 19 Hruby dlh'!C13</f>
        <v>47.879508499546439</v>
      </c>
      <c r="M24" s="120">
        <f>'[1]Tab 19 Hruby dlh'!D13</f>
        <v>47.794819312053363</v>
      </c>
      <c r="N24" s="120">
        <f>'[1]Tab 19 Hruby dlh'!E13</f>
        <v>47.746111002564042</v>
      </c>
      <c r="O24" s="120">
        <f>'[1]Tab 19 Hruby dlh'!F13</f>
        <v>45.735092437073448</v>
      </c>
      <c r="P24" s="120">
        <f>'[1]Tab 19 Hruby dlh'!G13</f>
        <v>42.962993775021808</v>
      </c>
    </row>
    <row r="25" spans="1:16" x14ac:dyDescent="0.25">
      <c r="A25" s="109"/>
      <c r="B25" s="127"/>
      <c r="C25" s="127"/>
      <c r="D25" s="223"/>
      <c r="E25" s="127"/>
      <c r="F25" s="706" t="s">
        <v>931</v>
      </c>
      <c r="G25" s="706"/>
      <c r="J25" s="140"/>
      <c r="K25" s="141"/>
      <c r="L25" s="141"/>
      <c r="M25" s="141"/>
      <c r="N25" s="141"/>
      <c r="O25" s="706" t="s">
        <v>931</v>
      </c>
      <c r="P25" s="706"/>
    </row>
    <row r="26" spans="1:16" x14ac:dyDescent="0.25">
      <c r="A26" s="109"/>
      <c r="B26" s="127"/>
      <c r="C26" s="127"/>
      <c r="D26" s="223"/>
      <c r="E26" s="127"/>
      <c r="F26" s="127"/>
      <c r="G26" s="127"/>
      <c r="J26" s="140"/>
      <c r="K26" s="141"/>
      <c r="L26" s="141"/>
      <c r="M26" s="141"/>
      <c r="N26" s="141"/>
      <c r="O26" s="141"/>
      <c r="P26" s="141"/>
    </row>
    <row r="27" spans="1:16" ht="15.75" thickBot="1" x14ac:dyDescent="0.3">
      <c r="A27" s="542" t="s">
        <v>1203</v>
      </c>
      <c r="B27" s="115"/>
      <c r="C27" s="115"/>
      <c r="D27" s="115"/>
      <c r="E27" s="115"/>
      <c r="F27" s="127"/>
      <c r="G27" s="127"/>
      <c r="J27" s="542" t="s">
        <v>1205</v>
      </c>
      <c r="K27" s="115"/>
      <c r="L27" s="115"/>
      <c r="M27" s="115"/>
      <c r="N27" s="115"/>
      <c r="O27" s="115"/>
      <c r="P27" s="115"/>
    </row>
    <row r="28" spans="1:16" x14ac:dyDescent="0.25">
      <c r="A28" s="109"/>
      <c r="B28" s="127"/>
      <c r="C28" s="127"/>
      <c r="D28" s="223"/>
      <c r="E28" s="127"/>
      <c r="F28" s="127"/>
      <c r="G28" s="127"/>
      <c r="J28" s="140"/>
      <c r="K28" s="141"/>
      <c r="L28" s="141"/>
      <c r="M28" s="141"/>
      <c r="N28" s="141"/>
      <c r="O28" s="141"/>
      <c r="P28" s="141"/>
    </row>
    <row r="29" spans="1:16" x14ac:dyDescent="0.25">
      <c r="A29" s="109"/>
      <c r="B29" s="127"/>
      <c r="C29" s="127"/>
      <c r="D29" s="223"/>
      <c r="E29" s="127"/>
      <c r="F29" s="127"/>
      <c r="G29" s="127"/>
      <c r="J29" s="140"/>
      <c r="K29" s="141"/>
      <c r="L29" s="141"/>
      <c r="M29" s="141"/>
      <c r="N29" s="141"/>
      <c r="O29" s="141"/>
      <c r="P29" s="141"/>
    </row>
    <row r="30" spans="1:16" x14ac:dyDescent="0.25">
      <c r="A30" s="109"/>
      <c r="B30" s="127"/>
      <c r="C30" s="127"/>
      <c r="D30" s="223"/>
      <c r="E30" s="127"/>
      <c r="F30" s="127"/>
      <c r="G30" s="127"/>
      <c r="J30" s="140"/>
      <c r="K30" s="141"/>
      <c r="L30" s="141"/>
      <c r="M30" s="141"/>
      <c r="N30" s="141"/>
      <c r="O30" s="141"/>
      <c r="P30" s="141"/>
    </row>
    <row r="31" spans="1:16" x14ac:dyDescent="0.25">
      <c r="A31" s="109"/>
      <c r="B31" s="127"/>
      <c r="C31" s="127"/>
      <c r="D31" s="223"/>
      <c r="E31" s="127"/>
      <c r="F31" s="127"/>
      <c r="G31" s="127"/>
      <c r="J31" s="140"/>
      <c r="K31" s="141"/>
      <c r="L31" s="141"/>
      <c r="M31" s="141"/>
      <c r="N31" s="141"/>
      <c r="O31" s="141"/>
      <c r="P31" s="141"/>
    </row>
    <row r="32" spans="1:16" x14ac:dyDescent="0.25">
      <c r="A32" s="109"/>
      <c r="B32" s="127"/>
      <c r="C32" s="127"/>
      <c r="D32" s="223"/>
      <c r="E32" s="127"/>
      <c r="F32" s="127"/>
      <c r="G32" s="127"/>
      <c r="J32" s="140"/>
      <c r="K32" s="141"/>
      <c r="L32" s="141"/>
      <c r="M32" s="141"/>
      <c r="N32" s="141"/>
      <c r="O32" s="141"/>
      <c r="P32" s="141"/>
    </row>
    <row r="33" spans="1:16" x14ac:dyDescent="0.25">
      <c r="A33" s="109"/>
      <c r="B33" s="127"/>
      <c r="C33" s="127"/>
      <c r="D33" s="223"/>
      <c r="E33" s="127"/>
      <c r="F33" s="127"/>
      <c r="G33" s="127"/>
      <c r="J33" s="140"/>
      <c r="K33" s="141"/>
      <c r="L33" s="141"/>
      <c r="M33" s="141"/>
      <c r="N33" s="141"/>
      <c r="O33" s="141"/>
      <c r="P33" s="141"/>
    </row>
    <row r="34" spans="1:16" x14ac:dyDescent="0.25">
      <c r="A34" s="109"/>
      <c r="B34" s="127"/>
      <c r="C34" s="127"/>
      <c r="D34" s="223"/>
      <c r="E34" s="127"/>
      <c r="F34" s="127"/>
      <c r="G34" s="127"/>
      <c r="J34" s="140"/>
      <c r="K34" s="141"/>
      <c r="L34" s="141"/>
      <c r="M34" s="141"/>
      <c r="N34" s="141"/>
      <c r="O34" s="141"/>
      <c r="P34" s="141"/>
    </row>
    <row r="35" spans="1:16" x14ac:dyDescent="0.25">
      <c r="A35" s="109"/>
      <c r="B35" s="127"/>
      <c r="C35" s="127"/>
      <c r="D35" s="223"/>
      <c r="E35" s="127"/>
      <c r="F35" s="127"/>
      <c r="G35" s="127"/>
      <c r="J35" s="140"/>
      <c r="K35" s="141"/>
      <c r="L35" s="141"/>
      <c r="M35" s="141"/>
      <c r="N35" s="141"/>
      <c r="O35" s="141"/>
      <c r="P35" s="141"/>
    </row>
    <row r="36" spans="1:16" x14ac:dyDescent="0.25">
      <c r="A36" s="109"/>
      <c r="B36" s="127"/>
      <c r="C36" s="127"/>
      <c r="D36" s="223"/>
      <c r="E36" s="127"/>
      <c r="F36" s="127"/>
      <c r="G36" s="127"/>
      <c r="J36" s="140"/>
      <c r="K36" s="141"/>
      <c r="L36" s="141"/>
      <c r="M36" s="141"/>
      <c r="N36" s="141"/>
      <c r="O36" s="141"/>
      <c r="P36" s="141"/>
    </row>
    <row r="37" spans="1:16" x14ac:dyDescent="0.25">
      <c r="A37" s="109"/>
      <c r="B37" s="127"/>
      <c r="C37" s="127"/>
      <c r="D37" s="223"/>
      <c r="E37" s="127"/>
      <c r="F37" s="127"/>
      <c r="G37" s="127"/>
      <c r="J37" s="140"/>
      <c r="K37" s="141"/>
      <c r="L37" s="141"/>
      <c r="M37" s="141"/>
      <c r="N37" s="141"/>
      <c r="O37" s="141"/>
      <c r="P37" s="141"/>
    </row>
    <row r="38" spans="1:16" x14ac:dyDescent="0.25">
      <c r="A38" s="109"/>
      <c r="B38" s="127"/>
      <c r="C38" s="127"/>
      <c r="D38" s="223"/>
      <c r="E38" s="127"/>
      <c r="F38" s="127"/>
      <c r="G38" s="127"/>
      <c r="J38" s="140"/>
      <c r="K38" s="141"/>
      <c r="L38" s="141"/>
      <c r="M38" s="141"/>
      <c r="N38" s="141"/>
      <c r="O38" s="141"/>
      <c r="P38" s="141"/>
    </row>
    <row r="39" spans="1:16" x14ac:dyDescent="0.25">
      <c r="A39" s="109"/>
      <c r="B39" s="127"/>
      <c r="C39" s="127"/>
      <c r="D39" s="223"/>
      <c r="E39" s="127"/>
      <c r="F39" s="127"/>
      <c r="G39" s="127"/>
      <c r="J39" s="140"/>
      <c r="K39" s="141"/>
      <c r="L39" s="141"/>
      <c r="M39" s="141"/>
      <c r="N39" s="141"/>
      <c r="O39" s="141"/>
      <c r="P39" s="141"/>
    </row>
    <row r="40" spans="1:16" x14ac:dyDescent="0.25">
      <c r="A40" s="109"/>
      <c r="B40" s="127"/>
      <c r="C40" s="127"/>
      <c r="D40" s="127"/>
      <c r="E40" s="127"/>
      <c r="F40" s="127"/>
      <c r="G40" s="127"/>
      <c r="J40" s="140"/>
      <c r="K40" s="141"/>
      <c r="L40" s="141"/>
      <c r="M40" s="141"/>
      <c r="N40" s="141"/>
      <c r="O40" s="141"/>
      <c r="P40" s="141"/>
    </row>
    <row r="41" spans="1:16" x14ac:dyDescent="0.25">
      <c r="A41" s="109"/>
      <c r="B41" s="127"/>
      <c r="C41" s="127"/>
      <c r="D41" s="127"/>
      <c r="E41" s="127"/>
      <c r="F41" s="127"/>
      <c r="G41" s="127"/>
      <c r="J41" s="140"/>
      <c r="K41" s="141"/>
      <c r="L41" s="141"/>
      <c r="M41" s="141"/>
      <c r="N41" s="141"/>
      <c r="O41" s="141"/>
      <c r="P41" s="141"/>
    </row>
    <row r="42" spans="1:16" x14ac:dyDescent="0.25">
      <c r="A42" s="109"/>
      <c r="B42" s="127"/>
      <c r="C42" s="127"/>
      <c r="D42" s="127"/>
      <c r="E42" s="127"/>
      <c r="F42" s="127"/>
      <c r="G42" s="127"/>
      <c r="J42" s="140"/>
      <c r="K42" s="141"/>
      <c r="L42" s="141"/>
      <c r="M42" s="141"/>
      <c r="N42" s="141"/>
      <c r="O42" s="141"/>
      <c r="P42" s="141"/>
    </row>
    <row r="43" spans="1:16" ht="15.75" thickBot="1" x14ac:dyDescent="0.3">
      <c r="A43" s="686" t="s">
        <v>774</v>
      </c>
      <c r="B43" s="686"/>
      <c r="C43" s="686"/>
      <c r="D43" s="686"/>
      <c r="E43" s="686"/>
      <c r="F43" s="686"/>
      <c r="G43" s="686"/>
      <c r="J43" s="675" t="s">
        <v>1204</v>
      </c>
      <c r="K43" s="675"/>
      <c r="L43" s="675"/>
      <c r="M43" s="675"/>
      <c r="N43" s="675"/>
      <c r="O43" s="675"/>
      <c r="P43" s="675"/>
    </row>
    <row r="44" spans="1:16" ht="15.75" customHeight="1" thickBot="1" x14ac:dyDescent="0.3">
      <c r="A44" s="1"/>
      <c r="B44" s="2">
        <v>2014</v>
      </c>
      <c r="C44" s="2">
        <v>2015</v>
      </c>
      <c r="D44" s="2">
        <v>2016</v>
      </c>
      <c r="E44" s="2">
        <v>2017</v>
      </c>
      <c r="F44" s="2">
        <v>2018</v>
      </c>
      <c r="G44" s="2">
        <v>2019</v>
      </c>
      <c r="J44" s="58"/>
      <c r="K44" s="44">
        <v>2014</v>
      </c>
      <c r="L44" s="44">
        <v>2015</v>
      </c>
      <c r="M44" s="44">
        <v>2016</v>
      </c>
      <c r="N44" s="44">
        <v>2017</v>
      </c>
      <c r="O44" s="44">
        <v>2018</v>
      </c>
      <c r="P44" s="44">
        <v>2019</v>
      </c>
    </row>
    <row r="45" spans="1:16" x14ac:dyDescent="0.25">
      <c r="A45" s="3" t="s">
        <v>775</v>
      </c>
      <c r="B45" s="128">
        <v>-2.69</v>
      </c>
      <c r="C45" s="128">
        <v>-2.97</v>
      </c>
      <c r="D45" s="128">
        <v>-2.13</v>
      </c>
      <c r="E45" s="268">
        <v>-1.29</v>
      </c>
      <c r="F45" s="268">
        <v>-0.44</v>
      </c>
      <c r="G45" s="268">
        <v>0.15512676216840304</v>
      </c>
      <c r="J45" s="54" t="s">
        <v>776</v>
      </c>
      <c r="K45" s="119">
        <v>53.897262691251314</v>
      </c>
      <c r="L45" s="119">
        <v>52.908033633516801</v>
      </c>
      <c r="M45" s="119">
        <v>52.855504574834846</v>
      </c>
      <c r="N45" s="119">
        <v>52.158595623047269</v>
      </c>
      <c r="O45" s="119">
        <v>49.806663580416469</v>
      </c>
      <c r="P45" s="119">
        <v>47.27079432620657</v>
      </c>
    </row>
    <row r="46" spans="1:16" ht="15.75" thickBot="1" x14ac:dyDescent="0.3">
      <c r="A46" s="7" t="s">
        <v>777</v>
      </c>
      <c r="B46" s="183">
        <v>-1.920500409245979</v>
      </c>
      <c r="C46" s="183">
        <v>-2.1748337657025578</v>
      </c>
      <c r="D46" s="183">
        <v>-1.720620862213164</v>
      </c>
      <c r="E46" s="183">
        <v>-1.0239813142331733</v>
      </c>
      <c r="F46" s="183">
        <v>-0.52218849497938202</v>
      </c>
      <c r="G46" s="183">
        <v>-0.5</v>
      </c>
      <c r="J46" s="54" t="s">
        <v>778</v>
      </c>
      <c r="K46" s="119">
        <v>50.38192245727295</v>
      </c>
      <c r="L46" s="119">
        <v>49.654782134090283</v>
      </c>
      <c r="M46" s="119">
        <v>49.703399631756838</v>
      </c>
      <c r="N46" s="119">
        <v>49.165038554796247</v>
      </c>
      <c r="O46" s="119">
        <v>46.99065606972718</v>
      </c>
      <c r="P46" s="119">
        <v>44.635883499252117</v>
      </c>
    </row>
    <row r="47" spans="1:16" ht="15.75" thickBot="1" x14ac:dyDescent="0.3">
      <c r="A47" s="312" t="s">
        <v>779</v>
      </c>
      <c r="B47" s="183">
        <v>-0.36519077765016172</v>
      </c>
      <c r="C47" s="183">
        <v>-0.25433335645657884</v>
      </c>
      <c r="D47" s="183">
        <v>0.4542129034893938</v>
      </c>
      <c r="E47" s="183">
        <v>0.69663954797999073</v>
      </c>
      <c r="F47" s="183">
        <v>0.50179281925379127</v>
      </c>
      <c r="G47" s="183">
        <v>2.2188494979382023E-2</v>
      </c>
      <c r="J47" s="54" t="s">
        <v>780</v>
      </c>
      <c r="K47" s="119">
        <v>3.5153402339783604</v>
      </c>
      <c r="L47" s="119">
        <v>3.2532514994265216</v>
      </c>
      <c r="M47" s="119">
        <v>3.1521049430780108</v>
      </c>
      <c r="N47" s="119">
        <v>2.9935570682510191</v>
      </c>
      <c r="O47" s="119">
        <v>2.8160075106892903</v>
      </c>
      <c r="P47" s="119">
        <v>2.6349108269544503</v>
      </c>
    </row>
    <row r="48" spans="1:16" ht="15.75" thickBot="1" x14ac:dyDescent="0.3">
      <c r="A48" s="10"/>
      <c r="B48" s="118"/>
      <c r="C48" s="118"/>
      <c r="D48" s="222"/>
      <c r="E48" s="118"/>
      <c r="F48" s="118"/>
      <c r="G48" s="118"/>
      <c r="J48" s="129" t="s">
        <v>781</v>
      </c>
      <c r="K48" s="120">
        <v>49.382525677961411</v>
      </c>
      <c r="L48" s="120">
        <v>47.879508499546439</v>
      </c>
      <c r="M48" s="120">
        <v>47.794819312053363</v>
      </c>
      <c r="N48" s="120">
        <v>47.746111002564042</v>
      </c>
      <c r="O48" s="120">
        <v>45.735092437073448</v>
      </c>
      <c r="P48" s="120">
        <v>42.962993775021808</v>
      </c>
    </row>
    <row r="49" spans="6:16" x14ac:dyDescent="0.25">
      <c r="F49" s="706" t="s">
        <v>930</v>
      </c>
      <c r="G49" s="706"/>
      <c r="O49" s="706" t="s">
        <v>930</v>
      </c>
      <c r="P49" s="706"/>
    </row>
  </sheetData>
  <mergeCells count="10">
    <mergeCell ref="F49:G49"/>
    <mergeCell ref="O25:P25"/>
    <mergeCell ref="O49:P49"/>
    <mergeCell ref="A19:D19"/>
    <mergeCell ref="E19:G19"/>
    <mergeCell ref="J19:P19"/>
    <mergeCell ref="A43:D43"/>
    <mergeCell ref="E43:G43"/>
    <mergeCell ref="J43:P43"/>
    <mergeCell ref="F25:G2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A2:U39"/>
  <sheetViews>
    <sheetView showGridLines="0" zoomScale="85" zoomScaleNormal="85" workbookViewId="0">
      <selection activeCell="I43" sqref="I43"/>
    </sheetView>
  </sheetViews>
  <sheetFormatPr defaultRowHeight="15" x14ac:dyDescent="0.25"/>
  <cols>
    <col min="1" max="1" width="36.28515625" customWidth="1"/>
    <col min="3" max="3" width="11.42578125" customWidth="1"/>
    <col min="4" max="4" width="10.85546875" customWidth="1"/>
    <col min="9" max="9" width="22.85546875" customWidth="1"/>
    <col min="10" max="10" width="38.42578125" bestFit="1" customWidth="1"/>
    <col min="11" max="11" width="13.42578125" customWidth="1"/>
    <col min="12" max="12" width="11.42578125" customWidth="1"/>
  </cols>
  <sheetData>
    <row r="2" spans="1:21" ht="15.75" thickBot="1" x14ac:dyDescent="0.3">
      <c r="A2" s="402" t="s">
        <v>538</v>
      </c>
      <c r="B2" s="115"/>
      <c r="C2" s="115"/>
      <c r="D2" s="115"/>
      <c r="E2" s="115"/>
      <c r="F2" s="105"/>
      <c r="G2" s="105"/>
      <c r="H2" s="105"/>
      <c r="J2" s="582" t="s">
        <v>1152</v>
      </c>
      <c r="K2" s="115"/>
      <c r="L2" s="115"/>
      <c r="M2" s="115"/>
      <c r="N2" s="105"/>
      <c r="O2" s="105"/>
      <c r="P2" s="105"/>
      <c r="Q2" s="105"/>
      <c r="R2" s="105"/>
      <c r="S2" s="105"/>
      <c r="T2" s="105"/>
      <c r="U2" s="105"/>
    </row>
    <row r="24" spans="1:15" ht="30" customHeight="1" x14ac:dyDescent="0.25">
      <c r="A24" s="428" t="s">
        <v>537</v>
      </c>
      <c r="B24" s="429" t="s">
        <v>523</v>
      </c>
      <c r="C24" s="429" t="s">
        <v>524</v>
      </c>
      <c r="D24" s="429" t="s">
        <v>525</v>
      </c>
      <c r="E24" s="429" t="s">
        <v>526</v>
      </c>
      <c r="F24" s="429" t="s">
        <v>527</v>
      </c>
      <c r="J24" s="428" t="s">
        <v>932</v>
      </c>
      <c r="K24" s="429" t="s">
        <v>933</v>
      </c>
      <c r="L24" s="429" t="s">
        <v>934</v>
      </c>
      <c r="M24" s="429" t="s">
        <v>935</v>
      </c>
      <c r="N24" s="429" t="s">
        <v>936</v>
      </c>
      <c r="O24" s="429" t="s">
        <v>937</v>
      </c>
    </row>
    <row r="25" spans="1:15" x14ac:dyDescent="0.25">
      <c r="A25" s="418" t="s">
        <v>539</v>
      </c>
      <c r="B25" s="419">
        <v>-1940</v>
      </c>
      <c r="C25" s="424">
        <f>B25</f>
        <v>-1940</v>
      </c>
      <c r="D25" s="420"/>
      <c r="E25" s="420"/>
      <c r="F25" s="420">
        <f>B25</f>
        <v>-1940</v>
      </c>
      <c r="J25" s="418" t="s">
        <v>938</v>
      </c>
      <c r="K25" s="419">
        <v>-1940</v>
      </c>
      <c r="L25" s="424">
        <v>-1940</v>
      </c>
      <c r="M25" s="420"/>
      <c r="N25" s="420"/>
      <c r="O25" s="420">
        <v>-1940</v>
      </c>
    </row>
    <row r="26" spans="1:15" x14ac:dyDescent="0.25">
      <c r="A26" s="421" t="s">
        <v>528</v>
      </c>
      <c r="B26" s="422">
        <v>890.55</v>
      </c>
      <c r="C26" s="424">
        <f t="shared" ref="C26:C37" si="0">B26+C25</f>
        <v>-1049.45</v>
      </c>
      <c r="D26" s="420">
        <f>IF(AND(C25*B26&lt;0,ABS(B26)-ABS(C25)&gt;0),C25,0)</f>
        <v>0</v>
      </c>
      <c r="E26" s="420">
        <f t="shared" ref="E26:E37" si="1">IF(D26&lt;&gt;0,0,IF(C25*B26&gt;=0,C25,C25+B26))</f>
        <v>-1049.45</v>
      </c>
      <c r="F26" s="420">
        <f t="shared" ref="F26:F37" si="2">IF(AND(C25&lt;&gt;0,D26=0),IF(C25+B26&lt;0,-1,IF(C25&lt;0,-1,1))*ABS(B26)+D26,IF(C25+B26&lt;0,-1,1)*ABS(B26)+D26)</f>
        <v>-890.55</v>
      </c>
      <c r="J26" s="421" t="s">
        <v>939</v>
      </c>
      <c r="K26" s="422">
        <v>890.55</v>
      </c>
      <c r="L26" s="424">
        <v>-1049.45</v>
      </c>
      <c r="M26" s="420">
        <v>0</v>
      </c>
      <c r="N26" s="420">
        <v>-1049.45</v>
      </c>
      <c r="O26" s="420">
        <v>-890.55</v>
      </c>
    </row>
    <row r="27" spans="1:15" x14ac:dyDescent="0.25">
      <c r="A27" s="421" t="s">
        <v>540</v>
      </c>
      <c r="B27" s="422">
        <v>917.87</v>
      </c>
      <c r="C27" s="424">
        <f t="shared" si="0"/>
        <v>-131.58000000000004</v>
      </c>
      <c r="D27" s="420">
        <f t="shared" ref="D27:D30" si="3">IF(AND(C26*B27&lt;0,ABS(B27)-ABS(C26)&gt;0),C26,0)</f>
        <v>0</v>
      </c>
      <c r="E27" s="420">
        <f t="shared" ref="E27:E33" si="4">IF(D27&lt;&gt;0,0,IF(C26*B27&gt;=0,C26,C26+B27))</f>
        <v>-131.58000000000004</v>
      </c>
      <c r="F27" s="420">
        <f t="shared" ref="F27:F33" si="5">IF(AND(C26&lt;&gt;0,D27=0),IF(C26+B27&lt;0,-1,IF(C26&lt;0,-1,1))*ABS(B27)+D27,IF(C26+B27&lt;0,-1,1)*ABS(B27)+D27)</f>
        <v>-917.87</v>
      </c>
      <c r="J27" s="421" t="s">
        <v>940</v>
      </c>
      <c r="K27" s="422">
        <v>917.87</v>
      </c>
      <c r="L27" s="424">
        <v>-131.58000000000004</v>
      </c>
      <c r="M27" s="420">
        <v>0</v>
      </c>
      <c r="N27" s="420">
        <v>-131.58000000000004</v>
      </c>
      <c r="O27" s="420">
        <v>-917.87</v>
      </c>
    </row>
    <row r="28" spans="1:15" x14ac:dyDescent="0.25">
      <c r="A28" s="421" t="s">
        <v>529</v>
      </c>
      <c r="B28" s="422">
        <v>452.47</v>
      </c>
      <c r="C28" s="424">
        <f t="shared" si="0"/>
        <v>320.89</v>
      </c>
      <c r="D28" s="420">
        <f t="shared" si="3"/>
        <v>-131.58000000000004</v>
      </c>
      <c r="E28" s="420">
        <f t="shared" si="4"/>
        <v>0</v>
      </c>
      <c r="F28" s="420">
        <f t="shared" si="5"/>
        <v>320.89</v>
      </c>
      <c r="J28" s="421" t="s">
        <v>941</v>
      </c>
      <c r="K28" s="422">
        <v>452.47</v>
      </c>
      <c r="L28" s="424">
        <v>320.89</v>
      </c>
      <c r="M28" s="420">
        <v>-131.58000000000004</v>
      </c>
      <c r="N28" s="420">
        <v>0</v>
      </c>
      <c r="O28" s="420">
        <v>320.89</v>
      </c>
    </row>
    <row r="29" spans="1:15" x14ac:dyDescent="0.25">
      <c r="A29" s="421" t="s">
        <v>530</v>
      </c>
      <c r="B29" s="422">
        <v>324.35000000000002</v>
      </c>
      <c r="C29" s="424">
        <f t="shared" si="0"/>
        <v>645.24</v>
      </c>
      <c r="D29" s="420">
        <f t="shared" si="3"/>
        <v>0</v>
      </c>
      <c r="E29" s="420">
        <f t="shared" si="4"/>
        <v>320.89</v>
      </c>
      <c r="F29" s="420">
        <f t="shared" si="5"/>
        <v>324.35000000000002</v>
      </c>
      <c r="J29" s="421" t="s">
        <v>942</v>
      </c>
      <c r="K29" s="422">
        <v>324.35000000000002</v>
      </c>
      <c r="L29" s="424">
        <v>645.24</v>
      </c>
      <c r="M29" s="420">
        <v>0</v>
      </c>
      <c r="N29" s="420">
        <v>320.89</v>
      </c>
      <c r="O29" s="420">
        <v>324.35000000000002</v>
      </c>
    </row>
    <row r="30" spans="1:15" x14ac:dyDescent="0.25">
      <c r="A30" s="421" t="s">
        <v>531</v>
      </c>
      <c r="B30" s="422">
        <v>131.01</v>
      </c>
      <c r="C30" s="424">
        <f t="shared" si="0"/>
        <v>776.25</v>
      </c>
      <c r="D30" s="420">
        <f t="shared" si="3"/>
        <v>0</v>
      </c>
      <c r="E30" s="420">
        <f t="shared" si="4"/>
        <v>645.24</v>
      </c>
      <c r="F30" s="420">
        <f t="shared" si="5"/>
        <v>131.01</v>
      </c>
      <c r="J30" s="421" t="s">
        <v>943</v>
      </c>
      <c r="K30" s="422">
        <v>131.01</v>
      </c>
      <c r="L30" s="424">
        <v>776.25</v>
      </c>
      <c r="M30" s="420">
        <v>0</v>
      </c>
      <c r="N30" s="420">
        <v>645.24</v>
      </c>
      <c r="O30" s="420">
        <v>131.01</v>
      </c>
    </row>
    <row r="31" spans="1:15" x14ac:dyDescent="0.25">
      <c r="A31" s="421" t="s">
        <v>532</v>
      </c>
      <c r="B31" s="422">
        <v>100.49</v>
      </c>
      <c r="C31" s="424">
        <f t="shared" si="0"/>
        <v>876.74</v>
      </c>
      <c r="D31" s="420">
        <f t="shared" ref="D31:D33" si="6">IF(AND(C30*B31&lt;0,ABS(B31)-ABS(C30)&gt;0),C30,0)</f>
        <v>0</v>
      </c>
      <c r="E31" s="420">
        <f t="shared" si="4"/>
        <v>776.25</v>
      </c>
      <c r="F31" s="420">
        <f t="shared" si="5"/>
        <v>100.49</v>
      </c>
      <c r="J31" s="421" t="s">
        <v>944</v>
      </c>
      <c r="K31" s="422">
        <v>100.49</v>
      </c>
      <c r="L31" s="424">
        <v>876.74</v>
      </c>
      <c r="M31" s="420">
        <v>0</v>
      </c>
      <c r="N31" s="420">
        <v>776.25</v>
      </c>
      <c r="O31" s="420">
        <v>100.49</v>
      </c>
    </row>
    <row r="32" spans="1:15" x14ac:dyDescent="0.25">
      <c r="A32" s="421" t="s">
        <v>541</v>
      </c>
      <c r="B32" s="422">
        <v>59.79</v>
      </c>
      <c r="C32" s="424">
        <f t="shared" si="0"/>
        <v>936.53</v>
      </c>
      <c r="D32" s="420">
        <f t="shared" si="6"/>
        <v>0</v>
      </c>
      <c r="E32" s="420">
        <f t="shared" si="4"/>
        <v>876.74</v>
      </c>
      <c r="F32" s="420">
        <f t="shared" si="5"/>
        <v>59.79</v>
      </c>
      <c r="J32" s="421" t="s">
        <v>945</v>
      </c>
      <c r="K32" s="422">
        <v>59.79</v>
      </c>
      <c r="L32" s="424">
        <v>936.53</v>
      </c>
      <c r="M32" s="420">
        <v>0</v>
      </c>
      <c r="N32" s="420">
        <v>876.74</v>
      </c>
      <c r="O32" s="420">
        <v>59.79</v>
      </c>
    </row>
    <row r="33" spans="1:15" x14ac:dyDescent="0.25">
      <c r="A33" s="421" t="s">
        <v>533</v>
      </c>
      <c r="B33" s="422">
        <v>-2236.58</v>
      </c>
      <c r="C33" s="424">
        <f t="shared" si="0"/>
        <v>-1300.05</v>
      </c>
      <c r="D33" s="420">
        <f t="shared" si="6"/>
        <v>936.53</v>
      </c>
      <c r="E33" s="420">
        <f t="shared" si="4"/>
        <v>0</v>
      </c>
      <c r="F33" s="420">
        <f t="shared" si="5"/>
        <v>-1300.05</v>
      </c>
      <c r="J33" s="421" t="s">
        <v>946</v>
      </c>
      <c r="K33" s="422">
        <v>-2236.58</v>
      </c>
      <c r="L33" s="424">
        <v>-1300.05</v>
      </c>
      <c r="M33" s="420">
        <v>936.53</v>
      </c>
      <c r="N33" s="420">
        <v>0</v>
      </c>
      <c r="O33" s="420">
        <v>-1300.05</v>
      </c>
    </row>
    <row r="34" spans="1:15" x14ac:dyDescent="0.25">
      <c r="A34" s="421" t="s">
        <v>534</v>
      </c>
      <c r="B34" s="422">
        <v>-512.54999999999995</v>
      </c>
      <c r="C34" s="424">
        <f t="shared" si="0"/>
        <v>-1812.6</v>
      </c>
      <c r="D34" s="420">
        <f t="shared" ref="D34:D37" si="7">IF(AND(C33*B34&lt;0,ABS(B34)-ABS(C33)&gt;0),C33,0)</f>
        <v>0</v>
      </c>
      <c r="E34" s="420">
        <f t="shared" si="1"/>
        <v>-1300.05</v>
      </c>
      <c r="F34" s="420">
        <f t="shared" si="2"/>
        <v>-512.54999999999995</v>
      </c>
      <c r="J34" s="421" t="s">
        <v>947</v>
      </c>
      <c r="K34" s="422">
        <v>-512.54999999999995</v>
      </c>
      <c r="L34" s="424">
        <v>-1812.6</v>
      </c>
      <c r="M34" s="420">
        <v>0</v>
      </c>
      <c r="N34" s="420">
        <v>-1300.05</v>
      </c>
      <c r="O34" s="420">
        <v>-512.54999999999995</v>
      </c>
    </row>
    <row r="35" spans="1:15" x14ac:dyDescent="0.25">
      <c r="A35" s="421" t="s">
        <v>535</v>
      </c>
      <c r="B35" s="422">
        <v>-260.89</v>
      </c>
      <c r="C35" s="424">
        <f t="shared" si="0"/>
        <v>-2073.4899999999998</v>
      </c>
      <c r="D35" s="420">
        <f t="shared" si="7"/>
        <v>0</v>
      </c>
      <c r="E35" s="420">
        <f t="shared" si="1"/>
        <v>-1812.6</v>
      </c>
      <c r="F35" s="420">
        <f t="shared" si="2"/>
        <v>-260.89</v>
      </c>
      <c r="J35" s="421" t="s">
        <v>948</v>
      </c>
      <c r="K35" s="422">
        <v>-260.89</v>
      </c>
      <c r="L35" s="424">
        <v>-2073.4899999999998</v>
      </c>
      <c r="M35" s="420">
        <v>0</v>
      </c>
      <c r="N35" s="420">
        <v>-1812.6</v>
      </c>
      <c r="O35" s="420">
        <v>-260.89</v>
      </c>
    </row>
    <row r="36" spans="1:15" x14ac:dyDescent="0.25">
      <c r="A36" s="421" t="s">
        <v>536</v>
      </c>
      <c r="B36" s="421">
        <v>-243</v>
      </c>
      <c r="C36" s="424">
        <f t="shared" si="0"/>
        <v>-2316.4899999999998</v>
      </c>
      <c r="D36" s="420">
        <f t="shared" si="7"/>
        <v>0</v>
      </c>
      <c r="E36" s="420">
        <f t="shared" si="1"/>
        <v>-2073.4899999999998</v>
      </c>
      <c r="F36" s="420">
        <f t="shared" si="2"/>
        <v>-243</v>
      </c>
      <c r="J36" s="421" t="s">
        <v>949</v>
      </c>
      <c r="K36" s="421">
        <v>-243</v>
      </c>
      <c r="L36" s="424">
        <v>-2316.4899999999998</v>
      </c>
      <c r="M36" s="420">
        <v>0</v>
      </c>
      <c r="N36" s="420">
        <v>-2073.4899999999998</v>
      </c>
      <c r="O36" s="420">
        <v>-243</v>
      </c>
    </row>
    <row r="37" spans="1:15" x14ac:dyDescent="0.25">
      <c r="A37" s="561" t="s">
        <v>61</v>
      </c>
      <c r="B37" s="562">
        <v>-1.65</v>
      </c>
      <c r="C37" s="563">
        <f t="shared" si="0"/>
        <v>-2318.14</v>
      </c>
      <c r="D37" s="564">
        <f t="shared" si="7"/>
        <v>0</v>
      </c>
      <c r="E37" s="564">
        <f t="shared" si="1"/>
        <v>-2316.4899999999998</v>
      </c>
      <c r="F37" s="564">
        <f t="shared" si="2"/>
        <v>-1.65</v>
      </c>
      <c r="J37" s="561" t="s">
        <v>811</v>
      </c>
      <c r="K37" s="562">
        <v>-1.65</v>
      </c>
      <c r="L37" s="563">
        <v>-2318.14</v>
      </c>
      <c r="M37" s="564">
        <v>0</v>
      </c>
      <c r="N37" s="564">
        <v>-2316.4899999999998</v>
      </c>
      <c r="O37" s="564">
        <v>-1.65</v>
      </c>
    </row>
    <row r="38" spans="1:15" ht="15.75" thickBot="1" x14ac:dyDescent="0.3">
      <c r="A38" s="425" t="s">
        <v>542</v>
      </c>
      <c r="B38" s="426">
        <v>-2318.2399999999998</v>
      </c>
      <c r="C38" s="560">
        <f>SUM(C25,B26:B37)</f>
        <v>-2318.14</v>
      </c>
      <c r="D38" s="427"/>
      <c r="E38" s="427"/>
      <c r="F38" s="427">
        <f>C38</f>
        <v>-2318.14</v>
      </c>
      <c r="J38" s="425" t="s">
        <v>950</v>
      </c>
      <c r="K38" s="426">
        <v>-2318.2399999999998</v>
      </c>
      <c r="L38" s="560">
        <v>-2318.14</v>
      </c>
      <c r="M38" s="427"/>
      <c r="N38" s="427"/>
      <c r="O38" s="427">
        <v>-2318.14</v>
      </c>
    </row>
    <row r="39" spans="1:15" x14ac:dyDescent="0.25">
      <c r="E39" s="706" t="s">
        <v>951</v>
      </c>
      <c r="F39" s="706"/>
      <c r="N39" s="706" t="s">
        <v>930</v>
      </c>
      <c r="O39" s="706"/>
    </row>
  </sheetData>
  <mergeCells count="2">
    <mergeCell ref="E39:F39"/>
    <mergeCell ref="N39:O3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A3:C36"/>
  <sheetViews>
    <sheetView showGridLines="0" zoomScale="85" zoomScaleNormal="85" workbookViewId="0">
      <selection activeCell="I43" sqref="I43"/>
    </sheetView>
  </sheetViews>
  <sheetFormatPr defaultRowHeight="15" x14ac:dyDescent="0.25"/>
  <cols>
    <col min="1" max="1" width="49.85546875" bestFit="1" customWidth="1"/>
  </cols>
  <sheetData>
    <row r="3" spans="1:3" x14ac:dyDescent="0.25">
      <c r="A3" s="47"/>
      <c r="B3" s="46"/>
      <c r="C3" s="46"/>
    </row>
    <row r="4" spans="1:3" ht="15.75" thickBot="1" x14ac:dyDescent="0.3">
      <c r="A4" s="686" t="s">
        <v>405</v>
      </c>
      <c r="B4" s="686"/>
      <c r="C4" s="686"/>
    </row>
    <row r="5" spans="1:3" ht="15.75" thickBot="1" x14ac:dyDescent="0.3">
      <c r="A5" s="310"/>
      <c r="B5" s="310" t="s">
        <v>54</v>
      </c>
      <c r="C5" s="310" t="s">
        <v>56</v>
      </c>
    </row>
    <row r="6" spans="1:3" x14ac:dyDescent="0.25">
      <c r="A6" s="13" t="s">
        <v>406</v>
      </c>
      <c r="B6" s="301">
        <v>217</v>
      </c>
      <c r="C6" s="301">
        <v>0.3</v>
      </c>
    </row>
    <row r="7" spans="1:3" x14ac:dyDescent="0.25">
      <c r="A7" s="13" t="s">
        <v>407</v>
      </c>
      <c r="B7" s="301">
        <v>222</v>
      </c>
      <c r="C7" s="301">
        <v>0.3</v>
      </c>
    </row>
    <row r="8" spans="1:3" x14ac:dyDescent="0.25">
      <c r="A8" s="13" t="s">
        <v>57</v>
      </c>
      <c r="B8" s="301">
        <v>16</v>
      </c>
      <c r="C8" s="301">
        <v>0</v>
      </c>
    </row>
    <row r="9" spans="1:3" x14ac:dyDescent="0.25">
      <c r="A9" s="13" t="s">
        <v>58</v>
      </c>
      <c r="B9" s="301">
        <v>77</v>
      </c>
      <c r="C9" s="301">
        <v>0.1</v>
      </c>
    </row>
    <row r="10" spans="1:3" ht="15.75" thickBot="1" x14ac:dyDescent="0.3">
      <c r="A10" s="13" t="s">
        <v>59</v>
      </c>
      <c r="B10" s="301">
        <v>59</v>
      </c>
      <c r="C10" s="301">
        <v>0.1</v>
      </c>
    </row>
    <row r="11" spans="1:3" ht="15.75" thickBot="1" x14ac:dyDescent="0.3">
      <c r="A11" s="48" t="s">
        <v>408</v>
      </c>
      <c r="B11" s="304">
        <v>591</v>
      </c>
      <c r="C11" s="304">
        <v>0.8</v>
      </c>
    </row>
    <row r="12" spans="1:3" ht="15.75" thickBot="1" x14ac:dyDescent="0.3">
      <c r="A12" s="314" t="s">
        <v>409</v>
      </c>
      <c r="B12" s="274">
        <v>891</v>
      </c>
      <c r="C12" s="274">
        <v>1.1000000000000001</v>
      </c>
    </row>
    <row r="13" spans="1:3" x14ac:dyDescent="0.25">
      <c r="A13" s="13" t="s">
        <v>415</v>
      </c>
      <c r="B13" s="305">
        <v>452</v>
      </c>
      <c r="C13" s="305">
        <v>0.6</v>
      </c>
    </row>
    <row r="14" spans="1:3" ht="15.75" thickBot="1" x14ac:dyDescent="0.3">
      <c r="A14" s="315" t="s">
        <v>410</v>
      </c>
      <c r="B14" s="274">
        <v>203</v>
      </c>
      <c r="C14" s="274">
        <v>0.3</v>
      </c>
    </row>
    <row r="15" spans="1:3" x14ac:dyDescent="0.25">
      <c r="A15" s="49" t="s">
        <v>411</v>
      </c>
      <c r="B15" s="301">
        <v>249</v>
      </c>
      <c r="C15" s="301">
        <v>0.3</v>
      </c>
    </row>
    <row r="16" spans="1:3" x14ac:dyDescent="0.25">
      <c r="A16" s="49" t="s">
        <v>412</v>
      </c>
      <c r="B16" s="301">
        <v>181</v>
      </c>
      <c r="C16" s="301">
        <v>0.2</v>
      </c>
    </row>
    <row r="17" spans="1:3" x14ac:dyDescent="0.25">
      <c r="A17" s="49" t="s">
        <v>413</v>
      </c>
      <c r="B17" s="301">
        <v>68</v>
      </c>
      <c r="C17" s="301">
        <v>0.1</v>
      </c>
    </row>
    <row r="18" spans="1:3" ht="15.75" thickBot="1" x14ac:dyDescent="0.3">
      <c r="A18" s="57" t="s">
        <v>414</v>
      </c>
      <c r="B18" s="302">
        <v>1343</v>
      </c>
      <c r="C18" s="310">
        <v>1.7</v>
      </c>
    </row>
    <row r="19" spans="1:3" x14ac:dyDescent="0.25">
      <c r="A19" s="84"/>
      <c r="B19" s="707" t="s">
        <v>24</v>
      </c>
      <c r="C19" s="707"/>
    </row>
    <row r="21" spans="1:3" ht="15.75" thickBot="1" x14ac:dyDescent="0.3">
      <c r="A21" s="686" t="s">
        <v>1217</v>
      </c>
      <c r="B21" s="686"/>
      <c r="C21" s="686"/>
    </row>
    <row r="22" spans="1:3" ht="15.75" thickBot="1" x14ac:dyDescent="0.3">
      <c r="A22" s="596"/>
      <c r="B22" s="596" t="s">
        <v>54</v>
      </c>
      <c r="C22" s="596" t="s">
        <v>56</v>
      </c>
    </row>
    <row r="23" spans="1:3" x14ac:dyDescent="0.25">
      <c r="A23" s="13" t="s">
        <v>782</v>
      </c>
      <c r="B23" s="301">
        <v>217</v>
      </c>
      <c r="C23" s="301">
        <v>0.3</v>
      </c>
    </row>
    <row r="24" spans="1:3" x14ac:dyDescent="0.25">
      <c r="A24" s="13" t="s">
        <v>1206</v>
      </c>
      <c r="B24" s="301">
        <v>222</v>
      </c>
      <c r="C24" s="301">
        <v>0.3</v>
      </c>
    </row>
    <row r="25" spans="1:3" x14ac:dyDescent="0.25">
      <c r="A25" s="13" t="s">
        <v>783</v>
      </c>
      <c r="B25" s="301">
        <v>16</v>
      </c>
      <c r="C25" s="301">
        <v>0</v>
      </c>
    </row>
    <row r="26" spans="1:3" x14ac:dyDescent="0.25">
      <c r="A26" s="13" t="s">
        <v>1207</v>
      </c>
      <c r="B26" s="301">
        <v>77</v>
      </c>
      <c r="C26" s="301">
        <v>0.1</v>
      </c>
    </row>
    <row r="27" spans="1:3" ht="15.75" thickBot="1" x14ac:dyDescent="0.3">
      <c r="A27" s="13" t="s">
        <v>1208</v>
      </c>
      <c r="B27" s="301">
        <v>59</v>
      </c>
      <c r="C27" s="301">
        <v>0.1</v>
      </c>
    </row>
    <row r="28" spans="1:3" ht="15.75" thickBot="1" x14ac:dyDescent="0.3">
      <c r="A28" s="48" t="s">
        <v>1209</v>
      </c>
      <c r="B28" s="591">
        <v>591</v>
      </c>
      <c r="C28" s="591">
        <v>0.8</v>
      </c>
    </row>
    <row r="29" spans="1:3" ht="15.75" thickBot="1" x14ac:dyDescent="0.3">
      <c r="A29" s="314" t="s">
        <v>1210</v>
      </c>
      <c r="B29" s="658">
        <v>891</v>
      </c>
      <c r="C29" s="658">
        <v>1.1000000000000001</v>
      </c>
    </row>
    <row r="30" spans="1:3" ht="15.75" thickBot="1" x14ac:dyDescent="0.3">
      <c r="A30" s="48" t="s">
        <v>1216</v>
      </c>
      <c r="B30" s="659">
        <v>452</v>
      </c>
      <c r="C30" s="659">
        <v>0.6</v>
      </c>
    </row>
    <row r="31" spans="1:3" ht="15.75" thickBot="1" x14ac:dyDescent="0.3">
      <c r="A31" s="315" t="s">
        <v>1211</v>
      </c>
      <c r="B31" s="658">
        <v>203</v>
      </c>
      <c r="C31" s="658">
        <v>0.3</v>
      </c>
    </row>
    <row r="32" spans="1:3" x14ac:dyDescent="0.25">
      <c r="A32" s="49" t="s">
        <v>1212</v>
      </c>
      <c r="B32" s="660">
        <v>249</v>
      </c>
      <c r="C32" s="660">
        <v>0.3</v>
      </c>
    </row>
    <row r="33" spans="1:3" x14ac:dyDescent="0.25">
      <c r="A33" s="49" t="s">
        <v>1213</v>
      </c>
      <c r="B33" s="660">
        <v>181</v>
      </c>
      <c r="C33" s="660">
        <v>0.2</v>
      </c>
    </row>
    <row r="34" spans="1:3" x14ac:dyDescent="0.25">
      <c r="A34" s="49" t="s">
        <v>1214</v>
      </c>
      <c r="B34" s="660">
        <v>68</v>
      </c>
      <c r="C34" s="660">
        <v>0.1</v>
      </c>
    </row>
    <row r="35" spans="1:3" ht="15.75" thickBot="1" x14ac:dyDescent="0.3">
      <c r="A35" s="57" t="s">
        <v>1215</v>
      </c>
      <c r="B35" s="661">
        <v>1343</v>
      </c>
      <c r="C35" s="662">
        <v>1.7</v>
      </c>
    </row>
    <row r="36" spans="1:3" x14ac:dyDescent="0.25">
      <c r="A36" s="84"/>
      <c r="B36" s="707" t="s">
        <v>626</v>
      </c>
      <c r="C36" s="707"/>
    </row>
  </sheetData>
  <mergeCells count="4">
    <mergeCell ref="A4:C4"/>
    <mergeCell ref="B19:C19"/>
    <mergeCell ref="A21:C21"/>
    <mergeCell ref="B36:C36"/>
  </mergeCells>
  <hyperlinks>
    <hyperlink ref="A13" location="_ftn1" display="_ftn1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3:O43"/>
  <sheetViews>
    <sheetView showGridLines="0" zoomScale="85" zoomScaleNormal="85" workbookViewId="0">
      <selection activeCell="H45" sqref="H45"/>
    </sheetView>
  </sheetViews>
  <sheetFormatPr defaultRowHeight="15" x14ac:dyDescent="0.25"/>
  <cols>
    <col min="1" max="1" width="40.28515625" bestFit="1" customWidth="1"/>
    <col min="2" max="3" width="11.140625" customWidth="1"/>
    <col min="10" max="10" width="35.42578125" bestFit="1" customWidth="1"/>
    <col min="12" max="12" width="8.5703125" bestFit="1" customWidth="1"/>
  </cols>
  <sheetData>
    <row r="3" spans="1:15" ht="17.25" thickBot="1" x14ac:dyDescent="0.35">
      <c r="A3" s="708" t="s">
        <v>555</v>
      </c>
      <c r="B3" s="708"/>
      <c r="C3" s="708"/>
      <c r="D3" s="708"/>
      <c r="E3" s="708"/>
      <c r="F3" s="708"/>
      <c r="J3" s="708" t="s">
        <v>1153</v>
      </c>
      <c r="K3" s="708"/>
      <c r="L3" s="708"/>
      <c r="M3" s="708"/>
      <c r="N3" s="708"/>
      <c r="O3" s="708"/>
    </row>
    <row r="5" spans="1:15" ht="16.5" x14ac:dyDescent="0.3">
      <c r="A5" s="107"/>
      <c r="B5" s="108"/>
    </row>
    <row r="25" spans="1:15" ht="30" x14ac:dyDescent="0.25">
      <c r="A25" s="423" t="s">
        <v>554</v>
      </c>
      <c r="B25" s="417" t="s">
        <v>523</v>
      </c>
      <c r="C25" s="417" t="s">
        <v>524</v>
      </c>
      <c r="D25" s="417" t="s">
        <v>525</v>
      </c>
      <c r="E25" s="417" t="s">
        <v>526</v>
      </c>
      <c r="F25" s="417" t="s">
        <v>527</v>
      </c>
      <c r="J25" s="428" t="s">
        <v>952</v>
      </c>
      <c r="K25" s="429" t="s">
        <v>933</v>
      </c>
      <c r="L25" s="429" t="s">
        <v>934</v>
      </c>
      <c r="M25" s="429" t="s">
        <v>935</v>
      </c>
      <c r="N25" s="429" t="s">
        <v>936</v>
      </c>
      <c r="O25" s="429" t="s">
        <v>937</v>
      </c>
    </row>
    <row r="26" spans="1:15" x14ac:dyDescent="0.25">
      <c r="A26" s="431" t="s">
        <v>539</v>
      </c>
      <c r="B26" s="432">
        <v>-1556.5030000000006</v>
      </c>
      <c r="C26" s="440">
        <f>B26</f>
        <v>-1556.5030000000006</v>
      </c>
      <c r="D26" s="440"/>
      <c r="E26" s="440"/>
      <c r="F26" s="440">
        <f>B26</f>
        <v>-1556.5030000000006</v>
      </c>
      <c r="J26" s="418" t="s">
        <v>938</v>
      </c>
      <c r="K26" s="432">
        <v>-1556.5030000000006</v>
      </c>
      <c r="L26" s="440">
        <v>-1556.5030000000006</v>
      </c>
      <c r="M26" s="440"/>
      <c r="N26" s="440"/>
      <c r="O26" s="440">
        <v>-1556.5030000000006</v>
      </c>
    </row>
    <row r="27" spans="1:15" x14ac:dyDescent="0.25">
      <c r="A27" s="433" t="s">
        <v>543</v>
      </c>
      <c r="B27" s="434">
        <v>409.6429999999998</v>
      </c>
      <c r="C27" s="440">
        <f t="shared" ref="C27:C40" si="0">B27+C26</f>
        <v>-1146.8600000000008</v>
      </c>
      <c r="D27" s="440">
        <f t="shared" ref="D27:D40" si="1">IF(AND(C26*B27&lt;0,ABS(B27)-ABS(C26)&gt;0),C26,0)</f>
        <v>0</v>
      </c>
      <c r="E27" s="440">
        <f t="shared" ref="E27:E40" si="2">IF(D27&lt;&gt;0,0,IF(C26*B27&gt;=0,C26,C26+B27))</f>
        <v>-1146.8600000000008</v>
      </c>
      <c r="F27" s="440">
        <f t="shared" ref="F27:F40" si="3">IF(AND(C26&lt;&gt;0,D27=0),IF(C26+B27&lt;0,-1,IF(C26&lt;0,-1,1))*ABS(B27)+D27,IF(C26+B27&lt;0,-1,1)*ABS(B27)+D27)</f>
        <v>-409.6429999999998</v>
      </c>
      <c r="J27" s="651" t="s">
        <v>960</v>
      </c>
      <c r="K27" s="434">
        <v>409.6429999999998</v>
      </c>
      <c r="L27" s="440">
        <v>-1146.8600000000008</v>
      </c>
      <c r="M27" s="440">
        <v>0</v>
      </c>
      <c r="N27" s="440">
        <v>-1146.8600000000008</v>
      </c>
      <c r="O27" s="440">
        <v>-409.6429999999998</v>
      </c>
    </row>
    <row r="28" spans="1:15" x14ac:dyDescent="0.25">
      <c r="A28" s="433" t="s">
        <v>540</v>
      </c>
      <c r="B28" s="434">
        <v>186.65100000000007</v>
      </c>
      <c r="C28" s="440">
        <f t="shared" si="0"/>
        <v>-960.20900000000074</v>
      </c>
      <c r="D28" s="440">
        <f t="shared" si="1"/>
        <v>0</v>
      </c>
      <c r="E28" s="440">
        <f t="shared" si="2"/>
        <v>-960.20900000000074</v>
      </c>
      <c r="F28" s="440">
        <f t="shared" si="3"/>
        <v>-186.65100000000007</v>
      </c>
      <c r="J28" s="421" t="s">
        <v>940</v>
      </c>
      <c r="K28" s="434">
        <v>186.65100000000007</v>
      </c>
      <c r="L28" s="440">
        <v>-960.20900000000074</v>
      </c>
      <c r="M28" s="440">
        <v>0</v>
      </c>
      <c r="N28" s="440">
        <v>-960.20900000000074</v>
      </c>
      <c r="O28" s="440">
        <v>-186.65100000000007</v>
      </c>
    </row>
    <row r="29" spans="1:15" x14ac:dyDescent="0.25">
      <c r="A29" s="433" t="s">
        <v>545</v>
      </c>
      <c r="B29" s="434">
        <v>33.205999999999221</v>
      </c>
      <c r="C29" s="440">
        <f t="shared" si="0"/>
        <v>-927.00300000000152</v>
      </c>
      <c r="D29" s="440">
        <f t="shared" si="1"/>
        <v>0</v>
      </c>
      <c r="E29" s="440">
        <f t="shared" si="2"/>
        <v>-927.00300000000152</v>
      </c>
      <c r="F29" s="440">
        <f t="shared" si="3"/>
        <v>-33.205999999999221</v>
      </c>
      <c r="J29" s="421" t="s">
        <v>945</v>
      </c>
      <c r="K29" s="434">
        <v>33.205999999999221</v>
      </c>
      <c r="L29" s="440">
        <v>-927.00300000000152</v>
      </c>
      <c r="M29" s="440">
        <v>0</v>
      </c>
      <c r="N29" s="440">
        <v>-927.00300000000152</v>
      </c>
      <c r="O29" s="440">
        <v>-33.205999999999221</v>
      </c>
    </row>
    <row r="30" spans="1:15" x14ac:dyDescent="0.25">
      <c r="A30" s="433" t="s">
        <v>546</v>
      </c>
      <c r="B30" s="434">
        <v>25.5</v>
      </c>
      <c r="C30" s="440">
        <f t="shared" si="0"/>
        <v>-901.50300000000152</v>
      </c>
      <c r="D30" s="440">
        <f t="shared" si="1"/>
        <v>0</v>
      </c>
      <c r="E30" s="440">
        <f t="shared" si="2"/>
        <v>-901.50300000000152</v>
      </c>
      <c r="F30" s="440">
        <f t="shared" si="3"/>
        <v>-25.5</v>
      </c>
      <c r="J30" s="651" t="s">
        <v>959</v>
      </c>
      <c r="K30" s="434">
        <v>25.5</v>
      </c>
      <c r="L30" s="440">
        <v>-901.50300000000152</v>
      </c>
      <c r="M30" s="440">
        <v>0</v>
      </c>
      <c r="N30" s="440">
        <v>-901.50300000000152</v>
      </c>
      <c r="O30" s="440">
        <v>-25.5</v>
      </c>
    </row>
    <row r="31" spans="1:15" x14ac:dyDescent="0.25">
      <c r="A31" s="433" t="s">
        <v>547</v>
      </c>
      <c r="B31" s="434">
        <v>32.002999999998792</v>
      </c>
      <c r="C31" s="440">
        <f t="shared" si="0"/>
        <v>-869.50000000000273</v>
      </c>
      <c r="D31" s="440">
        <f t="shared" si="1"/>
        <v>0</v>
      </c>
      <c r="E31" s="440">
        <f t="shared" si="2"/>
        <v>-869.50000000000273</v>
      </c>
      <c r="F31" s="440">
        <f t="shared" si="3"/>
        <v>-32.002999999998792</v>
      </c>
      <c r="J31" s="651" t="s">
        <v>956</v>
      </c>
      <c r="K31" s="434">
        <v>32.002999999998792</v>
      </c>
      <c r="L31" s="440">
        <v>-869.50000000000273</v>
      </c>
      <c r="M31" s="440">
        <v>0</v>
      </c>
      <c r="N31" s="440">
        <v>-869.50000000000273</v>
      </c>
      <c r="O31" s="440">
        <v>-32.002999999998792</v>
      </c>
    </row>
    <row r="32" spans="1:15" x14ac:dyDescent="0.25">
      <c r="A32" s="433" t="s">
        <v>548</v>
      </c>
      <c r="B32" s="434">
        <v>31.100999999999885</v>
      </c>
      <c r="C32" s="440">
        <f t="shared" si="0"/>
        <v>-838.39900000000284</v>
      </c>
      <c r="D32" s="440">
        <f t="shared" si="1"/>
        <v>0</v>
      </c>
      <c r="E32" s="440">
        <f t="shared" si="2"/>
        <v>-838.39900000000284</v>
      </c>
      <c r="F32" s="440">
        <f t="shared" si="3"/>
        <v>-31.100999999999885</v>
      </c>
      <c r="J32" s="651" t="s">
        <v>955</v>
      </c>
      <c r="K32" s="434">
        <v>31.100999999999885</v>
      </c>
      <c r="L32" s="440">
        <v>-838.39900000000284</v>
      </c>
      <c r="M32" s="440">
        <v>0</v>
      </c>
      <c r="N32" s="440">
        <v>-838.39900000000284</v>
      </c>
      <c r="O32" s="440">
        <v>-31.100999999999885</v>
      </c>
    </row>
    <row r="33" spans="1:15" x14ac:dyDescent="0.25">
      <c r="A33" s="435" t="s">
        <v>532</v>
      </c>
      <c r="B33" s="436">
        <v>20</v>
      </c>
      <c r="C33" s="441">
        <f t="shared" si="0"/>
        <v>-818.39900000000284</v>
      </c>
      <c r="D33" s="441">
        <f t="shared" si="1"/>
        <v>0</v>
      </c>
      <c r="E33" s="441">
        <f t="shared" si="2"/>
        <v>-818.39900000000284</v>
      </c>
      <c r="F33" s="441">
        <f t="shared" si="3"/>
        <v>-20</v>
      </c>
      <c r="J33" s="561" t="s">
        <v>944</v>
      </c>
      <c r="K33" s="436">
        <v>20</v>
      </c>
      <c r="L33" s="441">
        <v>-818.39900000000284</v>
      </c>
      <c r="M33" s="441">
        <v>0</v>
      </c>
      <c r="N33" s="441">
        <v>-818.39900000000284</v>
      </c>
      <c r="O33" s="441">
        <v>-20</v>
      </c>
    </row>
    <row r="34" spans="1:15" x14ac:dyDescent="0.25">
      <c r="A34" s="433" t="s">
        <v>549</v>
      </c>
      <c r="B34" s="434">
        <v>-545.52399999999989</v>
      </c>
      <c r="C34" s="440">
        <f t="shared" si="0"/>
        <v>-1363.9230000000027</v>
      </c>
      <c r="D34" s="440">
        <f t="shared" si="1"/>
        <v>0</v>
      </c>
      <c r="E34" s="440">
        <f t="shared" si="2"/>
        <v>-818.39900000000284</v>
      </c>
      <c r="F34" s="440">
        <f t="shared" si="3"/>
        <v>-545.52399999999989</v>
      </c>
      <c r="J34" s="651" t="s">
        <v>954</v>
      </c>
      <c r="K34" s="434">
        <v>-545.52399999999989</v>
      </c>
      <c r="L34" s="440">
        <v>-1363.9230000000027</v>
      </c>
      <c r="M34" s="440">
        <v>0</v>
      </c>
      <c r="N34" s="440">
        <v>-818.39900000000284</v>
      </c>
      <c r="O34" s="440">
        <v>-545.52399999999989</v>
      </c>
    </row>
    <row r="35" spans="1:15" x14ac:dyDescent="0.25">
      <c r="A35" s="433" t="s">
        <v>550</v>
      </c>
      <c r="B35" s="434">
        <v>-123.98800000000028</v>
      </c>
      <c r="C35" s="440">
        <f t="shared" si="0"/>
        <v>-1487.911000000003</v>
      </c>
      <c r="D35" s="440">
        <f t="shared" si="1"/>
        <v>0</v>
      </c>
      <c r="E35" s="440">
        <f t="shared" si="2"/>
        <v>-1363.9230000000027</v>
      </c>
      <c r="F35" s="440">
        <f t="shared" si="3"/>
        <v>-123.98800000000028</v>
      </c>
      <c r="J35" s="651" t="s">
        <v>953</v>
      </c>
      <c r="K35" s="434">
        <v>-123.98800000000028</v>
      </c>
      <c r="L35" s="440">
        <v>-1487.911000000003</v>
      </c>
      <c r="M35" s="440">
        <v>0</v>
      </c>
      <c r="N35" s="440">
        <v>-1363.9230000000027</v>
      </c>
      <c r="O35" s="440">
        <v>-123.98800000000028</v>
      </c>
    </row>
    <row r="36" spans="1:15" x14ac:dyDescent="0.25">
      <c r="A36" s="433" t="s">
        <v>551</v>
      </c>
      <c r="B36" s="434">
        <v>-66.807999999999993</v>
      </c>
      <c r="C36" s="440">
        <f t="shared" si="0"/>
        <v>-1554.719000000003</v>
      </c>
      <c r="D36" s="440">
        <f t="shared" si="1"/>
        <v>0</v>
      </c>
      <c r="E36" s="440">
        <f t="shared" si="2"/>
        <v>-1487.911000000003</v>
      </c>
      <c r="F36" s="440">
        <f t="shared" si="3"/>
        <v>-66.807999999999993</v>
      </c>
      <c r="J36" s="421" t="s">
        <v>947</v>
      </c>
      <c r="K36" s="434">
        <v>-66.807999999999993</v>
      </c>
      <c r="L36" s="440">
        <v>-1554.719000000003</v>
      </c>
      <c r="M36" s="440">
        <v>0</v>
      </c>
      <c r="N36" s="440">
        <v>-1487.911000000003</v>
      </c>
      <c r="O36" s="440">
        <v>-66.807999999999993</v>
      </c>
    </row>
    <row r="37" spans="1:15" x14ac:dyDescent="0.25">
      <c r="A37" s="433" t="s">
        <v>544</v>
      </c>
      <c r="B37" s="434">
        <v>-65.822000000000003</v>
      </c>
      <c r="C37" s="440">
        <f t="shared" si="0"/>
        <v>-1620.5410000000029</v>
      </c>
      <c r="D37" s="440">
        <f t="shared" si="1"/>
        <v>0</v>
      </c>
      <c r="E37" s="440">
        <f t="shared" si="2"/>
        <v>-1554.719000000003</v>
      </c>
      <c r="F37" s="440">
        <f t="shared" si="3"/>
        <v>-65.822000000000003</v>
      </c>
      <c r="J37" s="651" t="s">
        <v>957</v>
      </c>
      <c r="K37" s="434">
        <v>-65.822000000000003</v>
      </c>
      <c r="L37" s="440">
        <v>-1620.5410000000029</v>
      </c>
      <c r="M37" s="440">
        <v>0</v>
      </c>
      <c r="N37" s="440">
        <v>-1554.719000000003</v>
      </c>
      <c r="O37" s="440">
        <v>-65.822000000000003</v>
      </c>
    </row>
    <row r="38" spans="1:15" x14ac:dyDescent="0.25">
      <c r="A38" s="433" t="s">
        <v>552</v>
      </c>
      <c r="B38" s="434">
        <v>-31.16800000000012</v>
      </c>
      <c r="C38" s="440">
        <f t="shared" si="0"/>
        <v>-1651.709000000003</v>
      </c>
      <c r="D38" s="440">
        <f t="shared" si="1"/>
        <v>0</v>
      </c>
      <c r="E38" s="440">
        <f t="shared" si="2"/>
        <v>-1620.5410000000029</v>
      </c>
      <c r="F38" s="440">
        <f t="shared" si="3"/>
        <v>-31.16800000000012</v>
      </c>
      <c r="J38" s="421" t="s">
        <v>948</v>
      </c>
      <c r="K38" s="434">
        <v>-31.16800000000012</v>
      </c>
      <c r="L38" s="440">
        <v>-1651.709000000003</v>
      </c>
      <c r="M38" s="440">
        <v>0</v>
      </c>
      <c r="N38" s="440">
        <v>-1620.5410000000029</v>
      </c>
      <c r="O38" s="440">
        <v>-31.16800000000012</v>
      </c>
    </row>
    <row r="39" spans="1:15" x14ac:dyDescent="0.25">
      <c r="A39" s="433" t="s">
        <v>553</v>
      </c>
      <c r="B39" s="434">
        <v>-19.5</v>
      </c>
      <c r="C39" s="440">
        <f t="shared" si="0"/>
        <v>-1671.209000000003</v>
      </c>
      <c r="D39" s="440">
        <f t="shared" si="1"/>
        <v>0</v>
      </c>
      <c r="E39" s="440">
        <f t="shared" si="2"/>
        <v>-1651.709000000003</v>
      </c>
      <c r="F39" s="440">
        <f t="shared" si="3"/>
        <v>-19.5</v>
      </c>
      <c r="J39" s="651" t="s">
        <v>958</v>
      </c>
      <c r="K39" s="434">
        <v>-19.5</v>
      </c>
      <c r="L39" s="440">
        <v>-1671.209000000003</v>
      </c>
      <c r="M39" s="440">
        <v>0</v>
      </c>
      <c r="N39" s="440">
        <v>-1651.709000000003</v>
      </c>
      <c r="O39" s="440">
        <v>-19.5</v>
      </c>
    </row>
    <row r="40" spans="1:15" x14ac:dyDescent="0.25">
      <c r="A40" s="433" t="s">
        <v>61</v>
      </c>
      <c r="B40" s="434">
        <v>-43.424999999998704</v>
      </c>
      <c r="C40" s="440">
        <f t="shared" si="0"/>
        <v>-1714.6340000000018</v>
      </c>
      <c r="D40" s="440">
        <f t="shared" si="1"/>
        <v>0</v>
      </c>
      <c r="E40" s="440">
        <f t="shared" si="2"/>
        <v>-1671.209000000003</v>
      </c>
      <c r="F40" s="440">
        <f t="shared" si="3"/>
        <v>-43.424999999998704</v>
      </c>
      <c r="J40" s="561" t="s">
        <v>811</v>
      </c>
      <c r="K40" s="434">
        <v>-43.424999999998704</v>
      </c>
      <c r="L40" s="440">
        <v>-1714.6340000000018</v>
      </c>
      <c r="M40" s="440">
        <v>0</v>
      </c>
      <c r="N40" s="440">
        <v>-1671.209000000003</v>
      </c>
      <c r="O40" s="440">
        <v>-43.424999999998704</v>
      </c>
    </row>
    <row r="41" spans="1:15" ht="15.75" thickBot="1" x14ac:dyDescent="0.3">
      <c r="A41" s="437" t="s">
        <v>542</v>
      </c>
      <c r="B41" s="438">
        <v>-1714.6340000000018</v>
      </c>
      <c r="C41" s="439">
        <f>SUM(C26,B27:B40)</f>
        <v>-1714.6340000000018</v>
      </c>
      <c r="D41" s="430"/>
      <c r="E41" s="430"/>
      <c r="F41" s="430">
        <f>C41</f>
        <v>-1714.6340000000018</v>
      </c>
      <c r="J41" s="425" t="s">
        <v>950</v>
      </c>
      <c r="K41" s="438">
        <v>-1714.6340000000018</v>
      </c>
      <c r="L41" s="439">
        <v>-1714.6340000000018</v>
      </c>
      <c r="M41" s="430"/>
      <c r="N41" s="430"/>
      <c r="O41" s="430">
        <v>-1714.6340000000018</v>
      </c>
    </row>
    <row r="42" spans="1:15" x14ac:dyDescent="0.25">
      <c r="A42" s="442"/>
      <c r="B42" s="442"/>
      <c r="C42" s="442"/>
      <c r="D42" s="442"/>
      <c r="E42" s="706" t="s">
        <v>951</v>
      </c>
      <c r="F42" s="706"/>
      <c r="N42" s="706" t="s">
        <v>930</v>
      </c>
      <c r="O42" s="706"/>
    </row>
    <row r="43" spans="1:15" x14ac:dyDescent="0.25">
      <c r="A43" s="442"/>
      <c r="B43" s="442"/>
      <c r="C43" s="442"/>
      <c r="D43" s="442"/>
      <c r="E43" s="442"/>
      <c r="F43" s="442"/>
    </row>
  </sheetData>
  <mergeCells count="4">
    <mergeCell ref="A3:F3"/>
    <mergeCell ref="J3:O3"/>
    <mergeCell ref="E42:F42"/>
    <mergeCell ref="N42:O42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0"/>
  <sheetViews>
    <sheetView showGridLines="0" zoomScale="85" zoomScaleNormal="85" workbookViewId="0">
      <selection activeCell="I14" sqref="I14"/>
    </sheetView>
  </sheetViews>
  <sheetFormatPr defaultRowHeight="15" x14ac:dyDescent="0.25"/>
  <cols>
    <col min="1" max="1" width="37.42578125" bestFit="1" customWidth="1"/>
    <col min="2" max="2" width="21.28515625" customWidth="1"/>
    <col min="3" max="3" width="13.42578125" customWidth="1"/>
  </cols>
  <sheetData>
    <row r="4" spans="1:6" ht="17.25" thickBot="1" x14ac:dyDescent="0.3">
      <c r="A4" s="686" t="s">
        <v>416</v>
      </c>
      <c r="B4" s="686"/>
      <c r="C4" s="686"/>
      <c r="D4" s="686"/>
      <c r="E4" s="686"/>
      <c r="F4" s="316"/>
    </row>
    <row r="5" spans="1:6" ht="15.75" thickBot="1" x14ac:dyDescent="0.3">
      <c r="A5" s="129"/>
      <c r="B5" s="709" t="s">
        <v>417</v>
      </c>
      <c r="C5" s="709"/>
      <c r="D5" s="709" t="s">
        <v>418</v>
      </c>
      <c r="E5" s="709"/>
      <c r="F5" s="709"/>
    </row>
    <row r="6" spans="1:6" ht="15.75" thickBot="1" x14ac:dyDescent="0.3">
      <c r="A6" s="12"/>
      <c r="B6" s="12" t="s">
        <v>54</v>
      </c>
      <c r="C6" s="12" t="s">
        <v>56</v>
      </c>
      <c r="D6" s="12" t="s">
        <v>54</v>
      </c>
      <c r="E6" s="297" t="s">
        <v>56</v>
      </c>
      <c r="F6" s="297"/>
    </row>
    <row r="7" spans="1:6" x14ac:dyDescent="0.25">
      <c r="A7" s="32" t="s">
        <v>419</v>
      </c>
      <c r="B7" s="31">
        <v>140</v>
      </c>
      <c r="C7" s="31">
        <v>0.2</v>
      </c>
      <c r="D7" s="31">
        <v>-176</v>
      </c>
      <c r="E7" s="381">
        <v>-0.2</v>
      </c>
      <c r="F7" s="381"/>
    </row>
    <row r="8" spans="1:6" x14ac:dyDescent="0.25">
      <c r="A8" s="32" t="s">
        <v>420</v>
      </c>
      <c r="B8" s="31">
        <v>49</v>
      </c>
      <c r="C8" s="31">
        <v>0.1</v>
      </c>
      <c r="D8" s="31">
        <v>49</v>
      </c>
      <c r="E8" s="31">
        <v>0.1</v>
      </c>
      <c r="F8" s="31"/>
    </row>
    <row r="9" spans="1:6" x14ac:dyDescent="0.25">
      <c r="A9" s="32" t="s">
        <v>421</v>
      </c>
      <c r="B9" s="31">
        <v>83</v>
      </c>
      <c r="C9" s="31">
        <v>0.1</v>
      </c>
      <c r="D9" s="31">
        <v>-183</v>
      </c>
      <c r="E9" s="31">
        <v>-0.2</v>
      </c>
      <c r="F9" s="31"/>
    </row>
    <row r="10" spans="1:6" x14ac:dyDescent="0.25">
      <c r="A10" s="32" t="s">
        <v>422</v>
      </c>
      <c r="B10" s="31">
        <v>34</v>
      </c>
      <c r="C10" s="31">
        <v>0</v>
      </c>
      <c r="D10" s="31">
        <v>-16</v>
      </c>
      <c r="E10" s="31">
        <v>0</v>
      </c>
      <c r="F10" s="31"/>
    </row>
    <row r="11" spans="1:6" x14ac:dyDescent="0.25">
      <c r="A11" s="32" t="s">
        <v>423</v>
      </c>
      <c r="B11" s="31">
        <v>-26</v>
      </c>
      <c r="C11" s="31">
        <v>0</v>
      </c>
      <c r="D11" s="31">
        <v>-26</v>
      </c>
      <c r="E11" s="31">
        <v>0</v>
      </c>
      <c r="F11" s="31"/>
    </row>
    <row r="12" spans="1:6" x14ac:dyDescent="0.25">
      <c r="A12" s="32" t="s">
        <v>424</v>
      </c>
      <c r="B12" s="31">
        <v>130</v>
      </c>
      <c r="C12" s="31">
        <v>0.2</v>
      </c>
      <c r="D12" s="31">
        <v>130</v>
      </c>
      <c r="E12" s="31">
        <v>0.2</v>
      </c>
      <c r="F12" s="31"/>
    </row>
    <row r="13" spans="1:6" x14ac:dyDescent="0.25">
      <c r="A13" s="32" t="s">
        <v>425</v>
      </c>
      <c r="B13" s="31">
        <v>33</v>
      </c>
      <c r="C13" s="31">
        <v>0</v>
      </c>
      <c r="D13" s="31">
        <v>33</v>
      </c>
      <c r="E13" s="31">
        <v>0</v>
      </c>
      <c r="F13" s="31"/>
    </row>
    <row r="14" spans="1:6" ht="15.75" thickBot="1" x14ac:dyDescent="0.3">
      <c r="A14" s="32" t="s">
        <v>426</v>
      </c>
      <c r="B14" s="31">
        <v>108</v>
      </c>
      <c r="C14" s="31">
        <v>0.1</v>
      </c>
      <c r="D14" s="31">
        <v>108</v>
      </c>
      <c r="E14" s="1">
        <v>0.1</v>
      </c>
      <c r="F14" s="1"/>
    </row>
    <row r="15" spans="1:6" ht="15.75" thickBot="1" x14ac:dyDescent="0.3">
      <c r="A15" s="317" t="s">
        <v>60</v>
      </c>
      <c r="B15" s="297">
        <v>410</v>
      </c>
      <c r="C15" s="297">
        <v>0.5</v>
      </c>
      <c r="D15" s="297">
        <v>94</v>
      </c>
      <c r="E15" s="297">
        <v>0.1</v>
      </c>
      <c r="F15" s="297"/>
    </row>
    <row r="16" spans="1:6" x14ac:dyDescent="0.25">
      <c r="A16" s="242"/>
      <c r="E16" s="706" t="s">
        <v>951</v>
      </c>
      <c r="F16" s="706"/>
    </row>
    <row r="17" spans="1:6" x14ac:dyDescent="0.25">
      <c r="A17" s="242"/>
    </row>
    <row r="18" spans="1:6" ht="17.25" thickBot="1" x14ac:dyDescent="0.3">
      <c r="A18" s="686" t="s">
        <v>1218</v>
      </c>
      <c r="B18" s="686"/>
      <c r="C18" s="686"/>
      <c r="D18" s="686"/>
      <c r="E18" s="686"/>
      <c r="F18" s="316"/>
    </row>
    <row r="19" spans="1:6" ht="15.75" thickBot="1" x14ac:dyDescent="0.3">
      <c r="A19" s="129"/>
      <c r="B19" s="709" t="s">
        <v>784</v>
      </c>
      <c r="C19" s="709"/>
      <c r="D19" s="709" t="s">
        <v>785</v>
      </c>
      <c r="E19" s="709"/>
      <c r="F19" s="709"/>
    </row>
    <row r="20" spans="1:6" ht="15.75" thickBot="1" x14ac:dyDescent="0.3">
      <c r="A20" s="12"/>
      <c r="B20" s="12" t="s">
        <v>54</v>
      </c>
      <c r="C20" s="12" t="s">
        <v>56</v>
      </c>
      <c r="D20" s="12" t="s">
        <v>54</v>
      </c>
      <c r="E20" s="583" t="s">
        <v>56</v>
      </c>
      <c r="F20" s="583"/>
    </row>
    <row r="21" spans="1:6" x14ac:dyDescent="0.25">
      <c r="A21" s="32" t="s">
        <v>786</v>
      </c>
      <c r="B21" s="31">
        <v>140</v>
      </c>
      <c r="C21" s="31">
        <v>0.2</v>
      </c>
      <c r="D21" s="31">
        <v>-176</v>
      </c>
      <c r="E21" s="381">
        <v>-0.2</v>
      </c>
      <c r="F21" s="381"/>
    </row>
    <row r="22" spans="1:6" x14ac:dyDescent="0.25">
      <c r="A22" s="32" t="s">
        <v>787</v>
      </c>
      <c r="B22" s="31">
        <v>49</v>
      </c>
      <c r="C22" s="31">
        <v>0.1</v>
      </c>
      <c r="D22" s="31">
        <v>49</v>
      </c>
      <c r="E22" s="31">
        <v>0.1</v>
      </c>
      <c r="F22" s="31"/>
    </row>
    <row r="23" spans="1:6" x14ac:dyDescent="0.25">
      <c r="A23" s="32" t="s">
        <v>788</v>
      </c>
      <c r="B23" s="31">
        <v>83</v>
      </c>
      <c r="C23" s="31">
        <v>0.1</v>
      </c>
      <c r="D23" s="31">
        <v>-183</v>
      </c>
      <c r="E23" s="31">
        <v>-0.2</v>
      </c>
      <c r="F23" s="31"/>
    </row>
    <row r="24" spans="1:6" x14ac:dyDescent="0.25">
      <c r="A24" s="32" t="s">
        <v>789</v>
      </c>
      <c r="B24" s="31">
        <v>34</v>
      </c>
      <c r="C24" s="31">
        <v>0</v>
      </c>
      <c r="D24" s="31">
        <v>-16</v>
      </c>
      <c r="E24" s="31">
        <v>0</v>
      </c>
      <c r="F24" s="31"/>
    </row>
    <row r="25" spans="1:6" x14ac:dyDescent="0.25">
      <c r="A25" s="32" t="s">
        <v>790</v>
      </c>
      <c r="B25" s="31">
        <v>-26</v>
      </c>
      <c r="C25" s="31">
        <v>0</v>
      </c>
      <c r="D25" s="31">
        <v>-26</v>
      </c>
      <c r="E25" s="31">
        <v>0</v>
      </c>
      <c r="F25" s="31"/>
    </row>
    <row r="26" spans="1:6" x14ac:dyDescent="0.25">
      <c r="A26" s="32" t="s">
        <v>1097</v>
      </c>
      <c r="B26" s="31">
        <v>130</v>
      </c>
      <c r="C26" s="31">
        <v>0.2</v>
      </c>
      <c r="D26" s="31">
        <v>130</v>
      </c>
      <c r="E26" s="31">
        <v>0.2</v>
      </c>
      <c r="F26" s="31"/>
    </row>
    <row r="27" spans="1:6" x14ac:dyDescent="0.25">
      <c r="A27" s="32" t="s">
        <v>791</v>
      </c>
      <c r="B27" s="31">
        <v>33</v>
      </c>
      <c r="C27" s="31">
        <v>0</v>
      </c>
      <c r="D27" s="31">
        <v>33</v>
      </c>
      <c r="E27" s="31">
        <v>0</v>
      </c>
      <c r="F27" s="31"/>
    </row>
    <row r="28" spans="1:6" ht="15.75" thickBot="1" x14ac:dyDescent="0.3">
      <c r="A28" s="32" t="s">
        <v>792</v>
      </c>
      <c r="B28" s="31">
        <v>108</v>
      </c>
      <c r="C28" s="31">
        <v>0.1</v>
      </c>
      <c r="D28" s="31">
        <v>108</v>
      </c>
      <c r="E28" s="1">
        <v>0.1</v>
      </c>
      <c r="F28" s="1"/>
    </row>
    <row r="29" spans="1:6" ht="15.75" thickBot="1" x14ac:dyDescent="0.3">
      <c r="A29" s="317" t="s">
        <v>793</v>
      </c>
      <c r="B29" s="583">
        <v>410</v>
      </c>
      <c r="C29" s="583">
        <v>0.5</v>
      </c>
      <c r="D29" s="583">
        <v>94</v>
      </c>
      <c r="E29" s="583">
        <v>0.1</v>
      </c>
      <c r="F29" s="583"/>
    </row>
    <row r="30" spans="1:6" x14ac:dyDescent="0.25">
      <c r="E30" s="706" t="s">
        <v>930</v>
      </c>
      <c r="F30" s="706"/>
    </row>
  </sheetData>
  <mergeCells count="8">
    <mergeCell ref="E30:F30"/>
    <mergeCell ref="A4:E4"/>
    <mergeCell ref="B5:C5"/>
    <mergeCell ref="D5:F5"/>
    <mergeCell ref="A18:E18"/>
    <mergeCell ref="B19:C19"/>
    <mergeCell ref="D19:F19"/>
    <mergeCell ref="E16:F16"/>
  </mergeCells>
  <hyperlinks>
    <hyperlink ref="A7" location="_ftn1" display="_ftn1"/>
    <hyperlink ref="A9" location="_ftn2" display="_ftn2"/>
    <hyperlink ref="A10" location="_ftn3" display="_ftn3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4:G25"/>
  <sheetViews>
    <sheetView showGridLines="0" zoomScale="85" zoomScaleNormal="85" workbookViewId="0">
      <selection activeCell="A29" sqref="A29"/>
    </sheetView>
  </sheetViews>
  <sheetFormatPr defaultRowHeight="15" x14ac:dyDescent="0.25"/>
  <cols>
    <col min="1" max="1" width="48.140625" bestFit="1" customWidth="1"/>
  </cols>
  <sheetData>
    <row r="4" spans="1:7" ht="15.75" thickBot="1" x14ac:dyDescent="0.3">
      <c r="A4" s="686" t="s">
        <v>427</v>
      </c>
      <c r="B4" s="686"/>
      <c r="C4" s="686"/>
      <c r="D4" s="686"/>
      <c r="E4" s="686"/>
      <c r="F4" s="686"/>
      <c r="G4" s="686"/>
    </row>
    <row r="5" spans="1:7" ht="15.75" thickBot="1" x14ac:dyDescent="0.3">
      <c r="A5" s="310"/>
      <c r="B5" s="310">
        <v>2014</v>
      </c>
      <c r="C5" s="310">
        <v>2015</v>
      </c>
      <c r="D5" s="310">
        <v>2016</v>
      </c>
      <c r="E5" s="310">
        <v>2017</v>
      </c>
      <c r="F5" s="310">
        <v>2018</v>
      </c>
      <c r="G5" s="310">
        <v>2019</v>
      </c>
    </row>
    <row r="6" spans="1:7" x14ac:dyDescent="0.25">
      <c r="A6" s="13" t="s">
        <v>428</v>
      </c>
      <c r="B6" s="301">
        <v>-2.64</v>
      </c>
      <c r="C6" s="301">
        <v>-2.57</v>
      </c>
      <c r="D6" s="301">
        <v>-1.5</v>
      </c>
      <c r="E6" s="301" t="s">
        <v>18</v>
      </c>
      <c r="F6" s="318" t="s">
        <v>18</v>
      </c>
      <c r="G6" s="318" t="s">
        <v>18</v>
      </c>
    </row>
    <row r="7" spans="1:7" x14ac:dyDescent="0.25">
      <c r="A7" s="13" t="s">
        <v>429</v>
      </c>
      <c r="B7" s="301">
        <v>-2.93</v>
      </c>
      <c r="C7" s="301">
        <v>-2.4900000000000002</v>
      </c>
      <c r="D7" s="301">
        <v>-1.43</v>
      </c>
      <c r="E7" s="301">
        <v>-0.39</v>
      </c>
      <c r="F7" s="301" t="s">
        <v>18</v>
      </c>
      <c r="G7" s="318" t="s">
        <v>18</v>
      </c>
    </row>
    <row r="8" spans="1:7" x14ac:dyDescent="0.25">
      <c r="A8" s="13" t="s">
        <v>430</v>
      </c>
      <c r="B8" s="301">
        <v>-2.87</v>
      </c>
      <c r="C8" s="301">
        <v>-2.4900000000000002</v>
      </c>
      <c r="D8" s="301">
        <v>-1.93</v>
      </c>
      <c r="E8" s="301">
        <v>-0.42</v>
      </c>
      <c r="F8" s="301">
        <v>0</v>
      </c>
      <c r="G8" s="301" t="s">
        <v>18</v>
      </c>
    </row>
    <row r="9" spans="1:7" ht="15.75" thickBot="1" x14ac:dyDescent="0.3">
      <c r="A9" s="13" t="s">
        <v>431</v>
      </c>
      <c r="B9" s="305">
        <v>-2.69</v>
      </c>
      <c r="C9" s="305">
        <v>-2.97</v>
      </c>
      <c r="D9" s="305">
        <v>-1.93</v>
      </c>
      <c r="E9" s="305">
        <v>-1.29</v>
      </c>
      <c r="F9" s="305">
        <v>-0.44</v>
      </c>
      <c r="G9" s="305">
        <v>0.16</v>
      </c>
    </row>
    <row r="10" spans="1:7" x14ac:dyDescent="0.25">
      <c r="A10" s="50" t="s">
        <v>432</v>
      </c>
      <c r="B10" s="306">
        <v>-0.05</v>
      </c>
      <c r="C10" s="306">
        <v>-0.4</v>
      </c>
      <c r="D10" s="306">
        <v>-0.43</v>
      </c>
      <c r="E10" s="306" t="s">
        <v>18</v>
      </c>
      <c r="F10" s="306" t="s">
        <v>18</v>
      </c>
      <c r="G10" s="306" t="s">
        <v>18</v>
      </c>
    </row>
    <row r="11" spans="1:7" x14ac:dyDescent="0.25">
      <c r="A11" s="13" t="s">
        <v>433</v>
      </c>
      <c r="B11" s="301">
        <v>0.24</v>
      </c>
      <c r="C11" s="301">
        <v>-0.48</v>
      </c>
      <c r="D11" s="301">
        <v>-0.5</v>
      </c>
      <c r="E11" s="301">
        <v>-0.9</v>
      </c>
      <c r="F11" s="301" t="s">
        <v>18</v>
      </c>
      <c r="G11" s="301" t="s">
        <v>18</v>
      </c>
    </row>
    <row r="12" spans="1:7" ht="15.75" thickBot="1" x14ac:dyDescent="0.3">
      <c r="A12" s="10" t="s">
        <v>434</v>
      </c>
      <c r="B12" s="310">
        <v>0.18</v>
      </c>
      <c r="C12" s="310">
        <v>-0.48</v>
      </c>
      <c r="D12" s="310">
        <v>0</v>
      </c>
      <c r="E12" s="310">
        <v>-0.87</v>
      </c>
      <c r="F12" s="310">
        <v>-0.44</v>
      </c>
      <c r="G12" s="310" t="s">
        <v>18</v>
      </c>
    </row>
    <row r="13" spans="1:7" x14ac:dyDescent="0.25">
      <c r="A13" s="707" t="s">
        <v>24</v>
      </c>
      <c r="B13" s="707"/>
      <c r="C13" s="707"/>
      <c r="D13" s="707"/>
      <c r="E13" s="707"/>
      <c r="F13" s="707"/>
      <c r="G13" s="707"/>
    </row>
    <row r="16" spans="1:7" ht="15.75" thickBot="1" x14ac:dyDescent="0.3">
      <c r="A16" s="686" t="s">
        <v>794</v>
      </c>
      <c r="B16" s="686"/>
      <c r="C16" s="686"/>
      <c r="D16" s="686"/>
      <c r="E16" s="686"/>
      <c r="F16" s="686"/>
      <c r="G16" s="686"/>
    </row>
    <row r="17" spans="1:7" ht="15.75" thickBot="1" x14ac:dyDescent="0.3">
      <c r="A17" s="596"/>
      <c r="B17" s="596">
        <v>2014</v>
      </c>
      <c r="C17" s="596">
        <v>2015</v>
      </c>
      <c r="D17" s="596">
        <v>2016</v>
      </c>
      <c r="E17" s="596">
        <v>2017</v>
      </c>
      <c r="F17" s="596">
        <v>2018</v>
      </c>
      <c r="G17" s="596">
        <v>2019</v>
      </c>
    </row>
    <row r="18" spans="1:7" x14ac:dyDescent="0.25">
      <c r="A18" s="13" t="s">
        <v>1098</v>
      </c>
      <c r="B18" s="301">
        <v>-2.64</v>
      </c>
      <c r="C18" s="301">
        <v>-2.57</v>
      </c>
      <c r="D18" s="301">
        <v>-1.5</v>
      </c>
      <c r="E18" s="301" t="s">
        <v>18</v>
      </c>
      <c r="F18" s="318" t="s">
        <v>18</v>
      </c>
      <c r="G18" s="318" t="s">
        <v>18</v>
      </c>
    </row>
    <row r="19" spans="1:7" x14ac:dyDescent="0.25">
      <c r="A19" s="13" t="s">
        <v>1099</v>
      </c>
      <c r="B19" s="301">
        <v>-2.93</v>
      </c>
      <c r="C19" s="301">
        <v>-2.4900000000000002</v>
      </c>
      <c r="D19" s="301">
        <v>-1.43</v>
      </c>
      <c r="E19" s="301">
        <v>-0.39</v>
      </c>
      <c r="F19" s="301" t="s">
        <v>18</v>
      </c>
      <c r="G19" s="318" t="s">
        <v>18</v>
      </c>
    </row>
    <row r="20" spans="1:7" x14ac:dyDescent="0.25">
      <c r="A20" s="13" t="s">
        <v>1100</v>
      </c>
      <c r="B20" s="301">
        <v>-2.87</v>
      </c>
      <c r="C20" s="301">
        <v>-2.4900000000000002</v>
      </c>
      <c r="D20" s="301">
        <v>-1.93</v>
      </c>
      <c r="E20" s="301">
        <v>-0.42</v>
      </c>
      <c r="F20" s="301">
        <v>0</v>
      </c>
      <c r="G20" s="301" t="s">
        <v>18</v>
      </c>
    </row>
    <row r="21" spans="1:7" ht="15.75" thickBot="1" x14ac:dyDescent="0.3">
      <c r="A21" s="13" t="s">
        <v>1101</v>
      </c>
      <c r="B21" s="305">
        <v>-2.69</v>
      </c>
      <c r="C21" s="305">
        <v>-2.97</v>
      </c>
      <c r="D21" s="305">
        <v>-1.93</v>
      </c>
      <c r="E21" s="305">
        <v>-1.29</v>
      </c>
      <c r="F21" s="305">
        <v>-0.44</v>
      </c>
      <c r="G21" s="305">
        <v>0.16</v>
      </c>
    </row>
    <row r="22" spans="1:7" x14ac:dyDescent="0.25">
      <c r="A22" s="50" t="s">
        <v>1102</v>
      </c>
      <c r="B22" s="594">
        <v>-0.05</v>
      </c>
      <c r="C22" s="594">
        <v>-0.4</v>
      </c>
      <c r="D22" s="594">
        <v>-0.43</v>
      </c>
      <c r="E22" s="594" t="s">
        <v>18</v>
      </c>
      <c r="F22" s="594" t="s">
        <v>18</v>
      </c>
      <c r="G22" s="594" t="s">
        <v>18</v>
      </c>
    </row>
    <row r="23" spans="1:7" x14ac:dyDescent="0.25">
      <c r="A23" s="13" t="s">
        <v>1103</v>
      </c>
      <c r="B23" s="301">
        <v>0.24</v>
      </c>
      <c r="C23" s="301">
        <v>-0.48</v>
      </c>
      <c r="D23" s="301">
        <v>-0.5</v>
      </c>
      <c r="E23" s="301">
        <v>-0.9</v>
      </c>
      <c r="F23" s="301" t="s">
        <v>18</v>
      </c>
      <c r="G23" s="301" t="s">
        <v>18</v>
      </c>
    </row>
    <row r="24" spans="1:7" ht="15.75" thickBot="1" x14ac:dyDescent="0.3">
      <c r="A24" s="10" t="s">
        <v>1104</v>
      </c>
      <c r="B24" s="596">
        <v>0.18</v>
      </c>
      <c r="C24" s="596">
        <v>-0.48</v>
      </c>
      <c r="D24" s="596">
        <v>0</v>
      </c>
      <c r="E24" s="596">
        <v>-0.87</v>
      </c>
      <c r="F24" s="596">
        <v>-0.44</v>
      </c>
      <c r="G24" s="596" t="s">
        <v>18</v>
      </c>
    </row>
    <row r="25" spans="1:7" x14ac:dyDescent="0.25">
      <c r="A25" s="707" t="s">
        <v>626</v>
      </c>
      <c r="B25" s="707"/>
      <c r="C25" s="707"/>
      <c r="D25" s="707"/>
      <c r="E25" s="707"/>
      <c r="F25" s="707"/>
      <c r="G25" s="707"/>
    </row>
  </sheetData>
  <mergeCells count="4">
    <mergeCell ref="A4:G4"/>
    <mergeCell ref="A13:G13"/>
    <mergeCell ref="A16:G16"/>
    <mergeCell ref="A25:G25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showGridLines="0" zoomScale="85" zoomScaleNormal="85" workbookViewId="0">
      <selection activeCell="H30" sqref="H30"/>
    </sheetView>
  </sheetViews>
  <sheetFormatPr defaultRowHeight="15" x14ac:dyDescent="0.25"/>
  <cols>
    <col min="3" max="3" width="10.85546875" customWidth="1"/>
    <col min="6" max="9" width="10.42578125" bestFit="1" customWidth="1"/>
  </cols>
  <sheetData>
    <row r="3" spans="1:17" ht="15.75" thickBot="1" x14ac:dyDescent="0.3">
      <c r="A3" s="710" t="s">
        <v>560</v>
      </c>
      <c r="B3" s="710"/>
      <c r="C3" s="710"/>
      <c r="D3" s="710"/>
      <c r="E3" s="710"/>
      <c r="F3" s="710"/>
      <c r="G3" s="710"/>
      <c r="H3" s="710"/>
      <c r="J3" s="710" t="s">
        <v>1219</v>
      </c>
      <c r="K3" s="710"/>
      <c r="L3" s="710"/>
      <c r="M3" s="710"/>
      <c r="N3" s="710"/>
      <c r="O3" s="710"/>
      <c r="P3" s="710"/>
      <c r="Q3" s="710"/>
    </row>
    <row r="19" spans="2:17" x14ac:dyDescent="0.25">
      <c r="B19" s="711" t="s">
        <v>24</v>
      </c>
      <c r="C19" s="711"/>
      <c r="D19" s="711"/>
      <c r="E19" s="711"/>
      <c r="F19" s="711"/>
      <c r="G19" s="711"/>
      <c r="H19" s="711"/>
      <c r="K19" s="711" t="s">
        <v>626</v>
      </c>
      <c r="L19" s="711"/>
      <c r="M19" s="711"/>
      <c r="N19" s="711"/>
      <c r="O19" s="711"/>
      <c r="P19" s="711"/>
      <c r="Q19" s="711"/>
    </row>
    <row r="20" spans="2:17" ht="15.75" thickBot="1" x14ac:dyDescent="0.3">
      <c r="B20" s="505"/>
      <c r="C20" s="543"/>
      <c r="D20" s="544">
        <v>2015</v>
      </c>
      <c r="E20" s="544">
        <v>2016</v>
      </c>
      <c r="F20" s="544">
        <v>2017</v>
      </c>
      <c r="G20" s="544">
        <v>2018</v>
      </c>
      <c r="H20" s="544">
        <v>2019</v>
      </c>
      <c r="J20" s="505"/>
      <c r="K20" s="543"/>
      <c r="L20" s="544">
        <v>2015</v>
      </c>
      <c r="M20" s="544">
        <v>2016</v>
      </c>
      <c r="N20" s="544">
        <v>2017</v>
      </c>
      <c r="O20" s="544">
        <v>2018</v>
      </c>
      <c r="P20" s="544">
        <v>2019</v>
      </c>
    </row>
    <row r="21" spans="2:17" x14ac:dyDescent="0.25">
      <c r="B21" s="448" t="s">
        <v>217</v>
      </c>
      <c r="C21" s="449"/>
      <c r="D21" s="447">
        <v>-2.4121843484796619</v>
      </c>
      <c r="E21" s="447">
        <v>-1.9863103296698903</v>
      </c>
      <c r="F21" s="447">
        <v>-1.3840130296833302</v>
      </c>
      <c r="G21" s="447">
        <v>-0.61207821141504803</v>
      </c>
      <c r="H21" s="447">
        <v>-0.24000000000000002</v>
      </c>
      <c r="J21" s="448" t="s">
        <v>777</v>
      </c>
      <c r="K21" s="449"/>
      <c r="L21" s="447">
        <v>-2.4121843484796619</v>
      </c>
      <c r="M21" s="447">
        <v>-1.9863103296698903</v>
      </c>
      <c r="N21" s="447">
        <v>-1.3840130296833302</v>
      </c>
      <c r="O21" s="447">
        <v>-0.61207821141504803</v>
      </c>
      <c r="P21" s="447">
        <v>-0.24000000000000002</v>
      </c>
    </row>
    <row r="22" spans="2:17" x14ac:dyDescent="0.25">
      <c r="B22" s="448" t="s">
        <v>559</v>
      </c>
      <c r="C22" s="450"/>
      <c r="D22" s="451">
        <v>-2.4121843484796619</v>
      </c>
      <c r="E22" s="451">
        <v>-1.9341382613597464</v>
      </c>
      <c r="F22" s="451">
        <v>-1.4560921742398309</v>
      </c>
      <c r="G22" s="451">
        <v>-0.97804608711991547</v>
      </c>
      <c r="H22" s="451">
        <v>-0.5</v>
      </c>
      <c r="J22" s="448" t="s">
        <v>798</v>
      </c>
      <c r="K22" s="450"/>
      <c r="L22" s="451">
        <v>-2.4121843484796619</v>
      </c>
      <c r="M22" s="451">
        <v>-1.9341382613597464</v>
      </c>
      <c r="N22" s="451">
        <v>-1.4560921742398309</v>
      </c>
      <c r="O22" s="451">
        <v>-0.97804608711991547</v>
      </c>
      <c r="P22" s="451">
        <v>-0.5</v>
      </c>
    </row>
    <row r="23" spans="2:17" x14ac:dyDescent="0.25">
      <c r="B23" s="452" t="s">
        <v>556</v>
      </c>
      <c r="C23" s="453"/>
      <c r="D23" s="454">
        <v>-2.4121843484796619</v>
      </c>
      <c r="E23" s="454">
        <v>-1.9341382613597464</v>
      </c>
      <c r="F23" s="454">
        <v>-1.4560921742398309</v>
      </c>
      <c r="G23" s="454">
        <v>-0.97804608711991547</v>
      </c>
      <c r="H23" s="454">
        <v>-0.5</v>
      </c>
      <c r="J23" s="452" t="s">
        <v>795</v>
      </c>
      <c r="K23" s="453"/>
      <c r="L23" s="454">
        <v>-2.4121843484796619</v>
      </c>
      <c r="M23" s="454">
        <v>-1.9341382613597464</v>
      </c>
      <c r="N23" s="454">
        <v>-1.4560921742398309</v>
      </c>
      <c r="O23" s="454">
        <v>-0.97804608711991547</v>
      </c>
      <c r="P23" s="454">
        <v>-0.5</v>
      </c>
      <c r="Q23" s="600"/>
    </row>
    <row r="24" spans="2:17" ht="16.5" customHeight="1" x14ac:dyDescent="0.25">
      <c r="B24" s="455" t="s">
        <v>557</v>
      </c>
      <c r="C24" s="453"/>
      <c r="D24" s="454">
        <v>0</v>
      </c>
      <c r="E24" s="454">
        <v>-0.4780460871199157</v>
      </c>
      <c r="F24" s="454">
        <v>-0.95609217423983095</v>
      </c>
      <c r="G24" s="454">
        <v>-1.4341382613597464</v>
      </c>
      <c r="H24" s="454">
        <v>-1.9121843484796619</v>
      </c>
      <c r="I24" s="446"/>
      <c r="J24" s="455" t="s">
        <v>796</v>
      </c>
      <c r="K24" s="453"/>
      <c r="L24" s="454">
        <v>0</v>
      </c>
      <c r="M24" s="454">
        <v>-0.4780460871199157</v>
      </c>
      <c r="N24" s="454">
        <v>-0.95609217423983095</v>
      </c>
      <c r="O24" s="454">
        <v>-1.4341382613597464</v>
      </c>
      <c r="P24" s="454">
        <v>-1.9121843484796619</v>
      </c>
      <c r="Q24" s="600"/>
    </row>
    <row r="25" spans="2:17" ht="15" customHeight="1" x14ac:dyDescent="0.25">
      <c r="B25" s="452" t="s">
        <v>558</v>
      </c>
      <c r="C25" s="453"/>
      <c r="D25" s="454">
        <v>-0.5</v>
      </c>
      <c r="E25" s="454">
        <v>-0.5</v>
      </c>
      <c r="F25" s="454">
        <v>-0.5</v>
      </c>
      <c r="G25" s="454">
        <v>-0.5</v>
      </c>
      <c r="H25" s="454">
        <v>-0.5</v>
      </c>
      <c r="I25" s="443"/>
      <c r="J25" s="452" t="s">
        <v>797</v>
      </c>
      <c r="K25" s="453"/>
      <c r="L25" s="454">
        <v>-0.5</v>
      </c>
      <c r="M25" s="454">
        <v>-0.5</v>
      </c>
      <c r="N25" s="454">
        <v>-0.5</v>
      </c>
      <c r="O25" s="454">
        <v>-0.5</v>
      </c>
      <c r="P25" s="454">
        <v>-0.5</v>
      </c>
      <c r="Q25" s="600"/>
    </row>
    <row r="26" spans="2:17" x14ac:dyDescent="0.25">
      <c r="J26" s="601"/>
      <c r="K26" s="601"/>
      <c r="L26" s="601"/>
      <c r="M26" s="601"/>
      <c r="N26" s="601"/>
      <c r="O26" s="601"/>
      <c r="P26" s="601"/>
      <c r="Q26" s="600"/>
    </row>
    <row r="27" spans="2:17" x14ac:dyDescent="0.25">
      <c r="I27" s="151"/>
      <c r="J27" s="600"/>
      <c r="K27" s="600"/>
      <c r="L27" s="600"/>
      <c r="M27" s="600"/>
      <c r="N27" s="600"/>
      <c r="O27" s="600"/>
      <c r="P27" s="600"/>
      <c r="Q27" s="600"/>
    </row>
    <row r="28" spans="2:17" x14ac:dyDescent="0.25">
      <c r="I28" s="151"/>
      <c r="J28" s="600"/>
      <c r="K28" s="600"/>
      <c r="L28" s="600"/>
      <c r="M28" s="600"/>
      <c r="N28" s="600"/>
      <c r="O28" s="600"/>
      <c r="P28" s="600"/>
      <c r="Q28" s="600"/>
    </row>
    <row r="29" spans="2:17" x14ac:dyDescent="0.25">
      <c r="I29" s="151"/>
    </row>
    <row r="30" spans="2:17" x14ac:dyDescent="0.25">
      <c r="I30" s="151"/>
    </row>
    <row r="31" spans="2:17" x14ac:dyDescent="0.25">
      <c r="I31" s="151"/>
    </row>
    <row r="32" spans="2:17" x14ac:dyDescent="0.25">
      <c r="B32" s="151"/>
      <c r="C32" s="443"/>
      <c r="D32" s="443"/>
      <c r="E32" s="443"/>
      <c r="F32" s="443"/>
      <c r="G32" s="443"/>
      <c r="H32" s="443"/>
      <c r="I32" s="443"/>
    </row>
    <row r="33" spans="1:9" x14ac:dyDescent="0.25">
      <c r="A33" s="151"/>
      <c r="B33" s="151"/>
      <c r="C33" s="443"/>
      <c r="D33" s="443"/>
      <c r="E33" s="443"/>
      <c r="F33" s="443"/>
      <c r="G33" s="443"/>
      <c r="H33" s="443"/>
      <c r="I33" s="443"/>
    </row>
    <row r="34" spans="1:9" x14ac:dyDescent="0.25">
      <c r="A34" s="444"/>
    </row>
    <row r="35" spans="1:9" x14ac:dyDescent="0.25">
      <c r="A35" s="444"/>
    </row>
    <row r="36" spans="1:9" x14ac:dyDescent="0.25">
      <c r="A36" s="151"/>
      <c r="C36" s="445"/>
      <c r="D36" s="445"/>
      <c r="E36" s="445"/>
      <c r="F36" s="445"/>
      <c r="G36" s="445"/>
      <c r="H36" s="445"/>
      <c r="I36" s="445"/>
    </row>
  </sheetData>
  <mergeCells count="4">
    <mergeCell ref="A3:H3"/>
    <mergeCell ref="J3:Q3"/>
    <mergeCell ref="B19:H19"/>
    <mergeCell ref="K19:Q1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0"/>
  <sheetViews>
    <sheetView showGridLines="0" topLeftCell="N1" workbookViewId="0">
      <selection activeCell="V30" sqref="V30"/>
    </sheetView>
  </sheetViews>
  <sheetFormatPr defaultRowHeight="15" x14ac:dyDescent="0.25"/>
  <cols>
    <col min="1" max="1" width="21.42578125" bestFit="1" customWidth="1"/>
    <col min="15" max="15" width="21.42578125" bestFit="1" customWidth="1"/>
  </cols>
  <sheetData>
    <row r="3" spans="1:23" ht="15.75" thickBot="1" x14ac:dyDescent="0.3">
      <c r="A3" s="712" t="s">
        <v>590</v>
      </c>
      <c r="B3" s="712"/>
      <c r="C3" s="712"/>
      <c r="D3" s="712"/>
      <c r="E3" s="712"/>
      <c r="F3" s="712"/>
      <c r="G3" s="712"/>
      <c r="H3" s="712"/>
      <c r="I3" s="712"/>
      <c r="J3" s="712"/>
      <c r="K3" s="115"/>
      <c r="N3" s="712" t="s">
        <v>1220</v>
      </c>
      <c r="O3" s="712"/>
      <c r="P3" s="712"/>
      <c r="Q3" s="712"/>
      <c r="R3" s="712"/>
      <c r="S3" s="712"/>
      <c r="T3" s="712"/>
      <c r="U3" s="712"/>
      <c r="V3" s="712"/>
      <c r="W3" s="712"/>
    </row>
    <row r="29" spans="1:15" ht="15.75" thickBot="1" x14ac:dyDescent="0.3">
      <c r="A29" s="545" t="s">
        <v>564</v>
      </c>
      <c r="B29" s="546" t="s">
        <v>565</v>
      </c>
      <c r="C29" s="547" t="s">
        <v>566</v>
      </c>
      <c r="D29" s="547" t="s">
        <v>567</v>
      </c>
      <c r="E29" s="548" t="s">
        <v>568</v>
      </c>
      <c r="F29" s="548" t="s">
        <v>569</v>
      </c>
      <c r="G29" s="548" t="s">
        <v>570</v>
      </c>
      <c r="H29" s="548" t="s">
        <v>571</v>
      </c>
      <c r="I29" s="548" t="s">
        <v>572</v>
      </c>
      <c r="J29" s="548" t="s">
        <v>573</v>
      </c>
      <c r="K29" s="548" t="s">
        <v>574</v>
      </c>
      <c r="L29" s="548" t="s">
        <v>575</v>
      </c>
      <c r="M29" s="548" t="s">
        <v>576</v>
      </c>
      <c r="N29" s="548" t="s">
        <v>577</v>
      </c>
      <c r="O29" s="545" t="s">
        <v>564</v>
      </c>
    </row>
    <row r="30" spans="1:15" x14ac:dyDescent="0.25">
      <c r="A30" s="549" t="s">
        <v>578</v>
      </c>
      <c r="B30" s="550" t="s">
        <v>579</v>
      </c>
      <c r="C30" s="549">
        <v>-2.13</v>
      </c>
      <c r="D30" s="551">
        <v>-2.13</v>
      </c>
      <c r="E30" s="552">
        <v>-2.13</v>
      </c>
      <c r="F30" s="552" t="e">
        <v>#N/A</v>
      </c>
      <c r="G30" s="552" t="e">
        <v>#N/A</v>
      </c>
      <c r="H30" s="552" t="e">
        <v>#N/A</v>
      </c>
      <c r="I30" s="552" t="e">
        <v>#N/A</v>
      </c>
      <c r="J30" s="552" t="e">
        <v>#N/A</v>
      </c>
      <c r="K30" s="552" t="e">
        <v>#N/A</v>
      </c>
      <c r="L30" s="552" t="e">
        <v>#N/A</v>
      </c>
      <c r="M30" s="553">
        <v>0.97619047619047616</v>
      </c>
      <c r="N30" s="553">
        <v>4.7619047619047616E-2</v>
      </c>
      <c r="O30" s="549" t="s">
        <v>986</v>
      </c>
    </row>
    <row r="31" spans="1:15" x14ac:dyDescent="0.25">
      <c r="A31" s="554" t="s">
        <v>580</v>
      </c>
      <c r="B31" s="550" t="s">
        <v>579</v>
      </c>
      <c r="C31" s="554">
        <v>1.19</v>
      </c>
      <c r="D31" s="555">
        <v>-0.91957395433456635</v>
      </c>
      <c r="E31" s="552">
        <v>-0.91957395433456635</v>
      </c>
      <c r="F31" s="552" t="e">
        <v>#N/A</v>
      </c>
      <c r="G31" s="552" t="e">
        <v>#N/A</v>
      </c>
      <c r="H31" s="552" t="e">
        <v>#N/A</v>
      </c>
      <c r="I31" s="552" t="e">
        <v>#N/A</v>
      </c>
      <c r="J31" s="552" t="e">
        <v>#N/A</v>
      </c>
      <c r="K31" s="552" t="e">
        <v>#N/A</v>
      </c>
      <c r="L31" s="552" t="e">
        <v>#N/A</v>
      </c>
      <c r="M31" s="553">
        <v>0.9285714285714286</v>
      </c>
      <c r="N31" s="553">
        <v>4.7619047619047616E-2</v>
      </c>
      <c r="O31" s="554" t="s">
        <v>987</v>
      </c>
    </row>
    <row r="32" spans="1:15" x14ac:dyDescent="0.25">
      <c r="A32" s="106" t="s">
        <v>581</v>
      </c>
      <c r="B32" s="550"/>
      <c r="C32" s="556">
        <v>-5.5642372472282334E-2</v>
      </c>
      <c r="D32" s="551">
        <v>-0.97521632680684867</v>
      </c>
      <c r="E32" s="552" t="e">
        <v>#N/A</v>
      </c>
      <c r="F32" s="552" t="e">
        <v>#N/A</v>
      </c>
      <c r="G32" s="552">
        <v>-0.97521632680684867</v>
      </c>
      <c r="H32" s="552" t="e">
        <v>#N/A</v>
      </c>
      <c r="I32" s="552">
        <v>5.5642372472282334E-2</v>
      </c>
      <c r="J32" s="552">
        <v>-0.86393158186228403</v>
      </c>
      <c r="K32" s="552" t="e">
        <v>#N/A</v>
      </c>
      <c r="L32" s="552">
        <v>-5.5642372472282334E-2</v>
      </c>
      <c r="M32" s="553">
        <v>0.88095238095238093</v>
      </c>
      <c r="N32" s="553">
        <v>4.7619047619047616E-2</v>
      </c>
      <c r="O32" s="106" t="s">
        <v>988</v>
      </c>
    </row>
    <row r="33" spans="1:15" x14ac:dyDescent="0.25">
      <c r="A33" s="106" t="s">
        <v>582</v>
      </c>
      <c r="B33" s="550"/>
      <c r="C33" s="557">
        <v>-0.17090280905757543</v>
      </c>
      <c r="D33" s="551">
        <v>-1.146119135864424</v>
      </c>
      <c r="E33" s="552" t="e">
        <v>#N/A</v>
      </c>
      <c r="F33" s="552" t="e">
        <v>#N/A</v>
      </c>
      <c r="G33" s="552">
        <v>-1.146119135864424</v>
      </c>
      <c r="H33" s="552" t="e">
        <v>#N/A</v>
      </c>
      <c r="I33" s="552">
        <v>0.17090280905757543</v>
      </c>
      <c r="J33" s="552">
        <v>-0.80431351774927307</v>
      </c>
      <c r="K33" s="552" t="e">
        <v>#N/A</v>
      </c>
      <c r="L33" s="552">
        <v>-0.17090280905757543</v>
      </c>
      <c r="M33" s="553">
        <v>0.83333333333333337</v>
      </c>
      <c r="N33" s="553">
        <v>4.7619047619047616E-2</v>
      </c>
      <c r="O33" s="106" t="s">
        <v>989</v>
      </c>
    </row>
    <row r="34" spans="1:15" x14ac:dyDescent="0.25">
      <c r="A34" s="106" t="s">
        <v>583</v>
      </c>
      <c r="B34" s="550"/>
      <c r="C34" s="558">
        <v>-0.54</v>
      </c>
      <c r="D34" s="551">
        <v>-1.6861191358644241</v>
      </c>
      <c r="E34" s="552" t="e">
        <v>#N/A</v>
      </c>
      <c r="F34" s="552" t="e">
        <v>#N/A</v>
      </c>
      <c r="G34" s="552">
        <v>-1.6861191358644241</v>
      </c>
      <c r="H34" s="552" t="e">
        <v>#N/A</v>
      </c>
      <c r="I34" s="552">
        <v>0.54</v>
      </c>
      <c r="J34" s="552">
        <v>-0.60611913586442401</v>
      </c>
      <c r="K34" s="552" t="e">
        <v>#N/A</v>
      </c>
      <c r="L34" s="552">
        <v>-0.54</v>
      </c>
      <c r="M34" s="553">
        <v>0.7857142857142857</v>
      </c>
      <c r="N34" s="553">
        <v>4.7619047619047616E-2</v>
      </c>
      <c r="O34" s="106" t="s">
        <v>841</v>
      </c>
    </row>
    <row r="35" spans="1:15" x14ac:dyDescent="0.25">
      <c r="A35" s="106" t="s">
        <v>584</v>
      </c>
      <c r="B35" s="550"/>
      <c r="C35" s="557">
        <v>0.2</v>
      </c>
      <c r="D35" s="551">
        <v>-1.4861191358644241</v>
      </c>
      <c r="E35" s="552" t="e">
        <v>#N/A</v>
      </c>
      <c r="F35" s="552">
        <v>-1.4861191358644241</v>
      </c>
      <c r="G35" s="552" t="e">
        <v>#N/A</v>
      </c>
      <c r="H35" s="552">
        <v>0.2</v>
      </c>
      <c r="I35" s="552" t="e">
        <v>#N/A</v>
      </c>
      <c r="J35" s="552">
        <v>-1.2861191358644242</v>
      </c>
      <c r="K35" s="552">
        <v>-0.2</v>
      </c>
      <c r="L35" s="552" t="e">
        <v>#N/A</v>
      </c>
      <c r="M35" s="553">
        <v>0.73809523809523814</v>
      </c>
      <c r="N35" s="553">
        <v>4.7619047619047616E-2</v>
      </c>
      <c r="O35" s="106" t="s">
        <v>990</v>
      </c>
    </row>
    <row r="36" spans="1:15" x14ac:dyDescent="0.25">
      <c r="A36" s="106" t="s">
        <v>61</v>
      </c>
      <c r="B36" s="550"/>
      <c r="C36" s="556">
        <v>0.19612032110486699</v>
      </c>
      <c r="D36" s="551">
        <v>-1.2899988147595571</v>
      </c>
      <c r="E36" s="552" t="e">
        <v>#N/A</v>
      </c>
      <c r="F36" s="552">
        <v>-1.2899988147595571</v>
      </c>
      <c r="G36" s="552" t="e">
        <v>#N/A</v>
      </c>
      <c r="H36" s="552">
        <v>0.19612032110486699</v>
      </c>
      <c r="I36" s="552" t="e">
        <v>#N/A</v>
      </c>
      <c r="J36" s="552">
        <v>-1.0938784936546901</v>
      </c>
      <c r="K36" s="552">
        <v>-0.19612032110486699</v>
      </c>
      <c r="L36" s="552" t="e">
        <v>#N/A</v>
      </c>
      <c r="M36" s="553">
        <v>0.69047619047619047</v>
      </c>
      <c r="N36" s="553">
        <v>4.7619047619047616E-2</v>
      </c>
      <c r="O36" s="106" t="s">
        <v>811</v>
      </c>
    </row>
    <row r="37" spans="1:15" x14ac:dyDescent="0.25">
      <c r="A37" s="549" t="s">
        <v>585</v>
      </c>
      <c r="B37" s="550" t="s">
        <v>579</v>
      </c>
      <c r="C37" s="549">
        <v>-1.29</v>
      </c>
      <c r="D37" s="555">
        <v>-1.2899988147595571</v>
      </c>
      <c r="E37" s="552">
        <v>-1.2899988147595571</v>
      </c>
      <c r="F37" s="552" t="e">
        <v>#N/A</v>
      </c>
      <c r="G37" s="552" t="e">
        <v>#N/A</v>
      </c>
      <c r="H37" s="552" t="e">
        <v>#N/A</v>
      </c>
      <c r="I37" s="552" t="e">
        <v>#N/A</v>
      </c>
      <c r="J37" s="552" t="e">
        <v>#N/A</v>
      </c>
      <c r="K37" s="552" t="e">
        <v>#N/A</v>
      </c>
      <c r="L37" s="552" t="e">
        <v>#N/A</v>
      </c>
      <c r="M37" s="553">
        <v>0.6428571428571429</v>
      </c>
      <c r="N37" s="553">
        <v>4.7619047619047616E-2</v>
      </c>
      <c r="O37" s="549" t="s">
        <v>992</v>
      </c>
    </row>
    <row r="38" spans="1:15" x14ac:dyDescent="0.25">
      <c r="A38" s="554" t="s">
        <v>586</v>
      </c>
      <c r="B38" s="550" t="s">
        <v>579</v>
      </c>
      <c r="C38" s="554"/>
      <c r="D38" s="555">
        <v>-0.66969999956439652</v>
      </c>
      <c r="E38" s="552">
        <v>-0.66969999956439652</v>
      </c>
      <c r="F38" s="552" t="e">
        <v>#N/A</v>
      </c>
      <c r="G38" s="552" t="e">
        <v>#N/A</v>
      </c>
      <c r="H38" s="552" t="e">
        <v>#N/A</v>
      </c>
      <c r="I38" s="552" t="e">
        <v>#N/A</v>
      </c>
      <c r="J38" s="552" t="e">
        <v>#N/A</v>
      </c>
      <c r="K38" s="552" t="e">
        <v>#N/A</v>
      </c>
      <c r="L38" s="552" t="e">
        <v>#N/A</v>
      </c>
      <c r="M38" s="553">
        <v>0.59523809523809523</v>
      </c>
      <c r="N38" s="553">
        <v>4.7619047619047616E-2</v>
      </c>
      <c r="O38" s="554" t="s">
        <v>991</v>
      </c>
    </row>
    <row r="39" spans="1:15" x14ac:dyDescent="0.25">
      <c r="A39" s="106" t="s">
        <v>581</v>
      </c>
      <c r="B39" s="550"/>
      <c r="C39" s="559">
        <v>-0.13541876705047148</v>
      </c>
      <c r="D39" s="551">
        <v>-0.80511876661486803</v>
      </c>
      <c r="E39" s="552" t="e">
        <v>#N/A</v>
      </c>
      <c r="F39" s="552" t="e">
        <v>#N/A</v>
      </c>
      <c r="G39" s="552">
        <v>-0.80511876661486803</v>
      </c>
      <c r="H39" s="552" t="e">
        <v>#N/A</v>
      </c>
      <c r="I39" s="552">
        <v>0.13541876705047148</v>
      </c>
      <c r="J39" s="552">
        <v>-0.53428123251392501</v>
      </c>
      <c r="K39" s="552" t="e">
        <v>#N/A</v>
      </c>
      <c r="L39" s="552">
        <v>-0.13541876705047148</v>
      </c>
      <c r="M39" s="553">
        <v>0.54761904761904767</v>
      </c>
      <c r="N39" s="553">
        <v>4.7619047619047616E-2</v>
      </c>
      <c r="O39" s="106" t="s">
        <v>988</v>
      </c>
    </row>
    <row r="40" spans="1:15" x14ac:dyDescent="0.25">
      <c r="A40" s="106" t="s">
        <v>583</v>
      </c>
      <c r="B40" s="550"/>
      <c r="C40" s="559">
        <v>-0.26</v>
      </c>
      <c r="D40" s="551">
        <v>-1.065118766614868</v>
      </c>
      <c r="E40" s="552" t="e">
        <v>#N/A</v>
      </c>
      <c r="F40" s="552" t="e">
        <v>#N/A</v>
      </c>
      <c r="G40" s="552">
        <v>-1.065118766614868</v>
      </c>
      <c r="H40" s="552" t="e">
        <v>#N/A</v>
      </c>
      <c r="I40" s="552">
        <v>0.26</v>
      </c>
      <c r="J40" s="552">
        <v>-0.54511876661486802</v>
      </c>
      <c r="K40" s="552" t="e">
        <v>#N/A</v>
      </c>
      <c r="L40" s="552">
        <v>-0.26</v>
      </c>
      <c r="M40" s="553">
        <v>0.5</v>
      </c>
      <c r="N40" s="553">
        <v>4.7619047619047616E-2</v>
      </c>
      <c r="O40" s="106" t="s">
        <v>989</v>
      </c>
    </row>
    <row r="41" spans="1:15" x14ac:dyDescent="0.25">
      <c r="A41" s="106" t="s">
        <v>584</v>
      </c>
      <c r="B41" s="550"/>
      <c r="C41" s="559">
        <v>0.34</v>
      </c>
      <c r="D41" s="551">
        <v>-0.72511876661486796</v>
      </c>
      <c r="E41" s="552" t="e">
        <v>#N/A</v>
      </c>
      <c r="F41" s="552">
        <v>-0.72511876661486796</v>
      </c>
      <c r="G41" s="552" t="e">
        <v>#N/A</v>
      </c>
      <c r="H41" s="552">
        <v>0.34</v>
      </c>
      <c r="I41" s="552" t="e">
        <v>#N/A</v>
      </c>
      <c r="J41" s="552">
        <v>-0.38511876661486794</v>
      </c>
      <c r="K41" s="552">
        <v>-0.34</v>
      </c>
      <c r="L41" s="552" t="e">
        <v>#N/A</v>
      </c>
      <c r="M41" s="553">
        <v>0.45238095238095238</v>
      </c>
      <c r="N41" s="553">
        <v>4.7619047619047616E-2</v>
      </c>
      <c r="O41" s="106" t="s">
        <v>841</v>
      </c>
    </row>
    <row r="42" spans="1:15" x14ac:dyDescent="0.25">
      <c r="A42" s="106" t="s">
        <v>582</v>
      </c>
      <c r="B42" s="550"/>
      <c r="C42" s="559">
        <v>0.18</v>
      </c>
      <c r="D42" s="551">
        <v>-0.54511876661486802</v>
      </c>
      <c r="E42" s="552" t="e">
        <v>#N/A</v>
      </c>
      <c r="F42" s="552">
        <v>-0.54511876661486802</v>
      </c>
      <c r="G42" s="552" t="e">
        <v>#N/A</v>
      </c>
      <c r="H42" s="552">
        <v>0.18</v>
      </c>
      <c r="I42" s="552" t="e">
        <v>#N/A</v>
      </c>
      <c r="J42" s="552">
        <v>-0.36511876661486803</v>
      </c>
      <c r="K42" s="552">
        <v>-0.18</v>
      </c>
      <c r="L42" s="552" t="e">
        <v>#N/A</v>
      </c>
      <c r="M42" s="553">
        <v>0.40476190476190477</v>
      </c>
      <c r="N42" s="553">
        <v>4.7619047619047616E-2</v>
      </c>
      <c r="O42" s="106" t="s">
        <v>990</v>
      </c>
    </row>
    <row r="43" spans="1:15" x14ac:dyDescent="0.25">
      <c r="A43" s="554" t="s">
        <v>61</v>
      </c>
      <c r="B43" s="550"/>
      <c r="C43" s="556">
        <v>0.10511899438435801</v>
      </c>
      <c r="D43" s="551">
        <v>-0.43999977223051001</v>
      </c>
      <c r="E43" s="552" t="e">
        <v>#N/A</v>
      </c>
      <c r="F43" s="552">
        <v>-0.43999977223051001</v>
      </c>
      <c r="G43" s="552" t="e">
        <v>#N/A</v>
      </c>
      <c r="H43" s="552">
        <v>0.10511899438435801</v>
      </c>
      <c r="I43" s="552" t="e">
        <v>#N/A</v>
      </c>
      <c r="J43" s="552">
        <v>-0.334880777846152</v>
      </c>
      <c r="K43" s="552">
        <v>-0.10511899438435801</v>
      </c>
      <c r="L43" s="552" t="e">
        <v>#N/A</v>
      </c>
      <c r="M43" s="553">
        <v>0.35714285714285715</v>
      </c>
      <c r="N43" s="553">
        <v>4.7619047619047616E-2</v>
      </c>
      <c r="O43" s="106" t="s">
        <v>811</v>
      </c>
    </row>
    <row r="44" spans="1:15" x14ac:dyDescent="0.25">
      <c r="A44" s="549" t="s">
        <v>587</v>
      </c>
      <c r="B44" s="550" t="s">
        <v>579</v>
      </c>
      <c r="C44" s="554">
        <v>0.44</v>
      </c>
      <c r="D44" s="555">
        <v>-0.43999977223051001</v>
      </c>
      <c r="E44" s="552">
        <v>-0.43999977223051001</v>
      </c>
      <c r="F44" s="552" t="e">
        <v>#N/A</v>
      </c>
      <c r="G44" s="552" t="e">
        <v>#N/A</v>
      </c>
      <c r="H44" s="552" t="e">
        <v>#N/A</v>
      </c>
      <c r="I44" s="552" t="e">
        <v>#N/A</v>
      </c>
      <c r="J44" s="552" t="e">
        <v>#N/A</v>
      </c>
      <c r="K44" s="552" t="e">
        <v>#N/A</v>
      </c>
      <c r="L44" s="552" t="e">
        <v>#N/A</v>
      </c>
      <c r="M44" s="553">
        <v>0.30952380952380953</v>
      </c>
      <c r="N44" s="553">
        <v>4.7619047619047616E-2</v>
      </c>
      <c r="O44" s="549" t="s">
        <v>993</v>
      </c>
    </row>
    <row r="45" spans="1:15" x14ac:dyDescent="0.25">
      <c r="A45" s="554" t="s">
        <v>588</v>
      </c>
      <c r="B45" s="550" t="s">
        <v>579</v>
      </c>
      <c r="C45" s="554"/>
      <c r="D45" s="555">
        <v>-9.4673005830710269E-2</v>
      </c>
      <c r="E45" s="552">
        <v>-9.4673005830710269E-2</v>
      </c>
      <c r="F45" s="552" t="e">
        <v>#N/A</v>
      </c>
      <c r="G45" s="552" t="e">
        <v>#N/A</v>
      </c>
      <c r="H45" s="552" t="e">
        <v>#N/A</v>
      </c>
      <c r="I45" s="552" t="e">
        <v>#N/A</v>
      </c>
      <c r="J45" s="552" t="e">
        <v>#N/A</v>
      </c>
      <c r="K45" s="552" t="e">
        <v>#N/A</v>
      </c>
      <c r="L45" s="552" t="e">
        <v>#N/A</v>
      </c>
      <c r="M45" s="553">
        <v>0.26190476190476192</v>
      </c>
      <c r="N45" s="553">
        <v>4.7619047619047616E-2</v>
      </c>
      <c r="O45" s="554" t="s">
        <v>994</v>
      </c>
    </row>
    <row r="46" spans="1:15" x14ac:dyDescent="0.25">
      <c r="A46" s="106" t="s">
        <v>581</v>
      </c>
      <c r="B46" s="550"/>
      <c r="C46" s="559">
        <v>-0.12885462458327218</v>
      </c>
      <c r="D46" s="551">
        <v>-0.22352763041398244</v>
      </c>
      <c r="E46" s="552" t="e">
        <v>#N/A</v>
      </c>
      <c r="F46" s="552" t="e">
        <v>#N/A</v>
      </c>
      <c r="G46" s="552">
        <v>-0.22352763041398244</v>
      </c>
      <c r="H46" s="552" t="e">
        <v>#N/A</v>
      </c>
      <c r="I46" s="552">
        <v>0.12885462458327218</v>
      </c>
      <c r="J46" s="552">
        <v>3.4181618752561926E-2</v>
      </c>
      <c r="K46" s="552" t="e">
        <v>#N/A</v>
      </c>
      <c r="L46" s="552">
        <v>-0.12885462458327218</v>
      </c>
      <c r="M46" s="553">
        <v>0.21428571428571427</v>
      </c>
      <c r="N46" s="553">
        <v>4.7619047619047616E-2</v>
      </c>
      <c r="O46" s="106" t="s">
        <v>988</v>
      </c>
    </row>
    <row r="47" spans="1:15" x14ac:dyDescent="0.25">
      <c r="A47" s="106" t="s">
        <v>583</v>
      </c>
      <c r="B47" s="550"/>
      <c r="C47" s="559">
        <v>-5.0834161091568367E-2</v>
      </c>
      <c r="D47" s="551">
        <v>-0.27436179150555079</v>
      </c>
      <c r="E47" s="552" t="e">
        <v>#N/A</v>
      </c>
      <c r="F47" s="552" t="e">
        <v>#N/A</v>
      </c>
      <c r="G47" s="552">
        <v>-0.27436179150555079</v>
      </c>
      <c r="H47" s="552" t="e">
        <v>#N/A</v>
      </c>
      <c r="I47" s="552">
        <v>5.0834161091568367E-2</v>
      </c>
      <c r="J47" s="552">
        <v>-0.17269346932241408</v>
      </c>
      <c r="K47" s="552" t="e">
        <v>#N/A</v>
      </c>
      <c r="L47" s="552">
        <v>-5.0834161091568367E-2</v>
      </c>
      <c r="M47" s="553">
        <v>0.16666666666666666</v>
      </c>
      <c r="N47" s="553">
        <v>4.7619047619047616E-2</v>
      </c>
      <c r="O47" s="106" t="s">
        <v>841</v>
      </c>
    </row>
    <row r="48" spans="1:15" x14ac:dyDescent="0.25">
      <c r="A48" s="106" t="s">
        <v>584</v>
      </c>
      <c r="B48" s="550"/>
      <c r="C48" s="559">
        <v>0.45</v>
      </c>
      <c r="D48" s="551">
        <v>0.17563820849444922</v>
      </c>
      <c r="E48" s="552" t="e">
        <v>#N/A</v>
      </c>
      <c r="F48" s="552">
        <v>0.17563820849444917</v>
      </c>
      <c r="G48" s="552" t="e">
        <v>#N/A</v>
      </c>
      <c r="H48" s="552">
        <v>0.45</v>
      </c>
      <c r="I48" s="552" t="e">
        <v>#N/A</v>
      </c>
      <c r="J48" s="552">
        <v>0.17563820849444922</v>
      </c>
      <c r="K48" s="552">
        <v>0.45</v>
      </c>
      <c r="L48" s="552" t="e">
        <v>#N/A</v>
      </c>
      <c r="M48" s="553">
        <v>0.11904761904761904</v>
      </c>
      <c r="N48" s="553">
        <v>4.7619047619047616E-2</v>
      </c>
      <c r="O48" s="106" t="s">
        <v>990</v>
      </c>
    </row>
    <row r="49" spans="1:15" x14ac:dyDescent="0.25">
      <c r="A49" s="554" t="s">
        <v>61</v>
      </c>
      <c r="B49" s="550"/>
      <c r="C49" s="556">
        <v>-1.5638495108602296E-2</v>
      </c>
      <c r="D49" s="551">
        <v>0.15999971338584693</v>
      </c>
      <c r="E49" s="552" t="e">
        <v>#N/A</v>
      </c>
      <c r="F49" s="552" t="e">
        <v>#N/A</v>
      </c>
      <c r="G49" s="552">
        <v>0.15999971338584693</v>
      </c>
      <c r="H49" s="552" t="e">
        <v>#N/A</v>
      </c>
      <c r="I49" s="552">
        <v>1.5638495108602296E-2</v>
      </c>
      <c r="J49" s="552">
        <v>0.17563820849444922</v>
      </c>
      <c r="K49" s="552" t="e">
        <v>#N/A</v>
      </c>
      <c r="L49" s="552">
        <v>1.5638495108602296E-2</v>
      </c>
      <c r="M49" s="553">
        <v>7.1428571428571425E-2</v>
      </c>
      <c r="N49" s="553">
        <v>4.7619047619047616E-2</v>
      </c>
      <c r="O49" s="106" t="s">
        <v>811</v>
      </c>
    </row>
    <row r="50" spans="1:15" x14ac:dyDescent="0.25">
      <c r="A50" s="549" t="s">
        <v>589</v>
      </c>
      <c r="B50" s="550" t="s">
        <v>579</v>
      </c>
      <c r="C50" s="549">
        <v>0</v>
      </c>
      <c r="D50" s="555">
        <v>0.15999971338584693</v>
      </c>
      <c r="E50" s="552">
        <v>0.15999971338584693</v>
      </c>
      <c r="F50" s="552" t="e">
        <v>#N/A</v>
      </c>
      <c r="G50" s="552" t="e">
        <v>#N/A</v>
      </c>
      <c r="H50" s="552" t="e">
        <v>#N/A</v>
      </c>
      <c r="I50" s="552" t="e">
        <v>#N/A</v>
      </c>
      <c r="J50" s="552" t="e">
        <v>#N/A</v>
      </c>
      <c r="K50" s="552" t="e">
        <v>#N/A</v>
      </c>
      <c r="L50" s="552" t="e">
        <v>#N/A</v>
      </c>
      <c r="M50" s="553">
        <v>2.3809523809523808E-2</v>
      </c>
      <c r="N50" s="553">
        <v>4.7619047619047616E-2</v>
      </c>
      <c r="O50" s="549" t="s">
        <v>995</v>
      </c>
    </row>
  </sheetData>
  <mergeCells count="2">
    <mergeCell ref="A3:J3"/>
    <mergeCell ref="N3:W3"/>
  </mergeCells>
  <conditionalFormatting sqref="D30:K30 M30:N32 D31:L32 M50 D50:J50 N49:N50 N37:N47 D39:M47 D33:N36 D48:N48">
    <cfRule type="expression" dxfId="13" priority="8">
      <formula>ISERROR(D30)</formula>
    </cfRule>
  </conditionalFormatting>
  <conditionalFormatting sqref="K50:L50">
    <cfRule type="expression" dxfId="12" priority="6">
      <formula>ISERROR(K50)</formula>
    </cfRule>
  </conditionalFormatting>
  <conditionalFormatting sqref="L30">
    <cfRule type="expression" dxfId="11" priority="7">
      <formula>ISERROR(L30)</formula>
    </cfRule>
  </conditionalFormatting>
  <conditionalFormatting sqref="D37:J37 M37:M38 E38:J38">
    <cfRule type="expression" dxfId="10" priority="5">
      <formula>ISERROR(D37)</formula>
    </cfRule>
  </conditionalFormatting>
  <conditionalFormatting sqref="K37:L38">
    <cfRule type="expression" dxfId="9" priority="4">
      <formula>ISERROR(K37)</formula>
    </cfRule>
  </conditionalFormatting>
  <conditionalFormatting sqref="D38">
    <cfRule type="expression" dxfId="8" priority="3">
      <formula>ISERROR(D38)</formula>
    </cfRule>
  </conditionalFormatting>
  <conditionalFormatting sqref="E49:M49">
    <cfRule type="expression" dxfId="7" priority="2">
      <formula>ISERROR(E49)</formula>
    </cfRule>
  </conditionalFormatting>
  <conditionalFormatting sqref="D49">
    <cfRule type="expression" dxfId="6" priority="1">
      <formula>ISERROR(D49)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3:J40"/>
  <sheetViews>
    <sheetView showGridLines="0" zoomScale="85" zoomScaleNormal="85" workbookViewId="0">
      <selection activeCell="M27" sqref="M27"/>
    </sheetView>
  </sheetViews>
  <sheetFormatPr defaultRowHeight="15" x14ac:dyDescent="0.25"/>
  <sheetData>
    <row r="3" spans="1:10" ht="15.75" thickBot="1" x14ac:dyDescent="0.3">
      <c r="A3" s="675" t="s">
        <v>911</v>
      </c>
      <c r="B3" s="675"/>
      <c r="C3" s="675"/>
      <c r="D3" s="675"/>
      <c r="E3" s="675"/>
      <c r="F3" s="675"/>
      <c r="G3" s="675"/>
      <c r="H3" s="675"/>
      <c r="I3" s="675"/>
      <c r="J3" s="675"/>
    </row>
    <row r="4" spans="1:10" x14ac:dyDescent="0.25">
      <c r="A4" s="16"/>
      <c r="B4" s="17"/>
      <c r="C4" s="676" t="s">
        <v>7</v>
      </c>
      <c r="D4" s="676"/>
      <c r="E4" s="676"/>
      <c r="F4" s="677"/>
      <c r="G4" s="678" t="s">
        <v>8</v>
      </c>
      <c r="H4" s="679"/>
      <c r="I4" s="679"/>
      <c r="J4" s="679"/>
    </row>
    <row r="5" spans="1:10" ht="15.75" thickBot="1" x14ac:dyDescent="0.3">
      <c r="A5" s="18"/>
      <c r="B5" s="19"/>
      <c r="C5" s="228">
        <v>2015</v>
      </c>
      <c r="D5" s="680">
        <v>2016</v>
      </c>
      <c r="E5" s="680"/>
      <c r="F5" s="20">
        <v>2017</v>
      </c>
      <c r="G5" s="229">
        <v>2015</v>
      </c>
      <c r="H5" s="681">
        <v>2016</v>
      </c>
      <c r="I5" s="681"/>
      <c r="J5" s="229">
        <v>2017</v>
      </c>
    </row>
    <row r="6" spans="1:10" x14ac:dyDescent="0.25">
      <c r="A6" s="21" t="s">
        <v>9</v>
      </c>
      <c r="B6" s="22"/>
      <c r="C6" s="224"/>
      <c r="D6" s="673"/>
      <c r="E6" s="673"/>
      <c r="F6" s="23"/>
      <c r="G6" s="225"/>
      <c r="H6" s="674"/>
      <c r="I6" s="674"/>
      <c r="J6" s="225"/>
    </row>
    <row r="7" spans="1:10" x14ac:dyDescent="0.25">
      <c r="A7" s="11" t="s">
        <v>10</v>
      </c>
      <c r="B7" s="22"/>
      <c r="C7" s="224">
        <v>1.9</v>
      </c>
      <c r="D7" s="671">
        <v>2</v>
      </c>
      <c r="E7" s="671"/>
      <c r="F7" s="23">
        <v>2</v>
      </c>
      <c r="G7" s="225">
        <v>1.9</v>
      </c>
      <c r="H7" s="672">
        <v>1.9</v>
      </c>
      <c r="I7" s="672"/>
      <c r="J7" s="225">
        <v>2</v>
      </c>
    </row>
    <row r="8" spans="1:10" x14ac:dyDescent="0.25">
      <c r="A8" s="11" t="s">
        <v>11</v>
      </c>
      <c r="B8" s="22"/>
      <c r="C8" s="224">
        <v>1.6</v>
      </c>
      <c r="D8" s="671">
        <v>1.8</v>
      </c>
      <c r="E8" s="671"/>
      <c r="F8" s="23">
        <v>1.7</v>
      </c>
      <c r="G8" s="225">
        <v>1.6</v>
      </c>
      <c r="H8" s="672">
        <v>1.7</v>
      </c>
      <c r="I8" s="672"/>
      <c r="J8" s="225">
        <v>1.9</v>
      </c>
    </row>
    <row r="9" spans="1:10" x14ac:dyDescent="0.25">
      <c r="A9" s="11" t="s">
        <v>12</v>
      </c>
      <c r="B9" s="22"/>
      <c r="C9" s="224">
        <v>1.7</v>
      </c>
      <c r="D9" s="671">
        <v>1.8</v>
      </c>
      <c r="E9" s="671"/>
      <c r="F9" s="23">
        <v>1.7</v>
      </c>
      <c r="G9" s="225">
        <v>1.7</v>
      </c>
      <c r="H9" s="672">
        <v>1.8</v>
      </c>
      <c r="I9" s="672"/>
      <c r="J9" s="225">
        <v>1.8</v>
      </c>
    </row>
    <row r="10" spans="1:10" x14ac:dyDescent="0.25">
      <c r="A10" s="11" t="s">
        <v>13</v>
      </c>
      <c r="B10" s="22"/>
      <c r="C10" s="224">
        <v>4.2</v>
      </c>
      <c r="D10" s="671">
        <v>2.7</v>
      </c>
      <c r="E10" s="671"/>
      <c r="F10" s="23">
        <v>2.8</v>
      </c>
      <c r="G10" s="225">
        <v>4.5</v>
      </c>
      <c r="H10" s="672">
        <v>2.2999999999999998</v>
      </c>
      <c r="I10" s="672"/>
      <c r="J10" s="225">
        <v>2.7</v>
      </c>
    </row>
    <row r="11" spans="1:10" x14ac:dyDescent="0.25">
      <c r="A11" s="11" t="s">
        <v>14</v>
      </c>
      <c r="B11" s="22"/>
      <c r="C11" s="224">
        <v>3.4</v>
      </c>
      <c r="D11" s="671">
        <v>3.3</v>
      </c>
      <c r="E11" s="671"/>
      <c r="F11" s="23">
        <v>3.4</v>
      </c>
      <c r="G11" s="225">
        <v>3.5</v>
      </c>
      <c r="H11" s="672">
        <v>3.5</v>
      </c>
      <c r="I11" s="672"/>
      <c r="J11" s="225">
        <v>3.5</v>
      </c>
    </row>
    <row r="12" spans="1:10" x14ac:dyDescent="0.25">
      <c r="A12" s="11" t="s">
        <v>15</v>
      </c>
      <c r="B12" s="22"/>
      <c r="C12" s="224">
        <v>2.6</v>
      </c>
      <c r="D12" s="671">
        <v>2.5</v>
      </c>
      <c r="E12" s="671"/>
      <c r="F12" s="23">
        <v>2.5</v>
      </c>
      <c r="G12" s="225">
        <v>2.7</v>
      </c>
      <c r="H12" s="672">
        <v>2.1</v>
      </c>
      <c r="I12" s="672"/>
      <c r="J12" s="225">
        <v>2.5</v>
      </c>
    </row>
    <row r="13" spans="1:10" x14ac:dyDescent="0.25">
      <c r="A13" s="21" t="s">
        <v>16</v>
      </c>
      <c r="B13" s="22"/>
      <c r="C13" s="224"/>
      <c r="D13" s="671"/>
      <c r="E13" s="671"/>
      <c r="F13" s="23"/>
      <c r="G13" s="225"/>
      <c r="H13" s="672"/>
      <c r="I13" s="672"/>
      <c r="J13" s="225"/>
    </row>
    <row r="14" spans="1:10" x14ac:dyDescent="0.25">
      <c r="A14" s="11" t="s">
        <v>17</v>
      </c>
      <c r="B14" s="22"/>
      <c r="C14" s="224">
        <v>0.53</v>
      </c>
      <c r="D14" s="671">
        <v>0.8</v>
      </c>
      <c r="E14" s="671"/>
      <c r="F14" s="224">
        <v>1.33</v>
      </c>
      <c r="G14" s="231" t="s">
        <v>18</v>
      </c>
      <c r="H14" s="672" t="s">
        <v>18</v>
      </c>
      <c r="I14" s="672"/>
      <c r="J14" s="225" t="s">
        <v>18</v>
      </c>
    </row>
    <row r="15" spans="1:10" x14ac:dyDescent="0.25">
      <c r="A15" s="21" t="s">
        <v>19</v>
      </c>
      <c r="B15" s="24"/>
      <c r="C15" s="224">
        <v>0.05</v>
      </c>
      <c r="D15" s="671">
        <v>0.05</v>
      </c>
      <c r="E15" s="671"/>
      <c r="F15" s="224">
        <v>0.05</v>
      </c>
      <c r="G15" s="231" t="s">
        <v>18</v>
      </c>
      <c r="H15" s="672" t="s">
        <v>18</v>
      </c>
      <c r="I15" s="672"/>
      <c r="J15" s="225" t="s">
        <v>18</v>
      </c>
    </row>
    <row r="16" spans="1:10" x14ac:dyDescent="0.25">
      <c r="A16" s="11" t="s">
        <v>20</v>
      </c>
      <c r="B16" s="22"/>
      <c r="C16" s="224">
        <v>1.1100000000000001</v>
      </c>
      <c r="D16" s="671">
        <v>1.06</v>
      </c>
      <c r="E16" s="671"/>
      <c r="F16" s="224">
        <v>1.06</v>
      </c>
      <c r="G16" s="231">
        <v>1.1100000000000001</v>
      </c>
      <c r="H16" s="672">
        <v>1.08</v>
      </c>
      <c r="I16" s="672"/>
      <c r="J16" s="225">
        <v>1.08</v>
      </c>
    </row>
    <row r="17" spans="1:10" x14ac:dyDescent="0.25">
      <c r="A17" s="11" t="s">
        <v>21</v>
      </c>
      <c r="B17" s="22"/>
      <c r="C17" s="224">
        <v>53.6</v>
      </c>
      <c r="D17" s="671">
        <v>34.6</v>
      </c>
      <c r="E17" s="671"/>
      <c r="F17" s="224">
        <v>41.1</v>
      </c>
      <c r="G17" s="231">
        <v>53.4</v>
      </c>
      <c r="H17" s="672">
        <v>35.799999999999997</v>
      </c>
      <c r="I17" s="672"/>
      <c r="J17" s="225">
        <v>42.5</v>
      </c>
    </row>
    <row r="18" spans="1:10" ht="15.75" thickBot="1" x14ac:dyDescent="0.3">
      <c r="A18" s="25" t="s">
        <v>668</v>
      </c>
      <c r="B18" s="26"/>
      <c r="C18" s="224">
        <v>48.3</v>
      </c>
      <c r="D18" s="667">
        <v>32.700000000000003</v>
      </c>
      <c r="E18" s="667"/>
      <c r="F18" s="224">
        <v>38.700000000000003</v>
      </c>
      <c r="G18" s="232">
        <v>48.1</v>
      </c>
      <c r="H18" s="668">
        <v>33</v>
      </c>
      <c r="I18" s="668"/>
      <c r="J18" s="226">
        <v>39.200000000000003</v>
      </c>
    </row>
    <row r="19" spans="1:10" ht="51.75" thickBot="1" x14ac:dyDescent="0.3">
      <c r="A19" s="27" t="s">
        <v>669</v>
      </c>
      <c r="B19" s="28"/>
      <c r="C19" s="669">
        <v>3.6</v>
      </c>
      <c r="D19" s="669"/>
      <c r="E19" s="233">
        <v>3.2</v>
      </c>
      <c r="F19" s="234">
        <v>3.6</v>
      </c>
      <c r="G19" s="29">
        <v>3.5</v>
      </c>
      <c r="H19" s="29">
        <v>3.2</v>
      </c>
      <c r="I19" s="669">
        <v>3.4</v>
      </c>
      <c r="J19" s="669"/>
    </row>
    <row r="20" spans="1:10" x14ac:dyDescent="0.25">
      <c r="A20" s="30"/>
      <c r="B20" s="670" t="s">
        <v>23</v>
      </c>
      <c r="C20" s="670"/>
      <c r="D20" s="670"/>
      <c r="E20" s="670"/>
      <c r="F20" s="670"/>
      <c r="G20" s="670"/>
      <c r="H20" s="670"/>
      <c r="I20" s="670"/>
      <c r="J20" s="670"/>
    </row>
    <row r="23" spans="1:10" ht="15.75" thickBot="1" x14ac:dyDescent="0.3">
      <c r="A23" s="675" t="s">
        <v>912</v>
      </c>
      <c r="B23" s="675"/>
      <c r="C23" s="675"/>
      <c r="D23" s="675"/>
      <c r="E23" s="675"/>
      <c r="F23" s="675"/>
      <c r="G23" s="675"/>
      <c r="H23" s="675"/>
      <c r="I23" s="675"/>
      <c r="J23" s="675"/>
    </row>
    <row r="24" spans="1:10" x14ac:dyDescent="0.25">
      <c r="A24" s="16"/>
      <c r="B24" s="17"/>
      <c r="C24" s="676" t="s">
        <v>1096</v>
      </c>
      <c r="D24" s="676"/>
      <c r="E24" s="676"/>
      <c r="F24" s="677"/>
      <c r="G24" s="678" t="s">
        <v>8</v>
      </c>
      <c r="H24" s="679"/>
      <c r="I24" s="679"/>
      <c r="J24" s="679"/>
    </row>
    <row r="25" spans="1:10" ht="15.75" thickBot="1" x14ac:dyDescent="0.3">
      <c r="A25" s="572"/>
      <c r="B25" s="573"/>
      <c r="C25" s="572">
        <v>2015</v>
      </c>
      <c r="D25" s="680">
        <v>2016</v>
      </c>
      <c r="E25" s="680"/>
      <c r="F25" s="20">
        <v>2017</v>
      </c>
      <c r="G25" s="573">
        <v>2015</v>
      </c>
      <c r="H25" s="681">
        <v>2016</v>
      </c>
      <c r="I25" s="681"/>
      <c r="J25" s="573">
        <v>2017</v>
      </c>
    </row>
    <row r="26" spans="1:10" x14ac:dyDescent="0.25">
      <c r="A26" s="21" t="s">
        <v>655</v>
      </c>
      <c r="B26" s="22"/>
      <c r="C26" s="574"/>
      <c r="D26" s="673"/>
      <c r="E26" s="673"/>
      <c r="F26" s="23"/>
      <c r="G26" s="575"/>
      <c r="H26" s="674"/>
      <c r="I26" s="674"/>
      <c r="J26" s="575"/>
    </row>
    <row r="27" spans="1:10" x14ac:dyDescent="0.25">
      <c r="A27" s="11" t="s">
        <v>656</v>
      </c>
      <c r="B27" s="22"/>
      <c r="C27" s="574">
        <v>1.9</v>
      </c>
      <c r="D27" s="671">
        <v>2</v>
      </c>
      <c r="E27" s="671"/>
      <c r="F27" s="23">
        <v>2</v>
      </c>
      <c r="G27" s="575">
        <v>1.9</v>
      </c>
      <c r="H27" s="672">
        <v>1.9</v>
      </c>
      <c r="I27" s="672"/>
      <c r="J27" s="575">
        <v>2</v>
      </c>
    </row>
    <row r="28" spans="1:10" x14ac:dyDescent="0.25">
      <c r="A28" s="11" t="s">
        <v>657</v>
      </c>
      <c r="B28" s="22"/>
      <c r="C28" s="574">
        <v>1.6</v>
      </c>
      <c r="D28" s="671">
        <v>1.8</v>
      </c>
      <c r="E28" s="671"/>
      <c r="F28" s="23">
        <v>1.7</v>
      </c>
      <c r="G28" s="575">
        <v>1.6</v>
      </c>
      <c r="H28" s="672">
        <v>1.7</v>
      </c>
      <c r="I28" s="672"/>
      <c r="J28" s="575">
        <v>1.9</v>
      </c>
    </row>
    <row r="29" spans="1:10" x14ac:dyDescent="0.25">
      <c r="A29" s="11" t="s">
        <v>658</v>
      </c>
      <c r="B29" s="22"/>
      <c r="C29" s="574">
        <v>1.7</v>
      </c>
      <c r="D29" s="671">
        <v>1.8</v>
      </c>
      <c r="E29" s="671"/>
      <c r="F29" s="23">
        <v>1.7</v>
      </c>
      <c r="G29" s="575">
        <v>1.7</v>
      </c>
      <c r="H29" s="672">
        <v>1.8</v>
      </c>
      <c r="I29" s="672"/>
      <c r="J29" s="575">
        <v>1.8</v>
      </c>
    </row>
    <row r="30" spans="1:10" x14ac:dyDescent="0.25">
      <c r="A30" s="11" t="s">
        <v>659</v>
      </c>
      <c r="B30" s="22"/>
      <c r="C30" s="574">
        <v>4.2</v>
      </c>
      <c r="D30" s="671">
        <v>2.7</v>
      </c>
      <c r="E30" s="671"/>
      <c r="F30" s="23">
        <v>2.8</v>
      </c>
      <c r="G30" s="575">
        <v>4.5</v>
      </c>
      <c r="H30" s="672">
        <v>2.2999999999999998</v>
      </c>
      <c r="I30" s="672"/>
      <c r="J30" s="575">
        <v>2.7</v>
      </c>
    </row>
    <row r="31" spans="1:10" x14ac:dyDescent="0.25">
      <c r="A31" s="11" t="s">
        <v>660</v>
      </c>
      <c r="B31" s="22"/>
      <c r="C31" s="574">
        <v>3.4</v>
      </c>
      <c r="D31" s="671">
        <v>3.3</v>
      </c>
      <c r="E31" s="671"/>
      <c r="F31" s="23">
        <v>3.4</v>
      </c>
      <c r="G31" s="575">
        <v>3.5</v>
      </c>
      <c r="H31" s="672">
        <v>3.5</v>
      </c>
      <c r="I31" s="672"/>
      <c r="J31" s="575">
        <v>3.5</v>
      </c>
    </row>
    <row r="32" spans="1:10" x14ac:dyDescent="0.25">
      <c r="A32" s="11" t="s">
        <v>661</v>
      </c>
      <c r="B32" s="22"/>
      <c r="C32" s="574">
        <v>2.6</v>
      </c>
      <c r="D32" s="671">
        <v>2.5</v>
      </c>
      <c r="E32" s="671"/>
      <c r="F32" s="23">
        <v>2.5</v>
      </c>
      <c r="G32" s="575">
        <v>2.7</v>
      </c>
      <c r="H32" s="672">
        <v>2.1</v>
      </c>
      <c r="I32" s="672"/>
      <c r="J32" s="575">
        <v>2.5</v>
      </c>
    </row>
    <row r="33" spans="1:10" x14ac:dyDescent="0.25">
      <c r="A33" s="21" t="s">
        <v>662</v>
      </c>
      <c r="B33" s="22"/>
      <c r="C33" s="574"/>
      <c r="D33" s="671"/>
      <c r="E33" s="671"/>
      <c r="F33" s="23"/>
      <c r="G33" s="575"/>
      <c r="H33" s="672"/>
      <c r="I33" s="672"/>
      <c r="J33" s="575"/>
    </row>
    <row r="34" spans="1:10" x14ac:dyDescent="0.25">
      <c r="A34" s="11" t="s">
        <v>663</v>
      </c>
      <c r="B34" s="22"/>
      <c r="C34" s="574">
        <v>0.53</v>
      </c>
      <c r="D34" s="671">
        <v>0.8</v>
      </c>
      <c r="E34" s="671"/>
      <c r="F34" s="574">
        <v>1.33</v>
      </c>
      <c r="G34" s="231" t="s">
        <v>18</v>
      </c>
      <c r="H34" s="672" t="s">
        <v>18</v>
      </c>
      <c r="I34" s="672"/>
      <c r="J34" s="575" t="s">
        <v>18</v>
      </c>
    </row>
    <row r="35" spans="1:10" x14ac:dyDescent="0.25">
      <c r="A35" s="21" t="s">
        <v>664</v>
      </c>
      <c r="B35" s="24"/>
      <c r="C35" s="574">
        <v>0.05</v>
      </c>
      <c r="D35" s="671">
        <v>0.05</v>
      </c>
      <c r="E35" s="671"/>
      <c r="F35" s="574">
        <v>0.05</v>
      </c>
      <c r="G35" s="231" t="s">
        <v>18</v>
      </c>
      <c r="H35" s="672" t="s">
        <v>18</v>
      </c>
      <c r="I35" s="672"/>
      <c r="J35" s="575" t="s">
        <v>18</v>
      </c>
    </row>
    <row r="36" spans="1:10" x14ac:dyDescent="0.25">
      <c r="A36" s="11" t="s">
        <v>665</v>
      </c>
      <c r="B36" s="22"/>
      <c r="C36" s="574">
        <v>1.1100000000000001</v>
      </c>
      <c r="D36" s="671">
        <v>1.06</v>
      </c>
      <c r="E36" s="671"/>
      <c r="F36" s="574">
        <v>1.06</v>
      </c>
      <c r="G36" s="231">
        <v>1.1100000000000001</v>
      </c>
      <c r="H36" s="672">
        <v>1.08</v>
      </c>
      <c r="I36" s="672"/>
      <c r="J36" s="575">
        <v>1.08</v>
      </c>
    </row>
    <row r="37" spans="1:10" x14ac:dyDescent="0.25">
      <c r="A37" s="11" t="s">
        <v>666</v>
      </c>
      <c r="B37" s="22"/>
      <c r="C37" s="574">
        <v>53.6</v>
      </c>
      <c r="D37" s="671">
        <v>34.6</v>
      </c>
      <c r="E37" s="671"/>
      <c r="F37" s="574">
        <v>41.1</v>
      </c>
      <c r="G37" s="231">
        <v>53.4</v>
      </c>
      <c r="H37" s="672">
        <v>35.799999999999997</v>
      </c>
      <c r="I37" s="672"/>
      <c r="J37" s="575">
        <v>42.5</v>
      </c>
    </row>
    <row r="38" spans="1:10" ht="15.75" thickBot="1" x14ac:dyDescent="0.3">
      <c r="A38" s="25" t="s">
        <v>667</v>
      </c>
      <c r="B38" s="26"/>
      <c r="C38" s="574">
        <v>48.3</v>
      </c>
      <c r="D38" s="667">
        <v>32.700000000000003</v>
      </c>
      <c r="E38" s="667"/>
      <c r="F38" s="574">
        <v>38.700000000000003</v>
      </c>
      <c r="G38" s="232">
        <v>48.1</v>
      </c>
      <c r="H38" s="668">
        <v>33</v>
      </c>
      <c r="I38" s="668"/>
      <c r="J38" s="576">
        <v>39.200000000000003</v>
      </c>
    </row>
    <row r="39" spans="1:10" ht="51.75" thickBot="1" x14ac:dyDescent="0.3">
      <c r="A39" s="27" t="s">
        <v>22</v>
      </c>
      <c r="B39" s="28"/>
      <c r="C39" s="669">
        <v>3.6</v>
      </c>
      <c r="D39" s="669"/>
      <c r="E39" s="233">
        <v>3.2</v>
      </c>
      <c r="F39" s="234">
        <v>3.6</v>
      </c>
      <c r="G39" s="29">
        <v>3.5</v>
      </c>
      <c r="H39" s="29">
        <v>3.2</v>
      </c>
      <c r="I39" s="669">
        <v>3.4</v>
      </c>
      <c r="J39" s="669"/>
    </row>
    <row r="40" spans="1:10" x14ac:dyDescent="0.25">
      <c r="A40" s="580"/>
      <c r="B40" s="670" t="s">
        <v>670</v>
      </c>
      <c r="C40" s="670"/>
      <c r="D40" s="670"/>
      <c r="E40" s="670"/>
      <c r="F40" s="670"/>
      <c r="G40" s="670"/>
      <c r="H40" s="670"/>
      <c r="I40" s="670"/>
      <c r="J40" s="670"/>
    </row>
  </sheetData>
  <mergeCells count="68">
    <mergeCell ref="C19:D19"/>
    <mergeCell ref="I19:J19"/>
    <mergeCell ref="B20:J20"/>
    <mergeCell ref="D16:E16"/>
    <mergeCell ref="H16:I16"/>
    <mergeCell ref="D17:E17"/>
    <mergeCell ref="H17:I17"/>
    <mergeCell ref="D18:E18"/>
    <mergeCell ref="H18:I18"/>
    <mergeCell ref="D13:E13"/>
    <mergeCell ref="H13:I13"/>
    <mergeCell ref="D14:E14"/>
    <mergeCell ref="H14:I14"/>
    <mergeCell ref="D15:E15"/>
    <mergeCell ref="H15:I15"/>
    <mergeCell ref="D10:E10"/>
    <mergeCell ref="H10:I10"/>
    <mergeCell ref="D11:E11"/>
    <mergeCell ref="H11:I11"/>
    <mergeCell ref="D12:E12"/>
    <mergeCell ref="H12:I12"/>
    <mergeCell ref="D7:E7"/>
    <mergeCell ref="H7:I7"/>
    <mergeCell ref="D8:E8"/>
    <mergeCell ref="H8:I8"/>
    <mergeCell ref="D9:E9"/>
    <mergeCell ref="H9:I9"/>
    <mergeCell ref="D6:E6"/>
    <mergeCell ref="H6:I6"/>
    <mergeCell ref="A3:J3"/>
    <mergeCell ref="C4:F4"/>
    <mergeCell ref="G4:J4"/>
    <mergeCell ref="D5:E5"/>
    <mergeCell ref="H5:I5"/>
    <mergeCell ref="A23:J23"/>
    <mergeCell ref="C24:F24"/>
    <mergeCell ref="G24:J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C39:D39"/>
    <mergeCell ref="I39:J39"/>
    <mergeCell ref="B40:J40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4:H55"/>
  <sheetViews>
    <sheetView showGridLines="0" zoomScale="85" zoomScaleNormal="85" workbookViewId="0">
      <selection activeCell="E27" sqref="E27"/>
    </sheetView>
  </sheetViews>
  <sheetFormatPr defaultRowHeight="15" x14ac:dyDescent="0.25"/>
  <cols>
    <col min="1" max="1" width="54" bestFit="1" customWidth="1"/>
    <col min="4" max="4" width="11.85546875" bestFit="1" customWidth="1"/>
    <col min="5" max="5" width="12.42578125" bestFit="1" customWidth="1"/>
    <col min="6" max="6" width="10.85546875" bestFit="1" customWidth="1"/>
    <col min="7" max="7" width="9.85546875" bestFit="1" customWidth="1"/>
    <col min="9" max="9" width="37.7109375" bestFit="1" customWidth="1"/>
  </cols>
  <sheetData>
    <row r="4" spans="1:8" ht="15.75" thickBot="1" x14ac:dyDescent="0.3">
      <c r="A4" s="686" t="s">
        <v>435</v>
      </c>
      <c r="B4" s="686"/>
      <c r="C4" s="686"/>
      <c r="D4" s="686"/>
      <c r="E4" s="686"/>
      <c r="F4" s="686"/>
      <c r="G4" s="686"/>
      <c r="H4" s="686"/>
    </row>
    <row r="5" spans="1:8" ht="16.5" x14ac:dyDescent="0.25">
      <c r="A5" s="319"/>
      <c r="B5" s="713">
        <v>2017</v>
      </c>
      <c r="C5" s="713"/>
      <c r="D5" s="713">
        <v>2018</v>
      </c>
      <c r="E5" s="713"/>
      <c r="F5" s="713">
        <v>2019</v>
      </c>
      <c r="G5" s="713"/>
      <c r="H5" s="320"/>
    </row>
    <row r="6" spans="1:8" ht="17.25" thickBot="1" x14ac:dyDescent="0.3">
      <c r="A6" s="10" t="s">
        <v>146</v>
      </c>
      <c r="B6" s="274" t="s">
        <v>148</v>
      </c>
      <c r="C6" s="274" t="s">
        <v>149</v>
      </c>
      <c r="D6" s="274" t="s">
        <v>148</v>
      </c>
      <c r="E6" s="274" t="s">
        <v>149</v>
      </c>
      <c r="F6" s="274" t="s">
        <v>148</v>
      </c>
      <c r="G6" s="274" t="s">
        <v>149</v>
      </c>
      <c r="H6" s="320"/>
    </row>
    <row r="7" spans="1:8" ht="17.25" thickBot="1" x14ac:dyDescent="0.3">
      <c r="A7" s="10" t="s">
        <v>436</v>
      </c>
      <c r="B7" s="310">
        <v>19</v>
      </c>
      <c r="C7" s="310">
        <v>0.02</v>
      </c>
      <c r="D7" s="310">
        <v>-147</v>
      </c>
      <c r="E7" s="310">
        <v>-0.16</v>
      </c>
      <c r="F7" s="310">
        <v>-265</v>
      </c>
      <c r="G7" s="310">
        <v>-0.27</v>
      </c>
      <c r="H7" s="320"/>
    </row>
    <row r="8" spans="1:8" ht="16.5" x14ac:dyDescent="0.25">
      <c r="A8" s="15" t="s">
        <v>437</v>
      </c>
      <c r="B8" s="305">
        <v>-52</v>
      </c>
      <c r="C8" s="305">
        <v>-0.06</v>
      </c>
      <c r="D8" s="305">
        <v>-156</v>
      </c>
      <c r="E8" s="305">
        <v>-0.17</v>
      </c>
      <c r="F8" s="305">
        <v>-190</v>
      </c>
      <c r="G8" s="305">
        <v>-0.2</v>
      </c>
      <c r="H8" s="320"/>
    </row>
    <row r="9" spans="1:8" ht="16.5" x14ac:dyDescent="0.25">
      <c r="A9" s="45" t="s">
        <v>438</v>
      </c>
      <c r="B9" s="301">
        <v>-127</v>
      </c>
      <c r="C9" s="301">
        <v>-0.15</v>
      </c>
      <c r="D9" s="301">
        <v>-136</v>
      </c>
      <c r="E9" s="301">
        <v>-0.15</v>
      </c>
      <c r="F9" s="301">
        <v>-146</v>
      </c>
      <c r="G9" s="301">
        <v>-0.15</v>
      </c>
      <c r="H9" s="320"/>
    </row>
    <row r="10" spans="1:8" ht="16.5" x14ac:dyDescent="0.25">
      <c r="A10" s="45" t="s">
        <v>439</v>
      </c>
      <c r="B10" s="301" t="s">
        <v>18</v>
      </c>
      <c r="C10" s="301" t="s">
        <v>18</v>
      </c>
      <c r="D10" s="301">
        <v>-72</v>
      </c>
      <c r="E10" s="301">
        <v>-0.08</v>
      </c>
      <c r="F10" s="301">
        <v>-69</v>
      </c>
      <c r="G10" s="301">
        <v>-7.0000000000000007E-2</v>
      </c>
      <c r="H10" s="320"/>
    </row>
    <row r="11" spans="1:8" ht="16.5" x14ac:dyDescent="0.25">
      <c r="A11" s="45" t="s">
        <v>440</v>
      </c>
      <c r="B11" s="301">
        <v>80</v>
      </c>
      <c r="C11" s="301">
        <v>0.09</v>
      </c>
      <c r="D11" s="301">
        <v>85</v>
      </c>
      <c r="E11" s="301">
        <v>0.09</v>
      </c>
      <c r="F11" s="301">
        <v>91</v>
      </c>
      <c r="G11" s="301">
        <v>0.09</v>
      </c>
      <c r="H11" s="320"/>
    </row>
    <row r="12" spans="1:8" ht="16.5" x14ac:dyDescent="0.25">
      <c r="A12" s="45" t="s">
        <v>441</v>
      </c>
      <c r="B12" s="301">
        <v>21</v>
      </c>
      <c r="C12" s="301">
        <v>0.02</v>
      </c>
      <c r="D12" s="301">
        <v>21</v>
      </c>
      <c r="E12" s="301">
        <v>0.02</v>
      </c>
      <c r="F12" s="301">
        <v>21</v>
      </c>
      <c r="G12" s="301">
        <v>0.02</v>
      </c>
      <c r="H12" s="320"/>
    </row>
    <row r="13" spans="1:8" ht="16.5" x14ac:dyDescent="0.25">
      <c r="A13" s="45" t="s">
        <v>442</v>
      </c>
      <c r="B13" s="301">
        <v>-26</v>
      </c>
      <c r="C13" s="301">
        <v>-0.03</v>
      </c>
      <c r="D13" s="301">
        <v>-28</v>
      </c>
      <c r="E13" s="301">
        <v>-0.03</v>
      </c>
      <c r="F13" s="301">
        <v>-29</v>
      </c>
      <c r="G13" s="301">
        <v>-0.03</v>
      </c>
      <c r="H13" s="320"/>
    </row>
    <row r="14" spans="1:8" ht="16.5" x14ac:dyDescent="0.25">
      <c r="A14" s="45" t="s">
        <v>443</v>
      </c>
      <c r="B14" s="301">
        <v>0</v>
      </c>
      <c r="C14" s="301">
        <v>0</v>
      </c>
      <c r="D14" s="301">
        <v>-28</v>
      </c>
      <c r="E14" s="301">
        <v>-0.03</v>
      </c>
      <c r="F14" s="301">
        <v>-29</v>
      </c>
      <c r="G14" s="301">
        <v>-0.03</v>
      </c>
      <c r="H14" s="320"/>
    </row>
    <row r="15" spans="1:8" ht="16.5" x14ac:dyDescent="0.25">
      <c r="A15" s="45" t="s">
        <v>444</v>
      </c>
      <c r="B15" s="301">
        <v>0</v>
      </c>
      <c r="C15" s="301">
        <v>0</v>
      </c>
      <c r="D15" s="301">
        <v>0</v>
      </c>
      <c r="E15" s="301">
        <v>0</v>
      </c>
      <c r="F15" s="301">
        <v>-29</v>
      </c>
      <c r="G15" s="301">
        <v>-0.03</v>
      </c>
      <c r="H15" s="320"/>
    </row>
    <row r="16" spans="1:8" ht="16.5" x14ac:dyDescent="0.25">
      <c r="A16" s="15" t="s">
        <v>445</v>
      </c>
      <c r="B16" s="305">
        <v>44</v>
      </c>
      <c r="C16" s="305">
        <v>0.05</v>
      </c>
      <c r="D16" s="305">
        <v>-3</v>
      </c>
      <c r="E16" s="305">
        <v>0</v>
      </c>
      <c r="F16" s="305">
        <v>-61</v>
      </c>
      <c r="G16" s="305">
        <v>-0.06</v>
      </c>
      <c r="H16" s="320"/>
    </row>
    <row r="17" spans="1:8" ht="17.25" thickBot="1" x14ac:dyDescent="0.3">
      <c r="A17" s="15" t="s">
        <v>446</v>
      </c>
      <c r="B17" s="305">
        <v>27</v>
      </c>
      <c r="C17" s="310">
        <v>0.03</v>
      </c>
      <c r="D17" s="305">
        <v>12</v>
      </c>
      <c r="E17" s="310">
        <v>0.01</v>
      </c>
      <c r="F17" s="305">
        <v>-13</v>
      </c>
      <c r="G17" s="310">
        <v>-0.01</v>
      </c>
      <c r="H17" s="320"/>
    </row>
    <row r="18" spans="1:8" ht="17.25" thickBot="1" x14ac:dyDescent="0.3">
      <c r="A18" s="312" t="s">
        <v>447</v>
      </c>
      <c r="B18" s="304">
        <v>-334</v>
      </c>
      <c r="C18" s="310">
        <v>-0.39</v>
      </c>
      <c r="D18" s="304">
        <v>354</v>
      </c>
      <c r="E18" s="310">
        <v>0.39</v>
      </c>
      <c r="F18" s="304">
        <v>510</v>
      </c>
      <c r="G18" s="310">
        <v>0.53</v>
      </c>
      <c r="H18" s="320"/>
    </row>
    <row r="19" spans="1:8" ht="17.25" thickBot="1" x14ac:dyDescent="0.3">
      <c r="A19" s="10" t="s">
        <v>448</v>
      </c>
      <c r="B19" s="310">
        <v>-454</v>
      </c>
      <c r="C19" s="310">
        <v>-0.54</v>
      </c>
      <c r="D19" s="310">
        <v>-238</v>
      </c>
      <c r="E19" s="310">
        <v>-0.26</v>
      </c>
      <c r="F19" s="310">
        <v>-49</v>
      </c>
      <c r="G19" s="310">
        <v>-0.05</v>
      </c>
      <c r="H19" s="320"/>
    </row>
    <row r="20" spans="1:8" ht="16.5" x14ac:dyDescent="0.25">
      <c r="A20" s="45" t="s">
        <v>449</v>
      </c>
      <c r="B20" s="301">
        <v>-341</v>
      </c>
      <c r="C20" s="301">
        <v>-0.4</v>
      </c>
      <c r="D20" s="301">
        <v>-92</v>
      </c>
      <c r="E20" s="301">
        <v>-0.1</v>
      </c>
      <c r="F20" s="301" t="s">
        <v>18</v>
      </c>
      <c r="G20" s="301" t="s">
        <v>18</v>
      </c>
      <c r="H20" s="320"/>
    </row>
    <row r="21" spans="1:8" ht="17.25" thickBot="1" x14ac:dyDescent="0.3">
      <c r="A21" s="10" t="s">
        <v>450</v>
      </c>
      <c r="B21" s="310">
        <v>171</v>
      </c>
      <c r="C21" s="310">
        <v>0.2</v>
      </c>
      <c r="D21" s="310">
        <v>308</v>
      </c>
      <c r="E21" s="310">
        <v>0.34</v>
      </c>
      <c r="F21" s="310">
        <v>433</v>
      </c>
      <c r="G21" s="310">
        <v>0.45</v>
      </c>
      <c r="H21" s="320"/>
    </row>
    <row r="22" spans="1:8" ht="17.25" thickBot="1" x14ac:dyDescent="0.3">
      <c r="A22" s="10" t="s">
        <v>451</v>
      </c>
      <c r="B22" s="310">
        <v>-145</v>
      </c>
      <c r="C22" s="310">
        <v>-0.17</v>
      </c>
      <c r="D22" s="310">
        <v>162</v>
      </c>
      <c r="E22" s="310">
        <v>0.18</v>
      </c>
      <c r="F22" s="310">
        <v>-9</v>
      </c>
      <c r="G22" s="310">
        <v>-0.01</v>
      </c>
      <c r="H22" s="320"/>
    </row>
    <row r="23" spans="1:8" ht="17.25" thickBot="1" x14ac:dyDescent="0.3">
      <c r="A23" s="10" t="s">
        <v>452</v>
      </c>
      <c r="B23" s="310">
        <v>94</v>
      </c>
      <c r="C23" s="310">
        <v>0.11</v>
      </c>
      <c r="D23" s="310">
        <v>122</v>
      </c>
      <c r="E23" s="310">
        <v>0.14000000000000001</v>
      </c>
      <c r="F23" s="310">
        <v>135</v>
      </c>
      <c r="G23" s="310">
        <v>0.14000000000000001</v>
      </c>
      <c r="H23" s="320"/>
    </row>
    <row r="24" spans="1:8" ht="16.5" x14ac:dyDescent="0.25">
      <c r="A24" s="45" t="s">
        <v>232</v>
      </c>
      <c r="B24" s="301">
        <v>45</v>
      </c>
      <c r="C24" s="301">
        <v>0.05</v>
      </c>
      <c r="D24" s="301">
        <v>60</v>
      </c>
      <c r="E24" s="301">
        <v>7.0000000000000007E-2</v>
      </c>
      <c r="F24" s="301">
        <v>100</v>
      </c>
      <c r="G24" s="301">
        <v>0.1</v>
      </c>
      <c r="H24" s="320"/>
    </row>
    <row r="25" spans="1:8" ht="16.5" x14ac:dyDescent="0.25">
      <c r="A25" s="45" t="s">
        <v>233</v>
      </c>
      <c r="B25" s="301">
        <v>47</v>
      </c>
      <c r="C25" s="301">
        <v>0.06</v>
      </c>
      <c r="D25" s="301">
        <v>60</v>
      </c>
      <c r="E25" s="301">
        <v>7.0000000000000007E-2</v>
      </c>
      <c r="F25" s="301">
        <v>3</v>
      </c>
      <c r="G25" s="301">
        <v>0</v>
      </c>
      <c r="H25" s="320"/>
    </row>
    <row r="26" spans="1:8" ht="17.25" thickBot="1" x14ac:dyDescent="0.3">
      <c r="A26" s="321" t="s">
        <v>61</v>
      </c>
      <c r="B26" s="308">
        <v>2</v>
      </c>
      <c r="C26" s="308">
        <v>0</v>
      </c>
      <c r="D26" s="308">
        <v>2</v>
      </c>
      <c r="E26" s="308">
        <v>0</v>
      </c>
      <c r="F26" s="308">
        <v>32</v>
      </c>
      <c r="G26" s="308">
        <v>0.03</v>
      </c>
      <c r="H26" s="320"/>
    </row>
    <row r="27" spans="1:8" ht="18" thickTop="1" thickBot="1" x14ac:dyDescent="0.3">
      <c r="A27" s="322" t="s">
        <v>453</v>
      </c>
      <c r="B27" s="309">
        <v>-315</v>
      </c>
      <c r="C27" s="309">
        <v>-0.4</v>
      </c>
      <c r="D27" s="309">
        <v>207</v>
      </c>
      <c r="E27" s="309">
        <v>0.2</v>
      </c>
      <c r="F27" s="309">
        <v>245</v>
      </c>
      <c r="G27" s="309">
        <v>0.3</v>
      </c>
      <c r="H27" s="320"/>
    </row>
    <row r="28" spans="1:8" ht="15.75" thickTop="1" x14ac:dyDescent="0.25">
      <c r="F28" s="714" t="s">
        <v>24</v>
      </c>
      <c r="G28" s="714"/>
    </row>
    <row r="31" spans="1:8" ht="15.75" thickBot="1" x14ac:dyDescent="0.3">
      <c r="A31" s="686" t="s">
        <v>1114</v>
      </c>
      <c r="B31" s="686"/>
      <c r="C31" s="686"/>
      <c r="D31" s="686"/>
      <c r="E31" s="686"/>
      <c r="F31" s="686"/>
      <c r="G31" s="686"/>
      <c r="H31" s="686"/>
    </row>
    <row r="32" spans="1:8" ht="16.5" x14ac:dyDescent="0.25">
      <c r="A32" s="602"/>
      <c r="B32" s="713">
        <v>2017</v>
      </c>
      <c r="C32" s="713"/>
      <c r="D32" s="713">
        <v>2018</v>
      </c>
      <c r="E32" s="713"/>
      <c r="F32" s="713">
        <v>2019</v>
      </c>
      <c r="G32" s="713"/>
      <c r="H32" s="320"/>
    </row>
    <row r="33" spans="1:8" ht="17.25" thickBot="1" x14ac:dyDescent="0.3">
      <c r="A33" s="10" t="s">
        <v>799</v>
      </c>
      <c r="B33" s="598" t="s">
        <v>148</v>
      </c>
      <c r="C33" s="598" t="s">
        <v>800</v>
      </c>
      <c r="D33" s="598" t="s">
        <v>148</v>
      </c>
      <c r="E33" s="598" t="s">
        <v>800</v>
      </c>
      <c r="F33" s="598" t="s">
        <v>148</v>
      </c>
      <c r="G33" s="598" t="s">
        <v>800</v>
      </c>
      <c r="H33" s="320"/>
    </row>
    <row r="34" spans="1:8" ht="17.25" thickBot="1" x14ac:dyDescent="0.3">
      <c r="A34" s="10" t="s">
        <v>801</v>
      </c>
      <c r="B34" s="596">
        <v>19</v>
      </c>
      <c r="C34" s="596">
        <v>0.02</v>
      </c>
      <c r="D34" s="596">
        <v>-147</v>
      </c>
      <c r="E34" s="596">
        <v>-0.16</v>
      </c>
      <c r="F34" s="596">
        <v>-265</v>
      </c>
      <c r="G34" s="596">
        <v>-0.27</v>
      </c>
      <c r="H34" s="320"/>
    </row>
    <row r="35" spans="1:8" ht="16.5" x14ac:dyDescent="0.25">
      <c r="A35" s="15" t="s">
        <v>802</v>
      </c>
      <c r="B35" s="305">
        <v>-52</v>
      </c>
      <c r="C35" s="305">
        <v>-0.06</v>
      </c>
      <c r="D35" s="305">
        <v>-156</v>
      </c>
      <c r="E35" s="305">
        <v>-0.17</v>
      </c>
      <c r="F35" s="305">
        <v>-190</v>
      </c>
      <c r="G35" s="305">
        <v>-0.2</v>
      </c>
      <c r="H35" s="320"/>
    </row>
    <row r="36" spans="1:8" ht="16.5" x14ac:dyDescent="0.25">
      <c r="A36" s="45" t="s">
        <v>1105</v>
      </c>
      <c r="B36" s="301">
        <v>-127</v>
      </c>
      <c r="C36" s="301">
        <v>-0.15</v>
      </c>
      <c r="D36" s="301">
        <v>-136</v>
      </c>
      <c r="E36" s="301">
        <v>-0.15</v>
      </c>
      <c r="F36" s="301">
        <v>-146</v>
      </c>
      <c r="G36" s="301">
        <v>-0.15</v>
      </c>
      <c r="H36" s="320"/>
    </row>
    <row r="37" spans="1:8" ht="16.5" x14ac:dyDescent="0.25">
      <c r="A37" s="45" t="s">
        <v>1106</v>
      </c>
      <c r="B37" s="301" t="s">
        <v>18</v>
      </c>
      <c r="C37" s="301" t="s">
        <v>18</v>
      </c>
      <c r="D37" s="301">
        <v>-72</v>
      </c>
      <c r="E37" s="301">
        <v>-0.08</v>
      </c>
      <c r="F37" s="301">
        <v>-69</v>
      </c>
      <c r="G37" s="301">
        <v>-7.0000000000000007E-2</v>
      </c>
      <c r="H37" s="320"/>
    </row>
    <row r="38" spans="1:8" ht="16.5" x14ac:dyDescent="0.25">
      <c r="A38" s="45" t="s">
        <v>1107</v>
      </c>
      <c r="B38" s="301">
        <v>80</v>
      </c>
      <c r="C38" s="301">
        <v>0.09</v>
      </c>
      <c r="D38" s="301">
        <v>85</v>
      </c>
      <c r="E38" s="301">
        <v>0.09</v>
      </c>
      <c r="F38" s="301">
        <v>91</v>
      </c>
      <c r="G38" s="301">
        <v>0.09</v>
      </c>
      <c r="H38" s="320"/>
    </row>
    <row r="39" spans="1:8" ht="16.5" x14ac:dyDescent="0.25">
      <c r="A39" s="45" t="s">
        <v>1108</v>
      </c>
      <c r="B39" s="301">
        <v>21</v>
      </c>
      <c r="C39" s="301">
        <v>0.02</v>
      </c>
      <c r="D39" s="301">
        <v>21</v>
      </c>
      <c r="E39" s="301">
        <v>0.02</v>
      </c>
      <c r="F39" s="301">
        <v>21</v>
      </c>
      <c r="G39" s="301">
        <v>0.02</v>
      </c>
      <c r="H39" s="320"/>
    </row>
    <row r="40" spans="1:8" ht="16.5" x14ac:dyDescent="0.25">
      <c r="A40" s="45" t="s">
        <v>1109</v>
      </c>
      <c r="B40" s="301">
        <v>-26</v>
      </c>
      <c r="C40" s="301">
        <v>-0.03</v>
      </c>
      <c r="D40" s="301">
        <v>-28</v>
      </c>
      <c r="E40" s="301">
        <v>-0.03</v>
      </c>
      <c r="F40" s="301">
        <v>-29</v>
      </c>
      <c r="G40" s="301">
        <v>-0.03</v>
      </c>
      <c r="H40" s="320"/>
    </row>
    <row r="41" spans="1:8" ht="16.5" x14ac:dyDescent="0.25">
      <c r="A41" s="45" t="s">
        <v>1110</v>
      </c>
      <c r="B41" s="301">
        <v>0</v>
      </c>
      <c r="C41" s="301">
        <v>0</v>
      </c>
      <c r="D41" s="301">
        <v>-28</v>
      </c>
      <c r="E41" s="301">
        <v>-0.03</v>
      </c>
      <c r="F41" s="301">
        <v>-29</v>
      </c>
      <c r="G41" s="301">
        <v>-0.03</v>
      </c>
      <c r="H41" s="320"/>
    </row>
    <row r="42" spans="1:8" ht="16.5" x14ac:dyDescent="0.25">
      <c r="A42" s="45" t="s">
        <v>1111</v>
      </c>
      <c r="B42" s="301">
        <v>0</v>
      </c>
      <c r="C42" s="301">
        <v>0</v>
      </c>
      <c r="D42" s="301">
        <v>0</v>
      </c>
      <c r="E42" s="301">
        <v>0</v>
      </c>
      <c r="F42" s="301">
        <v>-29</v>
      </c>
      <c r="G42" s="301">
        <v>-0.03</v>
      </c>
      <c r="H42" s="320"/>
    </row>
    <row r="43" spans="1:8" ht="16.5" x14ac:dyDescent="0.25">
      <c r="A43" s="15" t="s">
        <v>1112</v>
      </c>
      <c r="B43" s="305">
        <v>44</v>
      </c>
      <c r="C43" s="305">
        <v>0.05</v>
      </c>
      <c r="D43" s="305">
        <v>-3</v>
      </c>
      <c r="E43" s="305">
        <v>0</v>
      </c>
      <c r="F43" s="305">
        <v>-61</v>
      </c>
      <c r="G43" s="305">
        <v>-0.06</v>
      </c>
      <c r="H43" s="320"/>
    </row>
    <row r="44" spans="1:8" ht="17.25" thickBot="1" x14ac:dyDescent="0.3">
      <c r="A44" s="15" t="s">
        <v>803</v>
      </c>
      <c r="B44" s="305">
        <v>27</v>
      </c>
      <c r="C44" s="596">
        <v>0.03</v>
      </c>
      <c r="D44" s="305">
        <v>12</v>
      </c>
      <c r="E44" s="596">
        <v>0.01</v>
      </c>
      <c r="F44" s="305">
        <v>-13</v>
      </c>
      <c r="G44" s="596">
        <v>-0.01</v>
      </c>
      <c r="H44" s="320"/>
    </row>
    <row r="45" spans="1:8" ht="17.25" thickBot="1" x14ac:dyDescent="0.3">
      <c r="A45" s="312" t="s">
        <v>804</v>
      </c>
      <c r="B45" s="591">
        <v>-334</v>
      </c>
      <c r="C45" s="596">
        <v>-0.39</v>
      </c>
      <c r="D45" s="591">
        <v>354</v>
      </c>
      <c r="E45" s="596">
        <v>0.39</v>
      </c>
      <c r="F45" s="591">
        <v>510</v>
      </c>
      <c r="G45" s="596">
        <v>0.53</v>
      </c>
      <c r="H45" s="320"/>
    </row>
    <row r="46" spans="1:8" ht="17.25" thickBot="1" x14ac:dyDescent="0.3">
      <c r="A46" s="10" t="s">
        <v>805</v>
      </c>
      <c r="B46" s="596">
        <v>-454</v>
      </c>
      <c r="C46" s="596">
        <v>-0.54</v>
      </c>
      <c r="D46" s="596">
        <v>-238</v>
      </c>
      <c r="E46" s="596">
        <v>-0.26</v>
      </c>
      <c r="F46" s="596">
        <v>-49</v>
      </c>
      <c r="G46" s="596">
        <v>-0.05</v>
      </c>
      <c r="H46" s="320"/>
    </row>
    <row r="47" spans="1:8" ht="16.5" x14ac:dyDescent="0.25">
      <c r="A47" s="45" t="s">
        <v>806</v>
      </c>
      <c r="B47" s="301">
        <v>-341</v>
      </c>
      <c r="C47" s="301">
        <v>-0.4</v>
      </c>
      <c r="D47" s="301">
        <v>-92</v>
      </c>
      <c r="E47" s="301">
        <v>-0.1</v>
      </c>
      <c r="F47" s="301" t="s">
        <v>18</v>
      </c>
      <c r="G47" s="301" t="s">
        <v>18</v>
      </c>
      <c r="H47" s="320"/>
    </row>
    <row r="48" spans="1:8" ht="17.25" thickBot="1" x14ac:dyDescent="0.3">
      <c r="A48" s="10" t="s">
        <v>807</v>
      </c>
      <c r="B48" s="596">
        <v>171</v>
      </c>
      <c r="C48" s="596">
        <v>0.2</v>
      </c>
      <c r="D48" s="596">
        <v>308</v>
      </c>
      <c r="E48" s="596">
        <v>0.34</v>
      </c>
      <c r="F48" s="596">
        <v>433</v>
      </c>
      <c r="G48" s="596">
        <v>0.45</v>
      </c>
      <c r="H48" s="320"/>
    </row>
    <row r="49" spans="1:8" ht="17.25" thickBot="1" x14ac:dyDescent="0.3">
      <c r="A49" s="10" t="s">
        <v>808</v>
      </c>
      <c r="B49" s="596">
        <v>-145</v>
      </c>
      <c r="C49" s="596">
        <v>-0.17</v>
      </c>
      <c r="D49" s="596">
        <v>162</v>
      </c>
      <c r="E49" s="596">
        <v>0.18</v>
      </c>
      <c r="F49" s="596">
        <v>-9</v>
      </c>
      <c r="G49" s="596">
        <v>-0.01</v>
      </c>
      <c r="H49" s="320"/>
    </row>
    <row r="50" spans="1:8" ht="17.25" thickBot="1" x14ac:dyDescent="0.3">
      <c r="A50" s="656" t="s">
        <v>1113</v>
      </c>
      <c r="B50" s="596">
        <v>94</v>
      </c>
      <c r="C50" s="596">
        <v>0.11</v>
      </c>
      <c r="D50" s="596">
        <v>122</v>
      </c>
      <c r="E50" s="596">
        <v>0.14000000000000001</v>
      </c>
      <c r="F50" s="596">
        <v>135</v>
      </c>
      <c r="G50" s="596">
        <v>0.14000000000000001</v>
      </c>
      <c r="H50" s="320"/>
    </row>
    <row r="51" spans="1:8" ht="16.5" x14ac:dyDescent="0.25">
      <c r="A51" s="45" t="s">
        <v>809</v>
      </c>
      <c r="B51" s="301">
        <v>45</v>
      </c>
      <c r="C51" s="301">
        <v>0.05</v>
      </c>
      <c r="D51" s="301">
        <v>60</v>
      </c>
      <c r="E51" s="301">
        <v>7.0000000000000007E-2</v>
      </c>
      <c r="F51" s="301">
        <v>100</v>
      </c>
      <c r="G51" s="301">
        <v>0.1</v>
      </c>
      <c r="H51" s="320"/>
    </row>
    <row r="52" spans="1:8" ht="16.5" x14ac:dyDescent="0.25">
      <c r="A52" s="45" t="s">
        <v>810</v>
      </c>
      <c r="B52" s="301">
        <v>47</v>
      </c>
      <c r="C52" s="301">
        <v>0.06</v>
      </c>
      <c r="D52" s="301">
        <v>60</v>
      </c>
      <c r="E52" s="301">
        <v>7.0000000000000007E-2</v>
      </c>
      <c r="F52" s="301">
        <v>3</v>
      </c>
      <c r="G52" s="301">
        <v>0</v>
      </c>
      <c r="H52" s="320"/>
    </row>
    <row r="53" spans="1:8" ht="17.25" thickBot="1" x14ac:dyDescent="0.3">
      <c r="A53" s="321" t="s">
        <v>811</v>
      </c>
      <c r="B53" s="595">
        <v>2</v>
      </c>
      <c r="C53" s="595">
        <v>0</v>
      </c>
      <c r="D53" s="595">
        <v>2</v>
      </c>
      <c r="E53" s="595">
        <v>0</v>
      </c>
      <c r="F53" s="595">
        <v>32</v>
      </c>
      <c r="G53" s="595">
        <v>0.03</v>
      </c>
      <c r="H53" s="320"/>
    </row>
    <row r="54" spans="1:8" ht="18" thickTop="1" thickBot="1" x14ac:dyDescent="0.3">
      <c r="A54" s="322" t="s">
        <v>812</v>
      </c>
      <c r="B54" s="593">
        <v>-315</v>
      </c>
      <c r="C54" s="593">
        <v>-0.4</v>
      </c>
      <c r="D54" s="593">
        <v>207</v>
      </c>
      <c r="E54" s="593">
        <v>0.2</v>
      </c>
      <c r="F54" s="593">
        <v>245</v>
      </c>
      <c r="G54" s="593">
        <v>0.3</v>
      </c>
      <c r="H54" s="320"/>
    </row>
    <row r="55" spans="1:8" ht="15.75" thickTop="1" x14ac:dyDescent="0.25">
      <c r="F55" s="714" t="s">
        <v>626</v>
      </c>
      <c r="G55" s="714"/>
    </row>
  </sheetData>
  <mergeCells count="10">
    <mergeCell ref="F55:G55"/>
    <mergeCell ref="B32:C32"/>
    <mergeCell ref="D32:E32"/>
    <mergeCell ref="F32:G32"/>
    <mergeCell ref="F28:G28"/>
    <mergeCell ref="A4:H4"/>
    <mergeCell ref="B5:C5"/>
    <mergeCell ref="D5:E5"/>
    <mergeCell ref="F5:G5"/>
    <mergeCell ref="A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showGridLines="0" zoomScale="85" zoomScaleNormal="85" workbookViewId="0">
      <selection activeCell="A16" sqref="A16:G16"/>
    </sheetView>
  </sheetViews>
  <sheetFormatPr defaultRowHeight="15" x14ac:dyDescent="0.25"/>
  <cols>
    <col min="1" max="1" width="37" bestFit="1" customWidth="1"/>
  </cols>
  <sheetData>
    <row r="3" spans="1:7" ht="15.75" thickBot="1" x14ac:dyDescent="0.3">
      <c r="A3" s="686" t="s">
        <v>454</v>
      </c>
      <c r="B3" s="686"/>
      <c r="C3" s="686"/>
      <c r="D3" s="686"/>
      <c r="E3" s="686"/>
      <c r="F3" s="686"/>
      <c r="G3" s="686"/>
    </row>
    <row r="4" spans="1:7" ht="17.25" thickBot="1" x14ac:dyDescent="0.3">
      <c r="A4" s="323"/>
      <c r="B4" s="51" t="s">
        <v>147</v>
      </c>
      <c r="C4" s="324">
        <v>2016</v>
      </c>
      <c r="D4" s="53">
        <v>2017</v>
      </c>
      <c r="E4" s="716">
        <v>2018</v>
      </c>
      <c r="F4" s="717"/>
      <c r="G4" s="53" t="s">
        <v>455</v>
      </c>
    </row>
    <row r="5" spans="1:7" x14ac:dyDescent="0.25">
      <c r="A5" s="15" t="s">
        <v>375</v>
      </c>
      <c r="B5" s="93" t="s">
        <v>376</v>
      </c>
      <c r="C5" s="56">
        <v>53</v>
      </c>
      <c r="D5" s="256">
        <v>12</v>
      </c>
      <c r="E5" s="718"/>
      <c r="F5" s="719"/>
      <c r="G5" s="256">
        <v>-41</v>
      </c>
    </row>
    <row r="6" spans="1:7" x14ac:dyDescent="0.25">
      <c r="A6" s="15" t="s">
        <v>456</v>
      </c>
      <c r="B6" s="93" t="s">
        <v>457</v>
      </c>
      <c r="C6" s="56">
        <v>535</v>
      </c>
      <c r="D6" s="256">
        <v>341</v>
      </c>
      <c r="E6" s="720">
        <v>92</v>
      </c>
      <c r="F6" s="721"/>
      <c r="G6" s="256">
        <v>-194</v>
      </c>
    </row>
    <row r="7" spans="1:7" x14ac:dyDescent="0.25">
      <c r="A7" s="15" t="s">
        <v>458</v>
      </c>
      <c r="B7" s="93" t="s">
        <v>377</v>
      </c>
      <c r="C7" s="56">
        <v>96</v>
      </c>
      <c r="D7" s="256"/>
      <c r="E7" s="720"/>
      <c r="F7" s="721"/>
      <c r="G7" s="256">
        <v>-96</v>
      </c>
    </row>
    <row r="8" spans="1:7" x14ac:dyDescent="0.25">
      <c r="A8" s="15" t="s">
        <v>459</v>
      </c>
      <c r="B8" s="93" t="s">
        <v>377</v>
      </c>
      <c r="C8" s="56">
        <v>48</v>
      </c>
      <c r="D8" s="256"/>
      <c r="E8" s="720"/>
      <c r="F8" s="721"/>
      <c r="G8" s="256">
        <v>-48</v>
      </c>
    </row>
    <row r="9" spans="1:7" x14ac:dyDescent="0.25">
      <c r="A9" s="15" t="s">
        <v>460</v>
      </c>
      <c r="B9" s="93"/>
      <c r="C9" s="56">
        <v>40</v>
      </c>
      <c r="D9" s="256"/>
      <c r="E9" s="720"/>
      <c r="F9" s="721"/>
      <c r="G9" s="256">
        <v>-40</v>
      </c>
    </row>
    <row r="10" spans="1:7" x14ac:dyDescent="0.25">
      <c r="A10" s="307" t="s">
        <v>461</v>
      </c>
      <c r="B10" s="325" t="s">
        <v>378</v>
      </c>
      <c r="C10" s="326">
        <v>20</v>
      </c>
      <c r="D10" s="60"/>
      <c r="E10" s="722"/>
      <c r="F10" s="723"/>
      <c r="G10" s="60">
        <v>-20</v>
      </c>
    </row>
    <row r="11" spans="1:7" x14ac:dyDescent="0.25">
      <c r="A11" s="307" t="s">
        <v>462</v>
      </c>
      <c r="B11" s="325" t="s">
        <v>150</v>
      </c>
      <c r="C11" s="326">
        <v>20</v>
      </c>
      <c r="D11" s="60"/>
      <c r="E11" s="722"/>
      <c r="F11" s="723"/>
      <c r="G11" s="60">
        <v>-20</v>
      </c>
    </row>
    <row r="12" spans="1:7" x14ac:dyDescent="0.25">
      <c r="A12" s="15" t="s">
        <v>463</v>
      </c>
      <c r="B12" s="93" t="s">
        <v>379</v>
      </c>
      <c r="C12" s="56">
        <v>20</v>
      </c>
      <c r="D12" s="256"/>
      <c r="E12" s="720"/>
      <c r="F12" s="721"/>
      <c r="G12" s="256">
        <v>-20</v>
      </c>
    </row>
    <row r="13" spans="1:7" ht="15.75" thickBot="1" x14ac:dyDescent="0.3">
      <c r="A13" s="10" t="s">
        <v>189</v>
      </c>
      <c r="B13" s="83"/>
      <c r="C13" s="324">
        <v>792</v>
      </c>
      <c r="D13" s="53">
        <v>353</v>
      </c>
      <c r="E13" s="724">
        <v>92</v>
      </c>
      <c r="F13" s="725"/>
      <c r="G13" s="258">
        <v>-439</v>
      </c>
    </row>
    <row r="14" spans="1:7" x14ac:dyDescent="0.25">
      <c r="A14" s="715" t="s">
        <v>464</v>
      </c>
      <c r="B14" s="715"/>
      <c r="C14" s="715"/>
      <c r="D14" s="715"/>
      <c r="E14" s="715"/>
      <c r="F14" s="714" t="s">
        <v>24</v>
      </c>
      <c r="G14" s="714"/>
    </row>
    <row r="16" spans="1:7" ht="15.75" thickBot="1" x14ac:dyDescent="0.3">
      <c r="A16" s="686" t="s">
        <v>1221</v>
      </c>
      <c r="B16" s="686"/>
      <c r="C16" s="686"/>
      <c r="D16" s="686"/>
      <c r="E16" s="686"/>
      <c r="F16" s="686"/>
      <c r="G16" s="686"/>
    </row>
    <row r="17" spans="1:7" ht="17.25" thickBot="1" x14ac:dyDescent="0.3">
      <c r="A17" s="323"/>
      <c r="B17" s="51" t="s">
        <v>147</v>
      </c>
      <c r="C17" s="590">
        <v>2016</v>
      </c>
      <c r="D17" s="589">
        <v>2017</v>
      </c>
      <c r="E17" s="716">
        <v>2018</v>
      </c>
      <c r="F17" s="717"/>
      <c r="G17" s="589" t="s">
        <v>455</v>
      </c>
    </row>
    <row r="18" spans="1:7" x14ac:dyDescent="0.25">
      <c r="A18" s="15" t="s">
        <v>375</v>
      </c>
      <c r="B18" s="93" t="s">
        <v>376</v>
      </c>
      <c r="C18" s="586">
        <v>53</v>
      </c>
      <c r="D18" s="585">
        <v>12</v>
      </c>
      <c r="E18" s="718"/>
      <c r="F18" s="719"/>
      <c r="G18" s="585">
        <v>-41</v>
      </c>
    </row>
    <row r="19" spans="1:7" x14ac:dyDescent="0.25">
      <c r="A19" s="15" t="s">
        <v>813</v>
      </c>
      <c r="B19" s="93" t="s">
        <v>457</v>
      </c>
      <c r="C19" s="586">
        <v>535</v>
      </c>
      <c r="D19" s="585">
        <v>341</v>
      </c>
      <c r="E19" s="720">
        <v>92</v>
      </c>
      <c r="F19" s="721"/>
      <c r="G19" s="585">
        <v>-194</v>
      </c>
    </row>
    <row r="20" spans="1:7" x14ac:dyDescent="0.25">
      <c r="A20" s="15" t="s">
        <v>1115</v>
      </c>
      <c r="B20" s="93" t="s">
        <v>377</v>
      </c>
      <c r="C20" s="586">
        <v>96</v>
      </c>
      <c r="D20" s="585"/>
      <c r="E20" s="720"/>
      <c r="F20" s="721"/>
      <c r="G20" s="585">
        <v>-96</v>
      </c>
    </row>
    <row r="21" spans="1:7" x14ac:dyDescent="0.25">
      <c r="A21" s="15" t="s">
        <v>814</v>
      </c>
      <c r="B21" s="93" t="s">
        <v>377</v>
      </c>
      <c r="C21" s="586">
        <v>48</v>
      </c>
      <c r="D21" s="585"/>
      <c r="E21" s="720"/>
      <c r="F21" s="721"/>
      <c r="G21" s="585">
        <v>-48</v>
      </c>
    </row>
    <row r="22" spans="1:7" x14ac:dyDescent="0.25">
      <c r="A22" s="15" t="s">
        <v>815</v>
      </c>
      <c r="B22" s="93"/>
      <c r="C22" s="586">
        <v>40</v>
      </c>
      <c r="D22" s="585"/>
      <c r="E22" s="720"/>
      <c r="F22" s="721"/>
      <c r="G22" s="585">
        <v>-40</v>
      </c>
    </row>
    <row r="23" spans="1:7" x14ac:dyDescent="0.25">
      <c r="A23" s="307" t="s">
        <v>816</v>
      </c>
      <c r="B23" s="325" t="s">
        <v>378</v>
      </c>
      <c r="C23" s="588">
        <v>20</v>
      </c>
      <c r="D23" s="587"/>
      <c r="E23" s="722"/>
      <c r="F23" s="723"/>
      <c r="G23" s="587">
        <v>-20</v>
      </c>
    </row>
    <row r="24" spans="1:7" x14ac:dyDescent="0.25">
      <c r="A24" s="307" t="s">
        <v>1116</v>
      </c>
      <c r="B24" s="325" t="s">
        <v>150</v>
      </c>
      <c r="C24" s="588">
        <v>20</v>
      </c>
      <c r="D24" s="587"/>
      <c r="E24" s="722"/>
      <c r="F24" s="723"/>
      <c r="G24" s="587">
        <v>-20</v>
      </c>
    </row>
    <row r="25" spans="1:7" x14ac:dyDescent="0.25">
      <c r="A25" s="15" t="s">
        <v>817</v>
      </c>
      <c r="B25" s="93" t="s">
        <v>379</v>
      </c>
      <c r="C25" s="586">
        <v>20</v>
      </c>
      <c r="D25" s="585"/>
      <c r="E25" s="720"/>
      <c r="F25" s="721"/>
      <c r="G25" s="585">
        <v>-20</v>
      </c>
    </row>
    <row r="26" spans="1:7" ht="15.75" thickBot="1" x14ac:dyDescent="0.3">
      <c r="A26" s="10" t="s">
        <v>818</v>
      </c>
      <c r="B26" s="83"/>
      <c r="C26" s="590">
        <v>792</v>
      </c>
      <c r="D26" s="589">
        <v>353</v>
      </c>
      <c r="E26" s="724">
        <v>92</v>
      </c>
      <c r="F26" s="725"/>
      <c r="G26" s="258">
        <v>-439</v>
      </c>
    </row>
    <row r="27" spans="1:7" x14ac:dyDescent="0.25">
      <c r="A27" s="715" t="s">
        <v>464</v>
      </c>
      <c r="B27" s="715"/>
      <c r="C27" s="715"/>
      <c r="D27" s="715"/>
      <c r="E27" s="715"/>
      <c r="F27" s="714" t="s">
        <v>626</v>
      </c>
      <c r="G27" s="714"/>
    </row>
  </sheetData>
  <mergeCells count="26">
    <mergeCell ref="E26:F26"/>
    <mergeCell ref="A27:E27"/>
    <mergeCell ref="F27:G27"/>
    <mergeCell ref="E21:F21"/>
    <mergeCell ref="E22:F22"/>
    <mergeCell ref="E23:F23"/>
    <mergeCell ref="E24:F24"/>
    <mergeCell ref="E25:F25"/>
    <mergeCell ref="A16:G16"/>
    <mergeCell ref="E17:F17"/>
    <mergeCell ref="E18:F18"/>
    <mergeCell ref="E19:F19"/>
    <mergeCell ref="E20:F20"/>
    <mergeCell ref="A14:E14"/>
    <mergeCell ref="F14:G14"/>
    <mergeCell ref="A3:G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3:O67"/>
  <sheetViews>
    <sheetView showGridLines="0" topLeftCell="A28" zoomScale="85" zoomScaleNormal="85" workbookViewId="0">
      <selection activeCell="E51" sqref="E51"/>
    </sheetView>
  </sheetViews>
  <sheetFormatPr defaultRowHeight="15" x14ac:dyDescent="0.25"/>
  <cols>
    <col min="1" max="1" width="30.140625" bestFit="1" customWidth="1"/>
    <col min="6" max="6" width="9.28515625" bestFit="1" customWidth="1"/>
    <col min="7" max="7" width="14" bestFit="1" customWidth="1"/>
    <col min="8" max="8" width="8" customWidth="1"/>
    <col min="9" max="9" width="9.7109375" bestFit="1" customWidth="1"/>
    <col min="10" max="11" width="9.5703125" bestFit="1" customWidth="1"/>
  </cols>
  <sheetData>
    <row r="3" spans="1:15" x14ac:dyDescent="0.25">
      <c r="A3" s="114"/>
      <c r="L3" s="105"/>
      <c r="M3" s="105"/>
      <c r="N3" s="105"/>
      <c r="O3" s="105"/>
    </row>
    <row r="4" spans="1:15" ht="15.75" thickBot="1" x14ac:dyDescent="0.3">
      <c r="A4" s="731" t="s">
        <v>961</v>
      </c>
      <c r="B4" s="731"/>
      <c r="C4" s="731"/>
      <c r="D4" s="731"/>
      <c r="E4" s="731"/>
      <c r="F4" s="731"/>
      <c r="G4" s="731"/>
      <c r="H4" s="731"/>
      <c r="I4" s="731"/>
      <c r="J4" s="731"/>
      <c r="K4" s="731"/>
      <c r="L4" s="148"/>
      <c r="M4" s="148"/>
      <c r="N4" s="148"/>
      <c r="O4" s="105"/>
    </row>
    <row r="5" spans="1:15" ht="15.75" customHeight="1" thickBot="1" x14ac:dyDescent="0.3">
      <c r="A5" s="172"/>
      <c r="B5" s="172" t="s">
        <v>62</v>
      </c>
      <c r="C5" s="729" t="s">
        <v>63</v>
      </c>
      <c r="D5" s="729"/>
      <c r="E5" s="730"/>
      <c r="F5" s="701" t="s">
        <v>383</v>
      </c>
      <c r="G5" s="701"/>
      <c r="H5" s="728"/>
      <c r="I5" s="726" t="s">
        <v>382</v>
      </c>
      <c r="J5" s="727"/>
      <c r="K5" s="727"/>
      <c r="L5" s="105"/>
      <c r="M5" s="105"/>
      <c r="N5" s="105"/>
      <c r="O5" s="105"/>
    </row>
    <row r="6" spans="1:15" ht="15.75" thickBot="1" x14ac:dyDescent="0.3">
      <c r="A6" s="199"/>
      <c r="B6" s="172">
        <v>2016</v>
      </c>
      <c r="C6" s="174">
        <v>2017</v>
      </c>
      <c r="D6" s="172">
        <v>2018</v>
      </c>
      <c r="E6" s="198">
        <v>2019</v>
      </c>
      <c r="F6" s="174">
        <v>2017</v>
      </c>
      <c r="G6" s="172">
        <v>2018</v>
      </c>
      <c r="H6" s="173">
        <v>2019</v>
      </c>
      <c r="I6" s="172">
        <v>2017</v>
      </c>
      <c r="J6" s="172">
        <v>2018</v>
      </c>
      <c r="K6" s="175">
        <v>2019</v>
      </c>
      <c r="L6" s="109"/>
      <c r="M6" s="105"/>
      <c r="N6" s="105"/>
      <c r="O6" s="105"/>
    </row>
    <row r="7" spans="1:15" x14ac:dyDescent="0.25">
      <c r="A7" s="140" t="s">
        <v>64</v>
      </c>
      <c r="B7" s="181">
        <f>'[3]ESA 2010_2016_2019'!$E$4</f>
        <v>38.610936748341096</v>
      </c>
      <c r="C7" s="186">
        <f>'[3]ESA 2010_2016_2019'!F4</f>
        <v>37.615912003206297</v>
      </c>
      <c r="D7" s="187">
        <f>'[3]ESA 2010_2016_2019'!G4</f>
        <v>37.221172122720844</v>
      </c>
      <c r="E7" s="188">
        <f>'[3]ESA 2010_2016_2019'!H4</f>
        <v>36.044738593490976</v>
      </c>
      <c r="F7" s="194">
        <f>'[3]ESA 2010_2016_2019'!I4</f>
        <v>37.638810797436754</v>
      </c>
      <c r="G7" s="181">
        <f>'[3]ESA 2010_2016_2019'!J4</f>
        <v>37.058364813440271</v>
      </c>
      <c r="H7" s="195">
        <f>'[3]ESA 2010_2016_2019'!K4</f>
        <v>35.770335119434804</v>
      </c>
      <c r="I7" s="181">
        <f>F7-C7</f>
        <v>2.2898794230457042E-2</v>
      </c>
      <c r="J7" s="181">
        <f>G7-D7</f>
        <v>-0.16280730928057352</v>
      </c>
      <c r="K7" s="181">
        <f>H7-E7</f>
        <v>-0.2744034740561716</v>
      </c>
      <c r="L7" s="105"/>
      <c r="M7" s="105"/>
      <c r="N7" s="105"/>
      <c r="O7" s="105"/>
    </row>
    <row r="8" spans="1:15" x14ac:dyDescent="0.25">
      <c r="A8" s="109" t="s">
        <v>65</v>
      </c>
      <c r="B8" s="190">
        <f>'[3]ESA 2010_2016_2019'!E5/B$34*100</f>
        <v>17.864896944053104</v>
      </c>
      <c r="C8" s="189">
        <f>'[3]ESA 2010_2016_2019'!F5/C$34*100</f>
        <v>17.468860047584958</v>
      </c>
      <c r="D8" s="190">
        <f>'[3]ESA 2010_2016_2019'!G5/D$34*100</f>
        <v>17.215257102065127</v>
      </c>
      <c r="E8" s="191">
        <f>'[3]ESA 2010_2016_2019'!H5/E$34*100</f>
        <v>17.035491556516316</v>
      </c>
      <c r="F8" s="189">
        <f>'[4]ESA 2010_2016_2019_NPC'!I5/C$34*100</f>
        <v>17.438086980430711</v>
      </c>
      <c r="G8" s="190">
        <f>'[4]ESA 2010_2016_2019_NPC'!J5/D$34*100</f>
        <v>17.103232627813945</v>
      </c>
      <c r="H8" s="191">
        <f>'[4]ESA 2010_2016_2019_NPC'!K5/E$34*100</f>
        <v>16.928526744158191</v>
      </c>
      <c r="I8" s="190">
        <f t="shared" ref="I8:I17" si="0">F8-C8</f>
        <v>-3.0773067154246547E-2</v>
      </c>
      <c r="J8" s="190">
        <f t="shared" ref="J8:J18" si="1">G8-D8</f>
        <v>-0.11202447425118223</v>
      </c>
      <c r="K8" s="190">
        <f t="shared" ref="K8:K18" si="2">H8-E8</f>
        <v>-0.10696481235812527</v>
      </c>
    </row>
    <row r="9" spans="1:15" x14ac:dyDescent="0.25">
      <c r="A9" s="110" t="s">
        <v>66</v>
      </c>
      <c r="B9" s="190">
        <f>'[3]ESA 2010_2016_2019'!E6/B$34*100</f>
        <v>10.607605059088234</v>
      </c>
      <c r="C9" s="189">
        <f>'[3]ESA 2010_2016_2019'!F6/C$34*100</f>
        <v>10.386679509757396</v>
      </c>
      <c r="D9" s="190">
        <f>'[3]ESA 2010_2016_2019'!G6/D$34*100</f>
        <v>10.041808373067967</v>
      </c>
      <c r="E9" s="191">
        <f>'[3]ESA 2010_2016_2019'!H6/E$34*100</f>
        <v>9.8535526952567878</v>
      </c>
      <c r="F9" s="189">
        <f>'[4]ESA 2010_2016_2019_NPC'!I6/C$34*100</f>
        <v>10.411548815075429</v>
      </c>
      <c r="G9" s="190">
        <f>'[4]ESA 2010_2016_2019_NPC'!J6/D$34*100</f>
        <v>10.065202665867254</v>
      </c>
      <c r="H9" s="191">
        <f>'[4]ESA 2010_2016_2019_NPC'!K6/E$34*100</f>
        <v>9.8754425074819316</v>
      </c>
      <c r="I9" s="190">
        <f t="shared" si="0"/>
        <v>2.4869305318032886E-2</v>
      </c>
      <c r="J9" s="190">
        <f t="shared" si="1"/>
        <v>2.3394292799286731E-2</v>
      </c>
      <c r="K9" s="190">
        <f t="shared" si="2"/>
        <v>2.1889812225143856E-2</v>
      </c>
    </row>
    <row r="10" spans="1:15" x14ac:dyDescent="0.25">
      <c r="A10" s="200" t="s">
        <v>67</v>
      </c>
      <c r="B10" s="190">
        <f>'[3]ESA 2010_2016_2019'!E7/B$34*100</f>
        <v>6.7519297509422858</v>
      </c>
      <c r="C10" s="189">
        <f>'[3]ESA 2010_2016_2019'!F7/C$34*100</f>
        <v>6.620793681131472</v>
      </c>
      <c r="D10" s="190">
        <f>'[3]ESA 2010_2016_2019'!G7/D$34*100</f>
        <v>6.5008393450937367</v>
      </c>
      <c r="E10" s="191">
        <f>'[3]ESA 2010_2016_2019'!H7/E$34*100</f>
        <v>6.4322445524012171</v>
      </c>
      <c r="F10" s="189">
        <f>'[4]ESA 2010_2016_2019_NPC'!I7/C$34*100</f>
        <v>6.620793681131472</v>
      </c>
      <c r="G10" s="190">
        <f>'[4]ESA 2010_2016_2019_NPC'!J7/D$34*100</f>
        <v>6.5008393450937367</v>
      </c>
      <c r="H10" s="191">
        <f>'[4]ESA 2010_2016_2019_NPC'!K7/E$34*100</f>
        <v>6.4322445524012171</v>
      </c>
      <c r="I10" s="190">
        <f t="shared" si="0"/>
        <v>0</v>
      </c>
      <c r="J10" s="190">
        <f t="shared" si="1"/>
        <v>0</v>
      </c>
      <c r="K10" s="190">
        <f t="shared" si="2"/>
        <v>0</v>
      </c>
    </row>
    <row r="11" spans="1:15" x14ac:dyDescent="0.25">
      <c r="A11" s="200" t="s">
        <v>68</v>
      </c>
      <c r="B11" s="190">
        <f>'[3]ESA 2010_2016_2019'!E8/B$34*100</f>
        <v>2.6644218444259704</v>
      </c>
      <c r="C11" s="189">
        <f>'[3]ESA 2010_2016_2019'!F8/C$34*100</f>
        <v>2.5917399207180689</v>
      </c>
      <c r="D11" s="190">
        <f>'[3]ESA 2010_2016_2019'!G8/D$34*100</f>
        <v>2.5038346128607101</v>
      </c>
      <c r="E11" s="191">
        <f>'[3]ESA 2010_2016_2019'!H8/E$34*100</f>
        <v>2.4151641912799016</v>
      </c>
      <c r="F11" s="189">
        <f>'[4]ESA 2010_2016_2019_NPC'!I8/C$34*100</f>
        <v>2.6166092260361031</v>
      </c>
      <c r="G11" s="190">
        <f>'[4]ESA 2010_2016_2019_NPC'!J8/D$34*100</f>
        <v>2.5272289056599977</v>
      </c>
      <c r="H11" s="191">
        <f>'[4]ESA 2010_2016_2019_NPC'!K8/E$34*100</f>
        <v>2.4370540035050468</v>
      </c>
      <c r="I11" s="190">
        <f t="shared" si="0"/>
        <v>2.4869305318034218E-2</v>
      </c>
      <c r="J11" s="190">
        <f t="shared" si="1"/>
        <v>2.3394292799287619E-2</v>
      </c>
      <c r="K11" s="190">
        <f t="shared" si="2"/>
        <v>2.1889812225145189E-2</v>
      </c>
    </row>
    <row r="12" spans="1:15" x14ac:dyDescent="0.25">
      <c r="A12" s="200" t="s">
        <v>69</v>
      </c>
      <c r="B12" s="190">
        <f>'[3]ESA 2010_2016_2019'!E11/B$34*100</f>
        <v>7.2572918849648698</v>
      </c>
      <c r="C12" s="189">
        <f>'[3]ESA 2010_2016_2019'!F11/C$34*100</f>
        <v>7.0821805378275631</v>
      </c>
      <c r="D12" s="190">
        <f>'[3]ESA 2010_2016_2019'!G11/D$34*100</f>
        <v>7.17344872899716</v>
      </c>
      <c r="E12" s="191">
        <f>'[3]ESA 2010_2016_2019'!H11/E$34*100</f>
        <v>7.1819388612595318</v>
      </c>
      <c r="F12" s="189">
        <f>'[4]ESA 2010_2016_2019_NPC'!I11/C$34*100</f>
        <v>7.026538165355281</v>
      </c>
      <c r="G12" s="190">
        <f>'[4]ESA 2010_2016_2019_NPC'!J11/D$34*100</f>
        <v>7.0380299619466875</v>
      </c>
      <c r="H12" s="191">
        <f>'[4]ESA 2010_2016_2019_NPC'!K11/E$34*100</f>
        <v>7.0530842366762592</v>
      </c>
      <c r="I12" s="190">
        <f t="shared" si="0"/>
        <v>-5.5642372472282098E-2</v>
      </c>
      <c r="J12" s="190">
        <f t="shared" si="1"/>
        <v>-0.13541876705047251</v>
      </c>
      <c r="K12" s="190">
        <f t="shared" si="2"/>
        <v>-0.12885462458327268</v>
      </c>
    </row>
    <row r="13" spans="1:15" x14ac:dyDescent="0.25">
      <c r="A13" s="200" t="s">
        <v>70</v>
      </c>
      <c r="B13" s="190">
        <f>'[3]ESA 2010_2016_2019'!E12/B$34*100</f>
        <v>3.247505316164967</v>
      </c>
      <c r="C13" s="189">
        <f>'[3]ESA 2010_2016_2019'!F12/C$34*100</f>
        <v>3.2716360834714777</v>
      </c>
      <c r="D13" s="190">
        <f>'[3]ESA 2010_2016_2019'!G12/D$34*100</f>
        <v>3.2840708659473985</v>
      </c>
      <c r="E13" s="191">
        <f>'[3]ESA 2010_2016_2019'!H12/E$34*100</f>
        <v>3.278472449643135</v>
      </c>
      <c r="F13" s="189">
        <f>'[4]ESA 2010_2016_2019_NPC'!I12/C$34*100</f>
        <v>3.2716360834714777</v>
      </c>
      <c r="G13" s="190">
        <f>'[4]ESA 2010_2016_2019_NPC'!J12/D$34*100</f>
        <v>3.2840708659473985</v>
      </c>
      <c r="H13" s="191">
        <f>'[4]ESA 2010_2016_2019_NPC'!K12/E$34*100</f>
        <v>3.278472449643135</v>
      </c>
      <c r="I13" s="190">
        <f t="shared" si="0"/>
        <v>0</v>
      </c>
      <c r="J13" s="190">
        <f t="shared" si="1"/>
        <v>0</v>
      </c>
      <c r="K13" s="190">
        <f t="shared" si="2"/>
        <v>0</v>
      </c>
    </row>
    <row r="14" spans="1:15" x14ac:dyDescent="0.25">
      <c r="A14" s="201" t="s">
        <v>71</v>
      </c>
      <c r="B14" s="190">
        <f>'[3]ESA 2010_2016_2019'!E15/B$34*100</f>
        <v>3.3832071116214815</v>
      </c>
      <c r="C14" s="189">
        <f>'[3]ESA 2010_2016_2019'!F15/C$34*100</f>
        <v>3.288624955095186</v>
      </c>
      <c r="D14" s="190">
        <f>'[3]ESA 2010_2016_2019'!G15/D$34*100</f>
        <v>3.2934620275993183</v>
      </c>
      <c r="E14" s="191">
        <f>'[3]ESA 2010_2016_2019'!H15/E$34*100</f>
        <v>3.3195561892265903</v>
      </c>
      <c r="F14" s="189">
        <f>'[4]ESA 2010_2016_2019_NPC'!I15/C$34*100</f>
        <v>3.2329825826229044</v>
      </c>
      <c r="G14" s="190">
        <f>'[4]ESA 2010_2016_2019_NPC'!J15/D$34*100</f>
        <v>3.1580432605488471</v>
      </c>
      <c r="H14" s="191">
        <f>'[4]ESA 2010_2016_2019_NPC'!K15/E$34*100</f>
        <v>3.1907015646433181</v>
      </c>
      <c r="I14" s="190">
        <f t="shared" si="0"/>
        <v>-5.5642372472281654E-2</v>
      </c>
      <c r="J14" s="190">
        <f t="shared" si="1"/>
        <v>-0.13541876705047118</v>
      </c>
      <c r="K14" s="190">
        <f t="shared" si="2"/>
        <v>-0.12885462458327224</v>
      </c>
    </row>
    <row r="15" spans="1:15" x14ac:dyDescent="0.25">
      <c r="A15" s="201" t="s">
        <v>72</v>
      </c>
      <c r="B15" s="190">
        <f>'[3]ESA 2010_2016_2019'!E16/B$34*100</f>
        <v>0.21691089878911998</v>
      </c>
      <c r="C15" s="189">
        <f>'[3]ESA 2010_2016_2019'!F16/C$34*100</f>
        <v>0.21506173763792799</v>
      </c>
      <c r="D15" s="190">
        <f>'[3]ESA 2010_2016_2019'!G16/D$34*100</f>
        <v>0.21456779687119182</v>
      </c>
      <c r="E15" s="191">
        <f>'[3]ESA 2010_2016_2019'!H16/E$34*100</f>
        <v>0.21860037930791112</v>
      </c>
      <c r="F15" s="189">
        <f>'[4]ESA 2010_2016_2019_NPC'!I16/C$34*100</f>
        <v>0.21506173763792799</v>
      </c>
      <c r="G15" s="190">
        <f>'[4]ESA 2010_2016_2019_NPC'!J16/D$34*100</f>
        <v>0.21456779687119182</v>
      </c>
      <c r="H15" s="191">
        <f>'[4]ESA 2010_2016_2019_NPC'!K16/E$34*100</f>
        <v>0.21860037930791112</v>
      </c>
      <c r="I15" s="190">
        <f t="shared" si="0"/>
        <v>0</v>
      </c>
      <c r="J15" s="190">
        <f t="shared" si="1"/>
        <v>0</v>
      </c>
      <c r="K15" s="190">
        <f t="shared" si="2"/>
        <v>0</v>
      </c>
    </row>
    <row r="16" spans="1:15" x14ac:dyDescent="0.25">
      <c r="A16" s="149" t="s">
        <v>73</v>
      </c>
      <c r="B16" s="190">
        <f>'[3]ESA 2010_2016_2019'!E20/B$34*100</f>
        <v>13.742325221590335</v>
      </c>
      <c r="C16" s="189">
        <f>'[3]ESA 2010_2016_2019'!F20/C$34*100</f>
        <v>13.570863587063798</v>
      </c>
      <c r="D16" s="190">
        <f>'[3]ESA 2010_2016_2019'!G20/D$34*100</f>
        <v>13.471954369386097</v>
      </c>
      <c r="E16" s="191">
        <f>'[3]ESA 2010_2016_2019'!H20/E$34*100</f>
        <v>13.345083365943299</v>
      </c>
      <c r="F16" s="189">
        <f>'[4]ESA 2010_2016_2019_NPC'!I20/C$34*100</f>
        <v>13.540133354165404</v>
      </c>
      <c r="G16" s="190">
        <f>'[4]ESA 2010_2016_2019_NPC'!J20/D$34*100</f>
        <v>13.410925808847693</v>
      </c>
      <c r="H16" s="191">
        <f>'[4]ESA 2010_2016_2019_NPC'!K20/E$34*100</f>
        <v>13.254855002143179</v>
      </c>
      <c r="I16" s="190">
        <f t="shared" si="0"/>
        <v>-3.073023289839405E-2</v>
      </c>
      <c r="J16" s="190">
        <f t="shared" si="1"/>
        <v>-6.1028560538403553E-2</v>
      </c>
      <c r="K16" s="190">
        <f t="shared" si="2"/>
        <v>-9.0228363800120448E-2</v>
      </c>
    </row>
    <row r="17" spans="1:11" x14ac:dyDescent="0.25">
      <c r="A17" s="149" t="s">
        <v>74</v>
      </c>
      <c r="B17" s="190">
        <f>'[3]ESA 2010_2016_2019'!E25/B$34*100</f>
        <v>4.5971252808933958</v>
      </c>
      <c r="C17" s="189">
        <f>'[3]ESA 2010_2016_2019'!F25/C$34*100</f>
        <v>4.4071803506935074</v>
      </c>
      <c r="D17" s="190">
        <f>'[3]ESA 2010_2016_2019'!G25/D$34*100</f>
        <v>4.2104737734566315</v>
      </c>
      <c r="E17" s="191">
        <f>'[3]ESA 2010_2016_2019'!H25/E$34*100</f>
        <v>4.0853433774442784</v>
      </c>
      <c r="F17" s="189">
        <f>'[4]ESA 2010_2016_2019_NPC'!I25/C$34*100</f>
        <v>4.4593304588973801</v>
      </c>
      <c r="G17" s="190">
        <f>'[4]ESA 2010_2016_2019_NPC'!J25/D$34*100</f>
        <v>4.2073937096937675</v>
      </c>
      <c r="H17" s="191">
        <f>'[4]ESA 2010_2016_2019_NPC'!K25/E$34*100</f>
        <v>4.0220849324091876</v>
      </c>
      <c r="I17" s="190">
        <f t="shared" si="0"/>
        <v>5.2150108203872669E-2</v>
      </c>
      <c r="J17" s="190">
        <f t="shared" si="1"/>
        <v>-3.0800637628640715E-3</v>
      </c>
      <c r="K17" s="190">
        <f t="shared" si="2"/>
        <v>-6.3258445035090816E-2</v>
      </c>
    </row>
    <row r="18" spans="1:11" ht="16.5" customHeight="1" thickBot="1" x14ac:dyDescent="0.3">
      <c r="A18" s="182" t="s">
        <v>75</v>
      </c>
      <c r="B18" s="180">
        <f>'[3]ESA 2010_2016_2019'!E32/B$34*100</f>
        <v>2.4065893018042535</v>
      </c>
      <c r="C18" s="192">
        <f>'[3]ESA 2010_2016_2019'!F32/C$34*100</f>
        <v>2.169008017864035</v>
      </c>
      <c r="D18" s="180">
        <f>'[3]ESA 2010_2016_2019'!G32/D$34*100</f>
        <v>2.3234868778129827</v>
      </c>
      <c r="E18" s="193">
        <f>'[3]ESA 2010_2016_2019'!H32/E$34*100</f>
        <v>1.578820293587081</v>
      </c>
      <c r="F18" s="192">
        <f>'[4]ESA 2010_2016_2019_NPC'!I32/C$34*100</f>
        <v>2.2012600039432586</v>
      </c>
      <c r="G18" s="180">
        <f>'[4]ESA 2010_2016_2019_NPC'!J32/D$34*100</f>
        <v>2.3368126670848666</v>
      </c>
      <c r="H18" s="193">
        <f>'[4]ESA 2010_2016_2019_NPC'!K32/E$34*100</f>
        <v>1.5648684407242504</v>
      </c>
      <c r="I18" s="180">
        <f>F18-C18</f>
        <v>3.2251986079223638E-2</v>
      </c>
      <c r="J18" s="180">
        <f t="shared" si="1"/>
        <v>1.3325789271883881E-2</v>
      </c>
      <c r="K18" s="180">
        <f t="shared" si="2"/>
        <v>-1.3951852862830627E-2</v>
      </c>
    </row>
    <row r="19" spans="1:11" x14ac:dyDescent="0.25">
      <c r="A19" s="140" t="s">
        <v>76</v>
      </c>
      <c r="B19" s="181">
        <f>'[4]ESA 2010_2016_2019_NPC'!E38</f>
        <v>40.738909388114884</v>
      </c>
      <c r="C19" s="194">
        <f>'[3]ESA 2010_2016_2019'!F38</f>
        <v>38.535485957540857</v>
      </c>
      <c r="D19" s="181">
        <f>'[3]ESA 2010_2016_2019'!G38</f>
        <v>37.890872122285238</v>
      </c>
      <c r="E19" s="195">
        <f>'[3]ESA 2010_2016_2019'!H38</f>
        <v>36.139411599321683</v>
      </c>
      <c r="F19" s="194">
        <f>'[3]ESA 2010_2016_2019'!I38</f>
        <v>38.928809951644645</v>
      </c>
      <c r="G19" s="181">
        <f>'[3]ESA 2010_2016_2019'!J38</f>
        <v>37.498364894156126</v>
      </c>
      <c r="H19" s="195">
        <f>'[3]ESA 2010_2016_2019'!K38</f>
        <v>35.610335116115024</v>
      </c>
      <c r="I19" s="181">
        <f>F19-C19</f>
        <v>0.39332399410378827</v>
      </c>
      <c r="J19" s="181">
        <f>G19-D19</f>
        <v>-0.39250722812911221</v>
      </c>
      <c r="K19" s="181">
        <f>H19-E19</f>
        <v>-0.52907648320665857</v>
      </c>
    </row>
    <row r="20" spans="1:11" x14ac:dyDescent="0.25">
      <c r="A20" s="109" t="s">
        <v>77</v>
      </c>
      <c r="B20" s="190">
        <f>'[4]ESA 2010_2016_2019_NPC'!E39/B$34*100</f>
        <v>37.045975832339636</v>
      </c>
      <c r="C20" s="189">
        <f>'[5]ESA 2010_2016_2019_NPC'!F39/C$34*100</f>
        <v>35.681123711663908</v>
      </c>
      <c r="D20" s="190">
        <f>'[5]ESA 2010_2016_2019_NPC'!G39/D$34*100</f>
        <v>34.973228170409534</v>
      </c>
      <c r="E20" s="191">
        <f>'[5]ESA 2010_2016_2019_NPC'!H39/E$34*100</f>
        <v>34.008347269646471</v>
      </c>
      <c r="F20" s="189">
        <f>'[4]ESA 2010_2016_2019_NPC'!I39/C$34*100</f>
        <v>35.594822630228649</v>
      </c>
      <c r="G20" s="190">
        <f>'[4]ESA 2010_2016_2019_NPC'!J39/D$34*100</f>
        <v>34.382758437251489</v>
      </c>
      <c r="H20" s="191">
        <f>'[4]ESA 2010_2016_2019_NPC'!K39/E$34*100</f>
        <v>33.432128660888253</v>
      </c>
      <c r="I20" s="190">
        <f t="shared" ref="I20:I32" si="3">F20-C20</f>
        <v>-8.6301081435259164E-2</v>
      </c>
      <c r="J20" s="190">
        <f t="shared" ref="J20:J32" si="4">G20-D20</f>
        <v>-0.59046973315804507</v>
      </c>
      <c r="K20" s="190">
        <f t="shared" ref="K20:K32" si="5">H20-E20</f>
        <v>-0.57621860875821795</v>
      </c>
    </row>
    <row r="21" spans="1:11" x14ac:dyDescent="0.25">
      <c r="A21" s="110" t="s">
        <v>78</v>
      </c>
      <c r="B21" s="190">
        <f>'[4]ESA 2010_2016_2019_NPC'!E40/B$34*100</f>
        <v>8.7126887080016999</v>
      </c>
      <c r="C21" s="189">
        <f>'[5]ESA 2010_2016_2019_NPC'!F40/C$34*100</f>
        <v>8.6426075270971712</v>
      </c>
      <c r="D21" s="190">
        <f>'[5]ESA 2010_2016_2019_NPC'!G40/D$34*100</f>
        <v>8.5408128521547901</v>
      </c>
      <c r="E21" s="191">
        <f>'[5]ESA 2010_2016_2019_NPC'!H40/E$34*100</f>
        <v>8.3743884451159918</v>
      </c>
      <c r="F21" s="189">
        <f>'[4]ESA 2010_2016_2019_NPC'!I40/C$34*100</f>
        <v>8.4411113236853943</v>
      </c>
      <c r="G21" s="190">
        <f>'[4]ESA 2010_2016_2019_NPC'!J40/D$34*100</f>
        <v>8.200106531622243</v>
      </c>
      <c r="H21" s="191">
        <f>'[4]ESA 2010_2016_2019_NPC'!K40/E$34*100</f>
        <v>7.925687884496238</v>
      </c>
      <c r="I21" s="190">
        <f t="shared" si="3"/>
        <v>-0.20149620341177688</v>
      </c>
      <c r="J21" s="190">
        <f t="shared" si="4"/>
        <v>-0.34070632053254712</v>
      </c>
      <c r="K21" s="190">
        <f t="shared" si="5"/>
        <v>-0.44870056061975383</v>
      </c>
    </row>
    <row r="22" spans="1:11" x14ac:dyDescent="0.25">
      <c r="A22" s="110" t="s">
        <v>79</v>
      </c>
      <c r="B22" s="190">
        <f>'[4]ESA 2010_2016_2019_NPC'!E43/B$34*100</f>
        <v>5.3164541346596978</v>
      </c>
      <c r="C22" s="189">
        <f>'[5]ESA 2010_2016_2019_NPC'!F43/C$34*100</f>
        <v>5.0073486604944293</v>
      </c>
      <c r="D22" s="190">
        <f>'[5]ESA 2010_2016_2019_NPC'!G43/D$34*100</f>
        <v>4.815381067134104</v>
      </c>
      <c r="E22" s="191">
        <f>'[5]ESA 2010_2016_2019_NPC'!H43/E$34*100</f>
        <v>4.61250649509795</v>
      </c>
      <c r="F22" s="189">
        <v>5.2</v>
      </c>
      <c r="G22" s="190">
        <f>'[4]ESA 2010_2016_2019_NPC'!J43/D$34*100</f>
        <v>4.5860852209959058</v>
      </c>
      <c r="H22" s="191">
        <v>4.5999999999999996</v>
      </c>
      <c r="I22" s="190">
        <f>F22-C22</f>
        <v>0.1926513395055709</v>
      </c>
      <c r="J22" s="190">
        <f t="shared" si="4"/>
        <v>-0.2292958461381982</v>
      </c>
      <c r="K22" s="190">
        <f t="shared" si="5"/>
        <v>-1.2506495097950321E-2</v>
      </c>
    </row>
    <row r="23" spans="1:11" x14ac:dyDescent="0.25">
      <c r="A23" s="110" t="s">
        <v>80</v>
      </c>
      <c r="B23" s="190">
        <f>'[4]ESA 2010_2016_2019_NPC'!E47/B$34*100</f>
        <v>0.52092223755820333</v>
      </c>
      <c r="C23" s="189">
        <f>'[5]ESA 2010_2016_2019_NPC'!F47/C$34*100</f>
        <v>0.49326166761727919</v>
      </c>
      <c r="D23" s="190">
        <f>'[5]ESA 2010_2016_2019_NPC'!G47/D$34*100</f>
        <v>0.45932307059339844</v>
      </c>
      <c r="E23" s="191">
        <f>'[5]ESA 2010_2016_2019_NPC'!H47/E$34*100</f>
        <v>0.43320774529421163</v>
      </c>
      <c r="F23" s="189">
        <f>'[4]ESA 2010_2016_2019_NPC'!I47/C$34*100</f>
        <v>0.49150940700921225</v>
      </c>
      <c r="G23" s="190">
        <f>'[4]ESA 2010_2016_2019_NPC'!J47/D$34*100</f>
        <v>0.45503008228870434</v>
      </c>
      <c r="H23" s="191">
        <f>'[4]ESA 2010_2016_2019_NPC'!K47/E$34*100</f>
        <v>0.42680465395666711</v>
      </c>
      <c r="I23" s="190">
        <f t="shared" si="3"/>
        <v>-1.7522606080669356E-3</v>
      </c>
      <c r="J23" s="190">
        <f t="shared" si="4"/>
        <v>-4.2929883046941009E-3</v>
      </c>
      <c r="K23" s="190">
        <f t="shared" si="5"/>
        <v>-6.4030913375445198E-3</v>
      </c>
    </row>
    <row r="24" spans="1:11" x14ac:dyDescent="0.25">
      <c r="A24" s="110" t="s">
        <v>81</v>
      </c>
      <c r="B24" s="190">
        <f>'[4]ESA 2010_2016_2019_NPC'!E54/B$34*100</f>
        <v>1.5221677458018428</v>
      </c>
      <c r="C24" s="189">
        <f>'[5]ESA 2010_2016_2019_NPC'!F54/C$34*100</f>
        <v>1.4317259071591826</v>
      </c>
      <c r="D24" s="190">
        <f>'[5]ESA 2010_2016_2019_NPC'!G54/D$34*100</f>
        <v>1.384948786123366</v>
      </c>
      <c r="E24" s="191">
        <f>'[5]ESA 2010_2016_2019_NPC'!H54/E$34*100</f>
        <v>1.3272394862583488</v>
      </c>
      <c r="F24" s="189">
        <f>'[4]ESA 2010_2016_2019_NPC'!I54/C$34*100</f>
        <v>1.4317259071591826</v>
      </c>
      <c r="G24" s="190">
        <f>'[4]ESA 2010_2016_2019_NPC'!J54/D$34*100</f>
        <v>1.384948786123366</v>
      </c>
      <c r="H24" s="191">
        <f>'[4]ESA 2010_2016_2019_NPC'!K54/E$34*100</f>
        <v>1.3272394862583488</v>
      </c>
      <c r="I24" s="190">
        <f t="shared" si="3"/>
        <v>0</v>
      </c>
      <c r="J24" s="190">
        <f t="shared" si="4"/>
        <v>0</v>
      </c>
      <c r="K24" s="190">
        <f t="shared" si="5"/>
        <v>0</v>
      </c>
    </row>
    <row r="25" spans="1:11" x14ac:dyDescent="0.25">
      <c r="A25" s="110" t="s">
        <v>82</v>
      </c>
      <c r="B25" s="190">
        <f>'[4]ESA 2010_2016_2019_NPC'!E56/B$34*100</f>
        <v>18.548687894955052</v>
      </c>
      <c r="C25" s="189">
        <f>'[5]ESA 2010_2016_2019_NPC'!F56/C$34*100</f>
        <v>17.731837085918993</v>
      </c>
      <c r="D25" s="190">
        <f>'[5]ESA 2010_2016_2019_NPC'!G56/D$34*100</f>
        <v>17.273263678360273</v>
      </c>
      <c r="E25" s="191">
        <f>'[5]ESA 2010_2016_2019_NPC'!H56/E$34*100</f>
        <v>16.811804248268938</v>
      </c>
      <c r="F25" s="189">
        <f>'[4]ESA 2010_2016_2019_NPC'!I56/C$34*100</f>
        <v>17.730593620653092</v>
      </c>
      <c r="G25" s="190">
        <f>'[4]ESA 2010_2016_2019_NPC'!J56/D$34*100</f>
        <v>17.274112968800289</v>
      </c>
      <c r="H25" s="191">
        <f>'[4]ESA 2010_2016_2019_NPC'!K56/E$34*100</f>
        <v>16.803819135250126</v>
      </c>
      <c r="I25" s="190">
        <f t="shared" si="3"/>
        <v>-1.2434652659010226E-3</v>
      </c>
      <c r="J25" s="190">
        <f t="shared" si="4"/>
        <v>8.4929044001569309E-4</v>
      </c>
      <c r="K25" s="190">
        <f t="shared" si="5"/>
        <v>-7.9851130188117736E-3</v>
      </c>
    </row>
    <row r="26" spans="1:11" x14ac:dyDescent="0.25">
      <c r="A26" s="110" t="s">
        <v>83</v>
      </c>
      <c r="B26" s="190">
        <f>'[4]ESA 2010_2016_2019_NPC'!E57/B$34*100</f>
        <v>13.486334419770113</v>
      </c>
      <c r="C26" s="189">
        <f>'[5]ESA 2010_2016_2019_NPC'!F57/C$34*100</f>
        <v>12.836632566880986</v>
      </c>
      <c r="D26" s="190">
        <f>'[5]ESA 2010_2016_2019_NPC'!G57/D$34*100</f>
        <v>12.411498337042753</v>
      </c>
      <c r="E26" s="191">
        <f>'[5]ESA 2010_2016_2019_NPC'!H57/E$34*100</f>
        <v>11.987468072126784</v>
      </c>
      <c r="F26" s="189">
        <f>'[4]ESA 2010_2016_2019_NPC'!I57/C$34*100</f>
        <v>12.836632566880986</v>
      </c>
      <c r="G26" s="190">
        <f>'[4]ESA 2010_2016_2019_NPC'!J57/D$34*100</f>
        <v>12.411498337042753</v>
      </c>
      <c r="H26" s="191">
        <f>'[4]ESA 2010_2016_2019_NPC'!K57/E$34*100</f>
        <v>11.987468072126784</v>
      </c>
      <c r="I26" s="190">
        <f t="shared" si="3"/>
        <v>0</v>
      </c>
      <c r="J26" s="190">
        <f t="shared" si="4"/>
        <v>0</v>
      </c>
      <c r="K26" s="190">
        <f t="shared" si="5"/>
        <v>0</v>
      </c>
    </row>
    <row r="27" spans="1:11" x14ac:dyDescent="0.25">
      <c r="A27" s="110" t="s">
        <v>84</v>
      </c>
      <c r="B27" s="190">
        <f>'[4]ESA 2010_2016_2019_NPC'!E72/B$34*100</f>
        <v>5.0623534751849384</v>
      </c>
      <c r="C27" s="189">
        <f>'[5]ESA 2010_2016_2019_NPC'!F72/C$34*100</f>
        <v>4.8952045190380078</v>
      </c>
      <c r="D27" s="190">
        <f>'[5]ESA 2010_2016_2019_NPC'!G72/D$34*100</f>
        <v>4.8617653413175219</v>
      </c>
      <c r="E27" s="191">
        <f>'[5]ESA 2010_2016_2019_NPC'!H72/E$34*100</f>
        <v>4.8243361761421522</v>
      </c>
      <c r="F27" s="189">
        <f>'[4]ESA 2010_2016_2019_NPC'!I72/C$34*100</f>
        <v>4.8939610537721059</v>
      </c>
      <c r="G27" s="190">
        <f>'[4]ESA 2010_2016_2019_NPC'!J72/D$34*100</f>
        <v>4.8626146317575341</v>
      </c>
      <c r="H27" s="191">
        <f>'[4]ESA 2010_2016_2019_NPC'!K72/E$34*100</f>
        <v>4.8163510631233395</v>
      </c>
      <c r="I27" s="190">
        <f t="shared" si="3"/>
        <v>-1.2434652659019108E-3</v>
      </c>
      <c r="J27" s="190">
        <f t="shared" si="4"/>
        <v>8.4929044001214038E-4</v>
      </c>
      <c r="K27" s="190">
        <f t="shared" si="5"/>
        <v>-7.9851130188126618E-3</v>
      </c>
    </row>
    <row r="28" spans="1:11" x14ac:dyDescent="0.25">
      <c r="A28" s="110" t="s">
        <v>85</v>
      </c>
      <c r="B28" s="190">
        <f>'[4]ESA 2010_2016_2019_NPC'!E73/B$34*100</f>
        <v>2.3702806974319954</v>
      </c>
      <c r="C28" s="189">
        <f>'[5]ESA 2010_2016_2019_NPC'!F73/C$34*100</f>
        <v>2.3215857555408106</v>
      </c>
      <c r="D28" s="190">
        <f>'[5]ESA 2010_2016_2019_NPC'!G73/D$34*100</f>
        <v>2.4491965515881091</v>
      </c>
      <c r="E28" s="191">
        <f>'[5]ESA 2010_2016_2019_NPC'!H73/E$34*100</f>
        <v>2.4021336035995295</v>
      </c>
      <c r="F28" s="189">
        <f>'[4]ESA 2010_2016_2019_NPC'!I73/C$34*100</f>
        <v>2.4444947749943124</v>
      </c>
      <c r="G28" s="190">
        <f>'[4]ESA 2010_2016_2019_NPC'!J73/D$34*100</f>
        <v>2.4321726829654891</v>
      </c>
      <c r="H28" s="191">
        <f>'[4]ESA 2010_2016_2019_NPC'!K73/E$34*100</f>
        <v>2.3548665767704295</v>
      </c>
      <c r="I28" s="190">
        <f t="shared" si="3"/>
        <v>0.12290901945350186</v>
      </c>
      <c r="J28" s="190">
        <f t="shared" si="4"/>
        <v>-1.7023868622620064E-2</v>
      </c>
      <c r="K28" s="190">
        <f t="shared" si="5"/>
        <v>-4.7267026829100001E-2</v>
      </c>
    </row>
    <row r="29" spans="1:11" x14ac:dyDescent="0.25">
      <c r="A29" s="109" t="s">
        <v>86</v>
      </c>
      <c r="B29" s="190">
        <f>'[4]ESA 2010_2016_2019_NPC'!E76/B$34*100</f>
        <v>3.6929335557752472</v>
      </c>
      <c r="C29" s="189">
        <f>'[5]ESA 2010_2016_2019_NPC'!F76/C$34*100</f>
        <v>2.8543622458769522</v>
      </c>
      <c r="D29" s="190">
        <f>'[5]ESA 2010_2016_2019_NPC'!G76/D$34*100</f>
        <v>2.9176439518757014</v>
      </c>
      <c r="E29" s="191">
        <f>'[5]ESA 2010_2016_2019_NPC'!H76/E$34*100</f>
        <v>2.1310643296752123</v>
      </c>
      <c r="F29" s="189">
        <f>'[4]ESA 2010_2016_2019_NPC'!I76/C$34*100</f>
        <v>3.3339873214159939</v>
      </c>
      <c r="G29" s="190">
        <f>'[4]ESA 2010_2016_2019_NPC'!J76/D$34*100</f>
        <v>3.1156064569046418</v>
      </c>
      <c r="H29" s="191">
        <f>'[4]ESA 2010_2016_2019_NPC'!K76/E$34*100</f>
        <v>2.1782064552267801</v>
      </c>
      <c r="I29" s="190">
        <f t="shared" si="3"/>
        <v>0.47962507553904166</v>
      </c>
      <c r="J29" s="190">
        <f t="shared" si="4"/>
        <v>0.19796250502894042</v>
      </c>
      <c r="K29" s="190">
        <f t="shared" si="5"/>
        <v>4.7142125551567826E-2</v>
      </c>
    </row>
    <row r="30" spans="1:11" x14ac:dyDescent="0.25">
      <c r="A30" s="110" t="s">
        <v>87</v>
      </c>
      <c r="B30" s="190">
        <f>'[4]ESA 2010_2016_2019_NPC'!E77/B$34*100</f>
        <v>3.4552695642081361</v>
      </c>
      <c r="C30" s="189">
        <f>'[5]ESA 2010_2016_2019_NPC'!F77/C$34*100</f>
        <v>2.5870348650216686</v>
      </c>
      <c r="D30" s="190">
        <f>'[5]ESA 2010_2016_2019_NPC'!G77/D$34*100</f>
        <v>2.5844522010448321</v>
      </c>
      <c r="E30" s="191">
        <f>'[5]ESA 2010_2016_2019_NPC'!H77/E$34*100</f>
        <v>1.7927613674377882</v>
      </c>
      <c r="F30" s="189">
        <f>'[4]ESA 2010_2016_2019_NPC'!I77/C$34*100</f>
        <v>3.1221892381110337</v>
      </c>
      <c r="G30" s="190">
        <f>'[4]ESA 2010_2016_2019_NPC'!J77/D$34*100</f>
        <v>2.8485157008634099</v>
      </c>
      <c r="H30" s="191">
        <f>'[4]ESA 2010_2016_2019_NPC'!K77/E$34*100</f>
        <v>1.8432321571342427</v>
      </c>
      <c r="I30" s="190">
        <f t="shared" si="3"/>
        <v>0.53515437308936509</v>
      </c>
      <c r="J30" s="190">
        <f t="shared" si="4"/>
        <v>0.2640634998185778</v>
      </c>
      <c r="K30" s="190">
        <f t="shared" si="5"/>
        <v>5.0470789696454466E-2</v>
      </c>
    </row>
    <row r="31" spans="1:11" x14ac:dyDescent="0.25">
      <c r="A31" s="110" t="s">
        <v>88</v>
      </c>
      <c r="B31" s="190">
        <f>'[4]ESA 2010_2016_2019_NPC'!E78/B$34*100</f>
        <v>3.239959639565865</v>
      </c>
      <c r="C31" s="189">
        <f>'[5]ESA 2010_2016_2019_NPC'!F78/C$34*100</f>
        <v>2.6511953154620702</v>
      </c>
      <c r="D31" s="190">
        <f>'[5]ESA 2010_2016_2019_NPC'!G78/D$34*100</f>
        <v>2.6228110800958726</v>
      </c>
      <c r="E31" s="191">
        <f>'[5]ESA 2010_2016_2019_NPC'!H78/E$34*100</f>
        <v>1.8286533974640127</v>
      </c>
      <c r="F31" s="189">
        <f>'[4]ESA 2010_2016_2019_NPC'!I78/C$34*100</f>
        <v>3.1863496885514353</v>
      </c>
      <c r="G31" s="190">
        <f>'[4]ESA 2010_2016_2019_NPC'!J78/D$34*100</f>
        <v>2.88687457991445</v>
      </c>
      <c r="H31" s="191">
        <f>'[4]ESA 2010_2016_2019_NPC'!K78/E$34*100</f>
        <v>1.8791241871604671</v>
      </c>
      <c r="I31" s="190">
        <f t="shared" si="3"/>
        <v>0.53515437308936509</v>
      </c>
      <c r="J31" s="190">
        <f t="shared" si="4"/>
        <v>0.26406349981857735</v>
      </c>
      <c r="K31" s="190">
        <f t="shared" si="5"/>
        <v>5.0470789696454466E-2</v>
      </c>
    </row>
    <row r="32" spans="1:11" ht="16.5" customHeight="1" thickBot="1" x14ac:dyDescent="0.3">
      <c r="A32" s="110" t="s">
        <v>89</v>
      </c>
      <c r="B32" s="180">
        <f>'[4]ESA 2010_2016_2019_NPC'!E81/B$34*100</f>
        <v>0.23766399156711068</v>
      </c>
      <c r="C32" s="192">
        <f>'[5]ESA 2010_2016_2019_NPC'!F81/C$34*100</f>
        <v>0.26732738085528346</v>
      </c>
      <c r="D32" s="180">
        <f>'[5]ESA 2010_2016_2019_NPC'!G81/D$34*100</f>
        <v>0.33319175083086899</v>
      </c>
      <c r="E32" s="193">
        <f>'[5]ESA 2010_2016_2019_NPC'!H81/E$34*100</f>
        <v>0.3383029622374244</v>
      </c>
      <c r="F32" s="192">
        <f>'[4]ESA 2010_2016_2019_NPC'!I81/C$34*100</f>
        <v>0.21179808330495956</v>
      </c>
      <c r="G32" s="180">
        <f>'[4]ESA 2010_2016_2019_NPC'!J81/D$34*100</f>
        <v>0.26709075604123245</v>
      </c>
      <c r="H32" s="193">
        <f>'[4]ESA 2010_2016_2019_NPC'!K81/E$34*100</f>
        <v>0.33497429809253726</v>
      </c>
      <c r="I32" s="180">
        <f t="shared" si="3"/>
        <v>-5.5529297550323903E-2</v>
      </c>
      <c r="J32" s="180">
        <f t="shared" si="4"/>
        <v>-6.6100994789636547E-2</v>
      </c>
      <c r="K32" s="180">
        <f t="shared" si="5"/>
        <v>-3.328664144887139E-3</v>
      </c>
    </row>
    <row r="33" spans="1:11" ht="15.75" thickBot="1" x14ac:dyDescent="0.3">
      <c r="A33" s="8" t="s">
        <v>90</v>
      </c>
      <c r="B33" s="185">
        <f t="shared" ref="B33:K33" si="6">B7-B19</f>
        <v>-2.1279726397737875</v>
      </c>
      <c r="C33" s="196">
        <f t="shared" si="6"/>
        <v>-0.91957395433455957</v>
      </c>
      <c r="D33" s="185">
        <f t="shared" si="6"/>
        <v>-0.66969999956439352</v>
      </c>
      <c r="E33" s="197">
        <f t="shared" si="6"/>
        <v>-9.4673005830706813E-2</v>
      </c>
      <c r="F33" s="185">
        <f t="shared" si="6"/>
        <v>-1.2899991542078908</v>
      </c>
      <c r="G33" s="185">
        <f t="shared" si="6"/>
        <v>-0.44000008071585484</v>
      </c>
      <c r="H33" s="197">
        <f t="shared" si="6"/>
        <v>0.16000000331978015</v>
      </c>
      <c r="I33" s="185">
        <f t="shared" si="6"/>
        <v>-0.37042519987333122</v>
      </c>
      <c r="J33" s="185">
        <f t="shared" si="6"/>
        <v>0.22969991884853869</v>
      </c>
      <c r="K33" s="185">
        <f t="shared" si="6"/>
        <v>0.25467300915048696</v>
      </c>
    </row>
    <row r="34" spans="1:11" x14ac:dyDescent="0.25">
      <c r="B34" s="184">
        <v>80575.941999999995</v>
      </c>
      <c r="C34" s="184">
        <v>84843.543999999994</v>
      </c>
      <c r="D34" s="184">
        <v>90192.937999999995</v>
      </c>
      <c r="E34" s="184">
        <v>96391.873000000007</v>
      </c>
      <c r="F34" s="184"/>
      <c r="J34" s="714" t="s">
        <v>24</v>
      </c>
      <c r="K34" s="714"/>
    </row>
    <row r="37" spans="1:11" ht="15.75" thickBot="1" x14ac:dyDescent="0.3">
      <c r="A37" s="731" t="s">
        <v>1125</v>
      </c>
      <c r="B37" s="731"/>
      <c r="C37" s="731"/>
      <c r="D37" s="731"/>
      <c r="E37" s="731"/>
      <c r="F37" s="731"/>
      <c r="G37" s="731"/>
      <c r="H37" s="731"/>
      <c r="I37" s="731"/>
      <c r="J37" s="731"/>
      <c r="K37" s="731"/>
    </row>
    <row r="38" spans="1:11" ht="15.75" thickBot="1" x14ac:dyDescent="0.3">
      <c r="A38" s="591"/>
      <c r="B38" s="591" t="s">
        <v>705</v>
      </c>
      <c r="C38" s="729" t="s">
        <v>819</v>
      </c>
      <c r="D38" s="729"/>
      <c r="E38" s="730"/>
      <c r="F38" s="701" t="s">
        <v>820</v>
      </c>
      <c r="G38" s="701"/>
      <c r="H38" s="728"/>
      <c r="I38" s="726" t="s">
        <v>821</v>
      </c>
      <c r="J38" s="727"/>
      <c r="K38" s="727"/>
    </row>
    <row r="39" spans="1:11" ht="15.75" customHeight="1" thickBot="1" x14ac:dyDescent="0.3">
      <c r="A39" s="603"/>
      <c r="B39" s="591">
        <v>2016</v>
      </c>
      <c r="C39" s="174">
        <v>2017</v>
      </c>
      <c r="D39" s="591">
        <v>2018</v>
      </c>
      <c r="E39" s="198">
        <v>2019</v>
      </c>
      <c r="F39" s="174">
        <v>2017</v>
      </c>
      <c r="G39" s="591">
        <v>2018</v>
      </c>
      <c r="H39" s="592">
        <v>2019</v>
      </c>
      <c r="I39" s="591">
        <v>2017</v>
      </c>
      <c r="J39" s="591">
        <v>2018</v>
      </c>
      <c r="K39" s="175">
        <v>2019</v>
      </c>
    </row>
    <row r="40" spans="1:11" x14ac:dyDescent="0.25">
      <c r="A40" s="140" t="s">
        <v>822</v>
      </c>
      <c r="B40" s="181">
        <v>38.610936748341096</v>
      </c>
      <c r="C40" s="186">
        <v>37.615912003206297</v>
      </c>
      <c r="D40" s="187">
        <v>37.221172122720844</v>
      </c>
      <c r="E40" s="188">
        <v>36.044738593490976</v>
      </c>
      <c r="F40" s="194">
        <v>37.638810797436754</v>
      </c>
      <c r="G40" s="181">
        <v>37.058364813440271</v>
      </c>
      <c r="H40" s="195">
        <v>35.770335119434804</v>
      </c>
      <c r="I40" s="181">
        <v>2.2898794230457042E-2</v>
      </c>
      <c r="J40" s="181">
        <v>-0.16280730928057352</v>
      </c>
      <c r="K40" s="181">
        <v>-0.2744034740561716</v>
      </c>
    </row>
    <row r="41" spans="1:11" x14ac:dyDescent="0.25">
      <c r="A41" s="109" t="s">
        <v>1118</v>
      </c>
      <c r="B41" s="190">
        <v>17.864896944053104</v>
      </c>
      <c r="C41" s="189">
        <v>17.468860047584958</v>
      </c>
      <c r="D41" s="190">
        <v>17.215257102065127</v>
      </c>
      <c r="E41" s="191">
        <v>17.035491556516316</v>
      </c>
      <c r="F41" s="189">
        <v>17.438086980430711</v>
      </c>
      <c r="G41" s="190">
        <v>17.103232627813945</v>
      </c>
      <c r="H41" s="191">
        <v>16.928526744158191</v>
      </c>
      <c r="I41" s="190">
        <v>-3.0773067154246547E-2</v>
      </c>
      <c r="J41" s="190">
        <v>-0.11202447425118223</v>
      </c>
      <c r="K41" s="190">
        <v>-0.10696481235812527</v>
      </c>
    </row>
    <row r="42" spans="1:11" x14ac:dyDescent="0.25">
      <c r="A42" s="110" t="s">
        <v>823</v>
      </c>
      <c r="B42" s="190">
        <v>10.607605059088234</v>
      </c>
      <c r="C42" s="189">
        <v>10.386679509757396</v>
      </c>
      <c r="D42" s="190">
        <v>10.041808373067967</v>
      </c>
      <c r="E42" s="191">
        <v>9.8535526952567878</v>
      </c>
      <c r="F42" s="189">
        <v>10.411548815075429</v>
      </c>
      <c r="G42" s="190">
        <v>10.065202665867254</v>
      </c>
      <c r="H42" s="191">
        <v>9.8754425074819316</v>
      </c>
      <c r="I42" s="190">
        <v>2.4869305318032886E-2</v>
      </c>
      <c r="J42" s="190">
        <v>2.3394292799286731E-2</v>
      </c>
      <c r="K42" s="190">
        <v>2.1889812225143856E-2</v>
      </c>
    </row>
    <row r="43" spans="1:11" x14ac:dyDescent="0.25">
      <c r="A43" s="200" t="s">
        <v>824</v>
      </c>
      <c r="B43" s="190">
        <v>6.7519297509422858</v>
      </c>
      <c r="C43" s="189">
        <v>6.620793681131472</v>
      </c>
      <c r="D43" s="190">
        <v>6.5008393450937367</v>
      </c>
      <c r="E43" s="191">
        <v>6.4322445524012171</v>
      </c>
      <c r="F43" s="189">
        <v>6.620793681131472</v>
      </c>
      <c r="G43" s="190">
        <v>6.5008393450937367</v>
      </c>
      <c r="H43" s="191">
        <v>6.4322445524012171</v>
      </c>
      <c r="I43" s="190">
        <v>0</v>
      </c>
      <c r="J43" s="190">
        <v>0</v>
      </c>
      <c r="K43" s="190">
        <v>0</v>
      </c>
    </row>
    <row r="44" spans="1:11" x14ac:dyDescent="0.25">
      <c r="A44" s="200" t="s">
        <v>825</v>
      </c>
      <c r="B44" s="190">
        <v>2.6644218444259704</v>
      </c>
      <c r="C44" s="189">
        <v>2.5917399207180689</v>
      </c>
      <c r="D44" s="190">
        <v>2.5038346128607101</v>
      </c>
      <c r="E44" s="191">
        <v>2.4151641912799016</v>
      </c>
      <c r="F44" s="189">
        <v>2.6166092260361031</v>
      </c>
      <c r="G44" s="190">
        <v>2.5272289056599977</v>
      </c>
      <c r="H44" s="191">
        <v>2.4370540035050468</v>
      </c>
      <c r="I44" s="190">
        <v>2.4869305318034218E-2</v>
      </c>
      <c r="J44" s="190">
        <v>2.3394292799287619E-2</v>
      </c>
      <c r="K44" s="190">
        <v>2.1889812225145189E-2</v>
      </c>
    </row>
    <row r="45" spans="1:11" x14ac:dyDescent="0.25">
      <c r="A45" s="200" t="s">
        <v>826</v>
      </c>
      <c r="B45" s="190">
        <v>7.2572918849648698</v>
      </c>
      <c r="C45" s="189">
        <v>7.0821805378275631</v>
      </c>
      <c r="D45" s="190">
        <v>7.17344872899716</v>
      </c>
      <c r="E45" s="191">
        <v>7.1819388612595318</v>
      </c>
      <c r="F45" s="189">
        <v>7.026538165355281</v>
      </c>
      <c r="G45" s="190">
        <v>7.0380299619466875</v>
      </c>
      <c r="H45" s="191">
        <v>7.0530842366762592</v>
      </c>
      <c r="I45" s="190">
        <v>-5.5642372472282098E-2</v>
      </c>
      <c r="J45" s="190">
        <v>-0.13541876705047251</v>
      </c>
      <c r="K45" s="190">
        <v>-0.12885462458327268</v>
      </c>
    </row>
    <row r="46" spans="1:11" x14ac:dyDescent="0.25">
      <c r="A46" s="200" t="s">
        <v>827</v>
      </c>
      <c r="B46" s="190">
        <v>3.247505316164967</v>
      </c>
      <c r="C46" s="189">
        <v>3.2716360834714777</v>
      </c>
      <c r="D46" s="190">
        <v>3.2840708659473985</v>
      </c>
      <c r="E46" s="191">
        <v>3.278472449643135</v>
      </c>
      <c r="F46" s="189">
        <v>3.2716360834714777</v>
      </c>
      <c r="G46" s="190">
        <v>3.2840708659473985</v>
      </c>
      <c r="H46" s="191">
        <v>3.278472449643135</v>
      </c>
      <c r="I46" s="190">
        <v>0</v>
      </c>
      <c r="J46" s="190">
        <v>0</v>
      </c>
      <c r="K46" s="190">
        <v>0</v>
      </c>
    </row>
    <row r="47" spans="1:11" x14ac:dyDescent="0.25">
      <c r="A47" s="201" t="s">
        <v>828</v>
      </c>
      <c r="B47" s="190">
        <v>3.3832071116214815</v>
      </c>
      <c r="C47" s="189">
        <v>3.288624955095186</v>
      </c>
      <c r="D47" s="190">
        <v>3.2934620275993183</v>
      </c>
      <c r="E47" s="191">
        <v>3.3195561892265903</v>
      </c>
      <c r="F47" s="189">
        <v>3.2329825826229044</v>
      </c>
      <c r="G47" s="190">
        <v>3.1580432605488471</v>
      </c>
      <c r="H47" s="191">
        <v>3.1907015646433181</v>
      </c>
      <c r="I47" s="190">
        <v>-5.5642372472281654E-2</v>
      </c>
      <c r="J47" s="190">
        <v>-0.13541876705047118</v>
      </c>
      <c r="K47" s="190">
        <v>-0.12885462458327224</v>
      </c>
    </row>
    <row r="48" spans="1:11" x14ac:dyDescent="0.25">
      <c r="A48" s="201" t="s">
        <v>829</v>
      </c>
      <c r="B48" s="190">
        <v>0.21691089878911998</v>
      </c>
      <c r="C48" s="189">
        <v>0.21506173763792799</v>
      </c>
      <c r="D48" s="190">
        <v>0.21456779687119182</v>
      </c>
      <c r="E48" s="191">
        <v>0.21860037930791112</v>
      </c>
      <c r="F48" s="189">
        <v>0.21506173763792799</v>
      </c>
      <c r="G48" s="190">
        <v>0.21456779687119182</v>
      </c>
      <c r="H48" s="191">
        <v>0.21860037930791112</v>
      </c>
      <c r="I48" s="190">
        <v>0</v>
      </c>
      <c r="J48" s="190">
        <v>0</v>
      </c>
      <c r="K48" s="190">
        <v>0</v>
      </c>
    </row>
    <row r="49" spans="1:11" x14ac:dyDescent="0.25">
      <c r="A49" s="149" t="s">
        <v>830</v>
      </c>
      <c r="B49" s="190">
        <v>13.742325221590335</v>
      </c>
      <c r="C49" s="189">
        <v>13.570863587063798</v>
      </c>
      <c r="D49" s="190">
        <v>13.471954369386097</v>
      </c>
      <c r="E49" s="191">
        <v>13.345083365943299</v>
      </c>
      <c r="F49" s="189">
        <v>13.540133354165404</v>
      </c>
      <c r="G49" s="190">
        <v>13.410925808847693</v>
      </c>
      <c r="H49" s="191">
        <v>13.254855002143179</v>
      </c>
      <c r="I49" s="190">
        <v>-3.073023289839405E-2</v>
      </c>
      <c r="J49" s="190">
        <v>-6.1028560538403553E-2</v>
      </c>
      <c r="K49" s="190">
        <v>-9.0228363800120448E-2</v>
      </c>
    </row>
    <row r="50" spans="1:11" x14ac:dyDescent="0.25">
      <c r="A50" s="149" t="s">
        <v>1117</v>
      </c>
      <c r="B50" s="190">
        <v>4.5971252808933958</v>
      </c>
      <c r="C50" s="189">
        <v>4.4071803506935074</v>
      </c>
      <c r="D50" s="190">
        <v>4.2104737734566315</v>
      </c>
      <c r="E50" s="191">
        <v>4.0853433774442784</v>
      </c>
      <c r="F50" s="189">
        <v>4.4593304588973801</v>
      </c>
      <c r="G50" s="190">
        <v>4.2073937096937675</v>
      </c>
      <c r="H50" s="191">
        <v>4.0220849324091876</v>
      </c>
      <c r="I50" s="190">
        <v>5.2150108203872669E-2</v>
      </c>
      <c r="J50" s="190">
        <v>-3.0800637628640715E-3</v>
      </c>
      <c r="K50" s="190">
        <v>-6.3258445035090816E-2</v>
      </c>
    </row>
    <row r="51" spans="1:11" ht="15.75" thickBot="1" x14ac:dyDescent="0.3">
      <c r="A51" s="182" t="s">
        <v>831</v>
      </c>
      <c r="B51" s="180">
        <v>2.4065893018042535</v>
      </c>
      <c r="C51" s="192">
        <v>2.169008017864035</v>
      </c>
      <c r="D51" s="180">
        <v>2.3234868778129827</v>
      </c>
      <c r="E51" s="193">
        <v>1.578820293587081</v>
      </c>
      <c r="F51" s="192">
        <v>2.2012600039432586</v>
      </c>
      <c r="G51" s="180">
        <v>2.3368126670848666</v>
      </c>
      <c r="H51" s="193">
        <v>1.5648684407242504</v>
      </c>
      <c r="I51" s="180">
        <v>3.2251986079223638E-2</v>
      </c>
      <c r="J51" s="180">
        <v>1.3325789271883881E-2</v>
      </c>
      <c r="K51" s="180">
        <v>-1.3951852862830627E-2</v>
      </c>
    </row>
    <row r="52" spans="1:11" x14ac:dyDescent="0.25">
      <c r="A52" s="140" t="s">
        <v>1119</v>
      </c>
      <c r="B52" s="181">
        <v>40.738909388114884</v>
      </c>
      <c r="C52" s="194">
        <v>38.535485957540857</v>
      </c>
      <c r="D52" s="181">
        <v>37.890872122285238</v>
      </c>
      <c r="E52" s="195">
        <v>36.139411599321683</v>
      </c>
      <c r="F52" s="194">
        <v>38.928809951644645</v>
      </c>
      <c r="G52" s="181">
        <v>37.498364894156126</v>
      </c>
      <c r="H52" s="195">
        <v>35.610335116115024</v>
      </c>
      <c r="I52" s="181">
        <v>0.39332399410378827</v>
      </c>
      <c r="J52" s="181">
        <v>-0.39250722812911221</v>
      </c>
      <c r="K52" s="181">
        <v>-0.52907648320665857</v>
      </c>
    </row>
    <row r="53" spans="1:11" x14ac:dyDescent="0.25">
      <c r="A53" s="109" t="s">
        <v>832</v>
      </c>
      <c r="B53" s="190">
        <v>37.045975832339636</v>
      </c>
      <c r="C53" s="189">
        <v>35.681123711663908</v>
      </c>
      <c r="D53" s="190">
        <v>34.973228170409534</v>
      </c>
      <c r="E53" s="191">
        <v>34.008347269646471</v>
      </c>
      <c r="F53" s="189">
        <v>35.594822630228649</v>
      </c>
      <c r="G53" s="190">
        <v>34.382758437251489</v>
      </c>
      <c r="H53" s="191">
        <v>33.432128660888253</v>
      </c>
      <c r="I53" s="190">
        <v>-8.6301081435259164E-2</v>
      </c>
      <c r="J53" s="190">
        <v>-0.59046973315804507</v>
      </c>
      <c r="K53" s="190">
        <v>-0.57621860875821795</v>
      </c>
    </row>
    <row r="54" spans="1:11" x14ac:dyDescent="0.25">
      <c r="A54" s="110" t="s">
        <v>833</v>
      </c>
      <c r="B54" s="190">
        <v>8.7126887080016999</v>
      </c>
      <c r="C54" s="189">
        <v>8.6426075270971712</v>
      </c>
      <c r="D54" s="190">
        <v>8.5408128521547901</v>
      </c>
      <c r="E54" s="191">
        <v>8.3743884451159918</v>
      </c>
      <c r="F54" s="189">
        <v>8.4411113236853943</v>
      </c>
      <c r="G54" s="190">
        <v>8.200106531622243</v>
      </c>
      <c r="H54" s="191">
        <v>7.925687884496238</v>
      </c>
      <c r="I54" s="190">
        <v>-0.20149620341177688</v>
      </c>
      <c r="J54" s="190">
        <v>-0.34070632053254712</v>
      </c>
      <c r="K54" s="190">
        <v>-0.44870056061975383</v>
      </c>
    </row>
    <row r="55" spans="1:11" x14ac:dyDescent="0.25">
      <c r="A55" s="110" t="s">
        <v>834</v>
      </c>
      <c r="B55" s="190">
        <v>5.3164541346596978</v>
      </c>
      <c r="C55" s="189">
        <v>5.0073486604944293</v>
      </c>
      <c r="D55" s="190">
        <v>4.815381067134104</v>
      </c>
      <c r="E55" s="191">
        <v>4.61250649509795</v>
      </c>
      <c r="F55" s="189">
        <v>5.2</v>
      </c>
      <c r="G55" s="190">
        <v>4.5860852209959058</v>
      </c>
      <c r="H55" s="191">
        <v>4.5999999999999996</v>
      </c>
      <c r="I55" s="190">
        <v>0.1926513395055709</v>
      </c>
      <c r="J55" s="190">
        <v>-0.2292958461381982</v>
      </c>
      <c r="K55" s="190">
        <v>-1.2506495097950321E-2</v>
      </c>
    </row>
    <row r="56" spans="1:11" x14ac:dyDescent="0.25">
      <c r="A56" s="110" t="s">
        <v>835</v>
      </c>
      <c r="B56" s="190">
        <v>0.52092223755820333</v>
      </c>
      <c r="C56" s="189">
        <v>0.49326166761727919</v>
      </c>
      <c r="D56" s="190">
        <v>0.45932307059339844</v>
      </c>
      <c r="E56" s="191">
        <v>0.43320774529421163</v>
      </c>
      <c r="F56" s="189">
        <v>0.49150940700921225</v>
      </c>
      <c r="G56" s="190">
        <v>0.45503008228870434</v>
      </c>
      <c r="H56" s="191">
        <v>0.42680465395666711</v>
      </c>
      <c r="I56" s="190">
        <v>-1.7522606080669356E-3</v>
      </c>
      <c r="J56" s="190">
        <v>-4.2929883046941009E-3</v>
      </c>
      <c r="K56" s="190">
        <v>-6.4030913375445198E-3</v>
      </c>
    </row>
    <row r="57" spans="1:11" x14ac:dyDescent="0.25">
      <c r="A57" s="110" t="s">
        <v>836</v>
      </c>
      <c r="B57" s="190">
        <v>1.5221677458018428</v>
      </c>
      <c r="C57" s="189">
        <v>1.4317259071591826</v>
      </c>
      <c r="D57" s="190">
        <v>1.384948786123366</v>
      </c>
      <c r="E57" s="191">
        <v>1.3272394862583488</v>
      </c>
      <c r="F57" s="189">
        <v>1.4317259071591826</v>
      </c>
      <c r="G57" s="190">
        <v>1.384948786123366</v>
      </c>
      <c r="H57" s="191">
        <v>1.3272394862583488</v>
      </c>
      <c r="I57" s="190">
        <v>0</v>
      </c>
      <c r="J57" s="190">
        <v>0</v>
      </c>
      <c r="K57" s="190">
        <v>0</v>
      </c>
    </row>
    <row r="58" spans="1:11" x14ac:dyDescent="0.25">
      <c r="A58" s="110" t="s">
        <v>837</v>
      </c>
      <c r="B58" s="190">
        <v>18.548687894955052</v>
      </c>
      <c r="C58" s="189">
        <v>17.731837085918993</v>
      </c>
      <c r="D58" s="190">
        <v>17.273263678360273</v>
      </c>
      <c r="E58" s="191">
        <v>16.811804248268938</v>
      </c>
      <c r="F58" s="189">
        <v>17.730593620653092</v>
      </c>
      <c r="G58" s="190">
        <v>17.274112968800289</v>
      </c>
      <c r="H58" s="191">
        <v>16.803819135250126</v>
      </c>
      <c r="I58" s="190">
        <v>-1.2434652659010226E-3</v>
      </c>
      <c r="J58" s="190">
        <v>8.4929044001569309E-4</v>
      </c>
      <c r="K58" s="190">
        <v>-7.9851130188117736E-3</v>
      </c>
    </row>
    <row r="59" spans="1:11" x14ac:dyDescent="0.25">
      <c r="A59" s="110" t="s">
        <v>838</v>
      </c>
      <c r="B59" s="190">
        <v>13.486334419770113</v>
      </c>
      <c r="C59" s="189">
        <v>12.836632566880986</v>
      </c>
      <c r="D59" s="190">
        <v>12.411498337042753</v>
      </c>
      <c r="E59" s="191">
        <v>11.987468072126784</v>
      </c>
      <c r="F59" s="189">
        <v>12.836632566880986</v>
      </c>
      <c r="G59" s="190">
        <v>12.411498337042753</v>
      </c>
      <c r="H59" s="191">
        <v>11.987468072126784</v>
      </c>
      <c r="I59" s="190">
        <v>0</v>
      </c>
      <c r="J59" s="190">
        <v>0</v>
      </c>
      <c r="K59" s="190">
        <v>0</v>
      </c>
    </row>
    <row r="60" spans="1:11" x14ac:dyDescent="0.25">
      <c r="A60" s="110" t="s">
        <v>839</v>
      </c>
      <c r="B60" s="190">
        <v>5.0623534751849384</v>
      </c>
      <c r="C60" s="189">
        <v>4.8952045190380078</v>
      </c>
      <c r="D60" s="190">
        <v>4.8617653413175219</v>
      </c>
      <c r="E60" s="191">
        <v>4.8243361761421522</v>
      </c>
      <c r="F60" s="189">
        <v>4.8939610537721059</v>
      </c>
      <c r="G60" s="190">
        <v>4.8626146317575341</v>
      </c>
      <c r="H60" s="191">
        <v>4.8163510631233395</v>
      </c>
      <c r="I60" s="190">
        <v>-1.2434652659019108E-3</v>
      </c>
      <c r="J60" s="190">
        <v>8.4929044001214038E-4</v>
      </c>
      <c r="K60" s="190">
        <v>-7.9851130188126618E-3</v>
      </c>
    </row>
    <row r="61" spans="1:11" x14ac:dyDescent="0.25">
      <c r="A61" s="110" t="s">
        <v>840</v>
      </c>
      <c r="B61" s="190">
        <v>2.3702806974319954</v>
      </c>
      <c r="C61" s="189">
        <v>2.3215857555408106</v>
      </c>
      <c r="D61" s="190">
        <v>2.4491965515881091</v>
      </c>
      <c r="E61" s="191">
        <v>2.4021336035995295</v>
      </c>
      <c r="F61" s="189">
        <v>2.4444947749943124</v>
      </c>
      <c r="G61" s="190">
        <v>2.4321726829654891</v>
      </c>
      <c r="H61" s="191">
        <v>2.3548665767704295</v>
      </c>
      <c r="I61" s="190">
        <v>0.12290901945350186</v>
      </c>
      <c r="J61" s="190">
        <v>-1.7023868622620064E-2</v>
      </c>
      <c r="K61" s="190">
        <v>-4.7267026829100001E-2</v>
      </c>
    </row>
    <row r="62" spans="1:11" x14ac:dyDescent="0.25">
      <c r="A62" s="109" t="s">
        <v>841</v>
      </c>
      <c r="B62" s="190">
        <v>3.6929335557752472</v>
      </c>
      <c r="C62" s="189">
        <v>2.8543622458769522</v>
      </c>
      <c r="D62" s="190">
        <v>2.9176439518757014</v>
      </c>
      <c r="E62" s="191">
        <v>2.1310643296752123</v>
      </c>
      <c r="F62" s="189">
        <v>3.3339873214159939</v>
      </c>
      <c r="G62" s="190">
        <v>3.1156064569046418</v>
      </c>
      <c r="H62" s="191">
        <v>2.1782064552267801</v>
      </c>
      <c r="I62" s="190">
        <v>0.47962507553904166</v>
      </c>
      <c r="J62" s="190">
        <v>0.19796250502894042</v>
      </c>
      <c r="K62" s="190">
        <v>4.7142125551567826E-2</v>
      </c>
    </row>
    <row r="63" spans="1:11" x14ac:dyDescent="0.25">
      <c r="A63" s="110" t="s">
        <v>842</v>
      </c>
      <c r="B63" s="190">
        <v>3.4552695642081361</v>
      </c>
      <c r="C63" s="189">
        <v>2.5870348650216686</v>
      </c>
      <c r="D63" s="190">
        <v>2.5844522010448321</v>
      </c>
      <c r="E63" s="191">
        <v>1.7927613674377882</v>
      </c>
      <c r="F63" s="189">
        <v>3.1221892381110337</v>
      </c>
      <c r="G63" s="190">
        <v>2.8485157008634099</v>
      </c>
      <c r="H63" s="191">
        <v>1.8432321571342427</v>
      </c>
      <c r="I63" s="190">
        <v>0.53515437308936509</v>
      </c>
      <c r="J63" s="190">
        <v>0.2640634998185778</v>
      </c>
      <c r="K63" s="190">
        <v>5.0470789696454466E-2</v>
      </c>
    </row>
    <row r="64" spans="1:11" x14ac:dyDescent="0.25">
      <c r="A64" s="110" t="s">
        <v>843</v>
      </c>
      <c r="B64" s="190">
        <v>3.239959639565865</v>
      </c>
      <c r="C64" s="189">
        <v>2.6511953154620702</v>
      </c>
      <c r="D64" s="190">
        <v>2.6228110800958726</v>
      </c>
      <c r="E64" s="191">
        <v>1.8286533974640127</v>
      </c>
      <c r="F64" s="189">
        <v>3.1863496885514353</v>
      </c>
      <c r="G64" s="190">
        <v>2.88687457991445</v>
      </c>
      <c r="H64" s="191">
        <v>1.8791241871604671</v>
      </c>
      <c r="I64" s="190">
        <v>0.53515437308936509</v>
      </c>
      <c r="J64" s="190">
        <v>0.26406349981857735</v>
      </c>
      <c r="K64" s="190">
        <v>5.0470789696454466E-2</v>
      </c>
    </row>
    <row r="65" spans="1:11" ht="15.75" thickBot="1" x14ac:dyDescent="0.3">
      <c r="A65" s="110" t="s">
        <v>844</v>
      </c>
      <c r="B65" s="180">
        <v>0.23766399156711068</v>
      </c>
      <c r="C65" s="192">
        <v>0.26732738085528346</v>
      </c>
      <c r="D65" s="180">
        <v>0.33319175083086899</v>
      </c>
      <c r="E65" s="193">
        <v>0.3383029622374244</v>
      </c>
      <c r="F65" s="192">
        <v>0.21179808330495956</v>
      </c>
      <c r="G65" s="180">
        <v>0.26709075604123245</v>
      </c>
      <c r="H65" s="193">
        <v>0.33497429809253726</v>
      </c>
      <c r="I65" s="180">
        <v>-5.5529297550323903E-2</v>
      </c>
      <c r="J65" s="180">
        <v>-6.6100994789636547E-2</v>
      </c>
      <c r="K65" s="180">
        <v>-3.328664144887139E-3</v>
      </c>
    </row>
    <row r="66" spans="1:11" ht="15.75" thickBot="1" x14ac:dyDescent="0.3">
      <c r="A66" s="312" t="s">
        <v>845</v>
      </c>
      <c r="B66" s="185">
        <v>-2.1279726397737875</v>
      </c>
      <c r="C66" s="196">
        <v>-0.91957395433455957</v>
      </c>
      <c r="D66" s="185">
        <v>-0.66969999956439352</v>
      </c>
      <c r="E66" s="197">
        <v>-9.4673005830706813E-2</v>
      </c>
      <c r="F66" s="185">
        <v>-1.2899991542078908</v>
      </c>
      <c r="G66" s="185">
        <v>-0.44000008071585484</v>
      </c>
      <c r="H66" s="197">
        <v>0.16000000331978015</v>
      </c>
      <c r="I66" s="185">
        <v>-0.37042519987333122</v>
      </c>
      <c r="J66" s="185">
        <v>0.22969991884853869</v>
      </c>
      <c r="K66" s="185">
        <v>0.25467300915048696</v>
      </c>
    </row>
    <row r="67" spans="1:11" ht="15.75" customHeight="1" thickBot="1" x14ac:dyDescent="0.3">
      <c r="A67" s="312" t="s">
        <v>621</v>
      </c>
      <c r="B67" s="604">
        <v>80575.941999999995</v>
      </c>
      <c r="C67" s="605">
        <v>84843.543999999994</v>
      </c>
      <c r="D67" s="604">
        <v>90192.937999999995</v>
      </c>
      <c r="E67" s="606">
        <v>96391.873000000007</v>
      </c>
      <c r="F67" s="184"/>
      <c r="J67" s="714" t="s">
        <v>626</v>
      </c>
      <c r="K67" s="714"/>
    </row>
  </sheetData>
  <mergeCells count="10">
    <mergeCell ref="A37:K37"/>
    <mergeCell ref="C38:E38"/>
    <mergeCell ref="F38:H38"/>
    <mergeCell ref="I38:K38"/>
    <mergeCell ref="J67:K67"/>
    <mergeCell ref="I5:K5"/>
    <mergeCell ref="F5:H5"/>
    <mergeCell ref="C5:E5"/>
    <mergeCell ref="A4:K4"/>
    <mergeCell ref="J34:K34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7"/>
  <dimension ref="A4:D20"/>
  <sheetViews>
    <sheetView showGridLines="0" zoomScale="85" zoomScaleNormal="85" workbookViewId="0">
      <selection activeCell="F4" sqref="F4"/>
    </sheetView>
  </sheetViews>
  <sheetFormatPr defaultRowHeight="15" x14ac:dyDescent="0.25"/>
  <cols>
    <col min="1" max="1" width="30.85546875" bestFit="1" customWidth="1"/>
    <col min="2" max="2" width="19.42578125" customWidth="1"/>
    <col min="3" max="3" width="16.85546875" customWidth="1"/>
    <col min="4" max="4" width="23.140625" customWidth="1"/>
  </cols>
  <sheetData>
    <row r="4" spans="1:4" ht="15.75" thickBot="1" x14ac:dyDescent="0.3">
      <c r="A4" s="732" t="s">
        <v>465</v>
      </c>
      <c r="B4" s="732"/>
      <c r="C4" s="732"/>
      <c r="D4" s="732"/>
    </row>
    <row r="5" spans="1:4" ht="15.75" thickBot="1" x14ac:dyDescent="0.3">
      <c r="A5" s="263"/>
      <c r="B5" s="94">
        <v>2017</v>
      </c>
      <c r="C5" s="94">
        <v>2018</v>
      </c>
      <c r="D5" s="94">
        <v>2019</v>
      </c>
    </row>
    <row r="6" spans="1:4" x14ac:dyDescent="0.25">
      <c r="A6" s="9" t="s">
        <v>466</v>
      </c>
      <c r="B6" s="6">
        <v>-1.29</v>
      </c>
      <c r="C6" s="6">
        <v>-0.44</v>
      </c>
      <c r="D6" s="6">
        <v>0.16</v>
      </c>
    </row>
    <row r="7" spans="1:4" x14ac:dyDescent="0.25">
      <c r="A7" s="9" t="s">
        <v>467</v>
      </c>
      <c r="B7" s="6">
        <v>-1.29</v>
      </c>
      <c r="C7" s="6">
        <v>-0.44</v>
      </c>
      <c r="D7" s="6">
        <v>0.16</v>
      </c>
    </row>
    <row r="8" spans="1:4" ht="15.75" thickBot="1" x14ac:dyDescent="0.3">
      <c r="A8" s="264" t="s">
        <v>91</v>
      </c>
      <c r="B8" s="327">
        <v>-0.92</v>
      </c>
      <c r="C8" s="327">
        <v>-0.67</v>
      </c>
      <c r="D8" s="327">
        <v>-0.09</v>
      </c>
    </row>
    <row r="9" spans="1:4" x14ac:dyDescent="0.25">
      <c r="A9" s="9" t="s">
        <v>380</v>
      </c>
      <c r="B9" s="6">
        <v>-0.37</v>
      </c>
      <c r="C9" s="6">
        <v>0.23</v>
      </c>
      <c r="D9" s="6">
        <v>0.25</v>
      </c>
    </row>
    <row r="10" spans="1:4" ht="15.75" thickBot="1" x14ac:dyDescent="0.3">
      <c r="A10" s="7" t="s">
        <v>92</v>
      </c>
      <c r="B10" s="4">
        <v>-0.4</v>
      </c>
      <c r="C10" s="4">
        <v>0.6</v>
      </c>
      <c r="D10" s="4">
        <v>0.02</v>
      </c>
    </row>
    <row r="11" spans="1:4" x14ac:dyDescent="0.25">
      <c r="A11" s="733" t="s">
        <v>24</v>
      </c>
      <c r="B11" s="733"/>
      <c r="C11" s="733"/>
      <c r="D11" s="733"/>
    </row>
    <row r="13" spans="1:4" ht="15.75" thickBot="1" x14ac:dyDescent="0.3">
      <c r="A13" s="732" t="s">
        <v>1124</v>
      </c>
      <c r="B13" s="732"/>
      <c r="C13" s="732"/>
      <c r="D13" s="732"/>
    </row>
    <row r="14" spans="1:4" ht="15.75" thickBot="1" x14ac:dyDescent="0.3">
      <c r="A14" s="263"/>
      <c r="B14" s="94">
        <v>2017</v>
      </c>
      <c r="C14" s="94">
        <v>2018</v>
      </c>
      <c r="D14" s="94">
        <v>2019</v>
      </c>
    </row>
    <row r="15" spans="1:4" x14ac:dyDescent="0.25">
      <c r="A15" s="9" t="s">
        <v>1120</v>
      </c>
      <c r="B15" s="6">
        <v>-1.29</v>
      </c>
      <c r="C15" s="6">
        <v>-0.44</v>
      </c>
      <c r="D15" s="6">
        <v>0.16</v>
      </c>
    </row>
    <row r="16" spans="1:4" x14ac:dyDescent="0.25">
      <c r="A16" s="9" t="s">
        <v>1121</v>
      </c>
      <c r="B16" s="6">
        <v>-1.29</v>
      </c>
      <c r="C16" s="6">
        <v>-0.44</v>
      </c>
      <c r="D16" s="6">
        <v>0.16</v>
      </c>
    </row>
    <row r="17" spans="1:4" ht="15.75" thickBot="1" x14ac:dyDescent="0.3">
      <c r="A17" s="264" t="s">
        <v>1122</v>
      </c>
      <c r="B17" s="327">
        <v>-0.92</v>
      </c>
      <c r="C17" s="327">
        <v>-0.67</v>
      </c>
      <c r="D17" s="327">
        <v>-0.09</v>
      </c>
    </row>
    <row r="18" spans="1:4" x14ac:dyDescent="0.25">
      <c r="A18" s="9" t="s">
        <v>1123</v>
      </c>
      <c r="B18" s="6">
        <v>-0.37</v>
      </c>
      <c r="C18" s="6">
        <v>0.23</v>
      </c>
      <c r="D18" s="6">
        <v>0.25</v>
      </c>
    </row>
    <row r="19" spans="1:4" ht="15.75" thickBot="1" x14ac:dyDescent="0.3">
      <c r="A19" s="7" t="s">
        <v>846</v>
      </c>
      <c r="B19" s="4">
        <v>-0.4</v>
      </c>
      <c r="C19" s="4">
        <v>0.6</v>
      </c>
      <c r="D19" s="4">
        <v>0.02</v>
      </c>
    </row>
    <row r="20" spans="1:4" x14ac:dyDescent="0.25">
      <c r="A20" s="733" t="s">
        <v>626</v>
      </c>
      <c r="B20" s="733"/>
      <c r="C20" s="733"/>
      <c r="D20" s="733"/>
    </row>
  </sheetData>
  <mergeCells count="4">
    <mergeCell ref="A4:D4"/>
    <mergeCell ref="A11:D11"/>
    <mergeCell ref="A13:D13"/>
    <mergeCell ref="A20:D20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3"/>
  <dimension ref="A4:M41"/>
  <sheetViews>
    <sheetView showGridLines="0" zoomScale="85" zoomScaleNormal="85" workbookViewId="0">
      <selection activeCell="A24" sqref="A24"/>
    </sheetView>
  </sheetViews>
  <sheetFormatPr defaultRowHeight="15" x14ac:dyDescent="0.25"/>
  <cols>
    <col min="1" max="1" width="34.7109375" bestFit="1" customWidth="1"/>
  </cols>
  <sheetData>
    <row r="4" spans="1:11" ht="15.75" thickBot="1" x14ac:dyDescent="0.3">
      <c r="A4" s="458" t="s">
        <v>593</v>
      </c>
      <c r="B4" s="459"/>
      <c r="C4" s="459"/>
      <c r="D4" s="460"/>
      <c r="E4" s="460"/>
      <c r="F4" s="458" t="s">
        <v>594</v>
      </c>
      <c r="G4" s="459"/>
      <c r="H4" s="459"/>
      <c r="I4" s="459"/>
      <c r="J4" s="459"/>
      <c r="K4" s="459"/>
    </row>
    <row r="17" spans="1:13" x14ac:dyDescent="0.2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</row>
    <row r="18" spans="1:13" ht="15.75" thickBot="1" x14ac:dyDescent="0.3">
      <c r="A18" s="504" t="s">
        <v>592</v>
      </c>
      <c r="B18" s="504">
        <v>2017</v>
      </c>
      <c r="C18" s="504">
        <v>2018</v>
      </c>
      <c r="D18" s="504">
        <v>2019</v>
      </c>
      <c r="E18" s="95"/>
      <c r="F18" s="505"/>
      <c r="G18" s="505"/>
      <c r="H18" s="505"/>
      <c r="I18" s="506">
        <v>2017</v>
      </c>
      <c r="J18" s="506">
        <v>2018</v>
      </c>
      <c r="K18" s="506">
        <v>2019</v>
      </c>
      <c r="L18" s="95"/>
      <c r="M18" s="95"/>
    </row>
    <row r="19" spans="1:13" ht="15.75" thickBot="1" x14ac:dyDescent="0.3">
      <c r="A19" s="507" t="s">
        <v>591</v>
      </c>
      <c r="B19" s="508">
        <v>0.14725284163410457</v>
      </c>
      <c r="C19" s="508">
        <v>-0.23449629399436844</v>
      </c>
      <c r="D19" s="508">
        <v>-1.2388716854971893E-2</v>
      </c>
      <c r="E19" s="95"/>
      <c r="F19" s="95" t="s">
        <v>591</v>
      </c>
      <c r="G19" s="95"/>
      <c r="H19" s="95"/>
      <c r="I19" s="509">
        <v>0.39589742683727003</v>
      </c>
      <c r="J19" s="509">
        <v>0.37382481904528503</v>
      </c>
      <c r="K19" s="509">
        <v>0.12477277217213759</v>
      </c>
      <c r="L19" s="95"/>
      <c r="M19" s="95"/>
    </row>
    <row r="20" spans="1:13" x14ac:dyDescent="0.25">
      <c r="A20" s="733" t="s">
        <v>24</v>
      </c>
      <c r="B20" s="733"/>
      <c r="C20" s="733"/>
      <c r="D20" s="733"/>
      <c r="E20" s="95"/>
      <c r="F20" s="734" t="s">
        <v>24</v>
      </c>
      <c r="G20" s="734"/>
      <c r="H20" s="734"/>
      <c r="I20" s="734"/>
      <c r="J20" s="734"/>
      <c r="K20" s="734"/>
      <c r="L20" s="95"/>
      <c r="M20" s="95"/>
    </row>
    <row r="21" spans="1:13" x14ac:dyDescent="0.25">
      <c r="A21" s="507"/>
      <c r="B21" s="508"/>
      <c r="C21" s="508"/>
      <c r="D21" s="508"/>
      <c r="E21" s="95"/>
      <c r="F21" s="95"/>
      <c r="G21" s="95"/>
      <c r="H21" s="95"/>
      <c r="I21" s="509"/>
      <c r="J21" s="509"/>
      <c r="K21" s="509"/>
      <c r="L21" s="95"/>
      <c r="M21" s="95"/>
    </row>
    <row r="22" spans="1:13" x14ac:dyDescent="0.2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spans="1:13" x14ac:dyDescent="0.25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</row>
    <row r="24" spans="1:13" ht="15.75" thickBot="1" x14ac:dyDescent="0.3">
      <c r="A24" s="458" t="s">
        <v>1222</v>
      </c>
      <c r="B24" s="459"/>
      <c r="C24" s="459"/>
      <c r="F24" s="458" t="s">
        <v>1223</v>
      </c>
      <c r="G24" s="459"/>
      <c r="H24" s="459"/>
      <c r="I24" s="459"/>
      <c r="J24" s="459"/>
      <c r="K24" s="459"/>
    </row>
    <row r="39" spans="1:11" ht="15.75" thickBot="1" x14ac:dyDescent="0.3">
      <c r="A39" s="504"/>
      <c r="B39" s="504">
        <v>2017</v>
      </c>
      <c r="C39" s="504">
        <v>2018</v>
      </c>
      <c r="D39" s="504">
        <v>2019</v>
      </c>
      <c r="E39" s="95"/>
      <c r="F39" s="505"/>
      <c r="G39" s="505"/>
      <c r="H39" s="505"/>
      <c r="I39" s="506">
        <v>2017</v>
      </c>
      <c r="J39" s="506">
        <v>2018</v>
      </c>
      <c r="K39" s="506">
        <v>2019</v>
      </c>
    </row>
    <row r="40" spans="1:11" ht="15.75" thickBot="1" x14ac:dyDescent="0.3">
      <c r="A40" s="507" t="s">
        <v>847</v>
      </c>
      <c r="B40" s="508">
        <v>0.14725284163410457</v>
      </c>
      <c r="C40" s="508">
        <v>-0.23449629399436844</v>
      </c>
      <c r="D40" s="508">
        <v>-1.2388716854971893E-2</v>
      </c>
      <c r="E40" s="95"/>
      <c r="F40" s="652" t="s">
        <v>847</v>
      </c>
      <c r="G40" s="653"/>
      <c r="H40" s="95"/>
      <c r="I40" s="509">
        <v>0.39589742683727003</v>
      </c>
      <c r="J40" s="509">
        <v>0.37382481904528503</v>
      </c>
      <c r="K40" s="509">
        <v>0.12477277217213759</v>
      </c>
    </row>
    <row r="41" spans="1:11" x14ac:dyDescent="0.25">
      <c r="A41" s="733" t="s">
        <v>626</v>
      </c>
      <c r="B41" s="733"/>
      <c r="C41" s="733"/>
      <c r="D41" s="733"/>
      <c r="H41" s="733" t="s">
        <v>626</v>
      </c>
      <c r="I41" s="733"/>
      <c r="J41" s="733"/>
      <c r="K41" s="733"/>
    </row>
  </sheetData>
  <mergeCells count="4">
    <mergeCell ref="A41:D41"/>
    <mergeCell ref="H41:K41"/>
    <mergeCell ref="A20:D20"/>
    <mergeCell ref="F20:K20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3:N50"/>
  <sheetViews>
    <sheetView showGridLines="0" zoomScale="85" zoomScaleNormal="85" workbookViewId="0">
      <selection activeCell="K31" sqref="K31"/>
    </sheetView>
  </sheetViews>
  <sheetFormatPr defaultRowHeight="15" x14ac:dyDescent="0.25"/>
  <cols>
    <col min="1" max="1" width="41.85546875" bestFit="1" customWidth="1"/>
    <col min="2" max="7" width="9" customWidth="1"/>
    <col min="11" max="11" width="83.85546875" customWidth="1"/>
  </cols>
  <sheetData>
    <row r="3" spans="1:7" ht="15.75" thickBot="1" x14ac:dyDescent="0.3">
      <c r="A3" s="686" t="s">
        <v>1056</v>
      </c>
      <c r="B3" s="686"/>
      <c r="C3" s="686"/>
      <c r="D3" s="686"/>
      <c r="E3" s="686"/>
      <c r="F3" s="686"/>
      <c r="G3" s="686"/>
    </row>
    <row r="4" spans="1:7" ht="15.75" thickBot="1" x14ac:dyDescent="0.3">
      <c r="A4" s="1"/>
      <c r="B4" s="2">
        <v>2014</v>
      </c>
      <c r="C4" s="2">
        <v>2015</v>
      </c>
      <c r="D4" s="2">
        <v>2016</v>
      </c>
      <c r="E4" s="2">
        <v>2017</v>
      </c>
      <c r="F4" s="2">
        <v>2018</v>
      </c>
      <c r="G4" s="2">
        <v>2019</v>
      </c>
    </row>
    <row r="5" spans="1:7" x14ac:dyDescent="0.25">
      <c r="A5" s="3" t="s">
        <v>0</v>
      </c>
      <c r="B5" s="128">
        <f>'[6]Fiskalne ciele'!B10</f>
        <v>-2.69</v>
      </c>
      <c r="C5" s="128">
        <f>'[6]Fiskalne ciele'!C10</f>
        <v>-2.97</v>
      </c>
      <c r="D5" s="128">
        <f>'[6]Fiskalne ciele'!D10</f>
        <v>-2.13</v>
      </c>
      <c r="E5" s="128">
        <f>'[6]Fiskalne ciele'!E10</f>
        <v>-1.29</v>
      </c>
      <c r="F5" s="128">
        <f>'[6]Fiskalne ciele'!F10</f>
        <v>-0.44</v>
      </c>
      <c r="G5" s="128">
        <f>'[6]Fiskalne ciele'!G10</f>
        <v>0.15512676216840304</v>
      </c>
    </row>
    <row r="6" spans="1:7" x14ac:dyDescent="0.25">
      <c r="A6" s="5" t="s">
        <v>1</v>
      </c>
      <c r="B6" s="116">
        <f>'[6]Fiskalne ciele'!B11</f>
        <v>-0.76824761672633235</v>
      </c>
      <c r="C6" s="116">
        <f>'[6]Fiskalne ciele'!C11</f>
        <v>-0.48303497501143366</v>
      </c>
      <c r="D6" s="116">
        <f>'[6]Fiskalne ciele'!D11</f>
        <v>-0.40937913778683582</v>
      </c>
      <c r="E6" s="116">
        <f>'[6]Fiskalne ciele'!E11</f>
        <v>-0.26601868576682675</v>
      </c>
      <c r="F6" s="116">
        <f>'[6]Fiskalne ciele'!F11</f>
        <v>8.2188494979382049E-2</v>
      </c>
      <c r="G6" s="116">
        <f>'[6]Fiskalne ciele'!G11</f>
        <v>0.65512676216840304</v>
      </c>
    </row>
    <row r="7" spans="1:7" x14ac:dyDescent="0.25">
      <c r="A7" s="5" t="s">
        <v>2</v>
      </c>
      <c r="B7" s="116">
        <f>'[6]Fiskalne ciele'!B12</f>
        <v>-1.2519740276885707E-3</v>
      </c>
      <c r="C7" s="116">
        <f>'[6]Fiskalne ciele'!C12</f>
        <v>-0.31213125928600882</v>
      </c>
      <c r="D7" s="116">
        <f>'[6]Fiskalne ciele'!D12</f>
        <v>0</v>
      </c>
      <c r="E7" s="116">
        <f>'[6]Fiskalne ciele'!E12</f>
        <v>0</v>
      </c>
      <c r="F7" s="116">
        <f>'[6]Fiskalne ciele'!F12</f>
        <v>0</v>
      </c>
      <c r="G7" s="116">
        <f>'[6]Fiskalne ciele'!G12</f>
        <v>0</v>
      </c>
    </row>
    <row r="8" spans="1:7" ht="15.75" thickBot="1" x14ac:dyDescent="0.3">
      <c r="A8" s="7" t="s">
        <v>3</v>
      </c>
      <c r="B8" s="142">
        <f t="shared" ref="B8:G8" si="0">B5-B6-B7</f>
        <v>-1.920500409245979</v>
      </c>
      <c r="C8" s="142">
        <f t="shared" si="0"/>
        <v>-2.1748337657025578</v>
      </c>
      <c r="D8" s="142">
        <f t="shared" si="0"/>
        <v>-1.720620862213164</v>
      </c>
      <c r="E8" s="142">
        <f t="shared" si="0"/>
        <v>-1.0239813142331733</v>
      </c>
      <c r="F8" s="142">
        <f t="shared" si="0"/>
        <v>-0.52218849497938202</v>
      </c>
      <c r="G8" s="142">
        <f t="shared" si="0"/>
        <v>-0.5</v>
      </c>
    </row>
    <row r="9" spans="1:7" ht="15.75" thickBot="1" x14ac:dyDescent="0.3">
      <c r="A9" s="8" t="s">
        <v>4</v>
      </c>
      <c r="B9" s="275">
        <f>'[7]Fiskalne ciele'!$B$14</f>
        <v>-0.36519077765016172</v>
      </c>
      <c r="C9" s="275">
        <f>C8-B8</f>
        <v>-0.25433335645657884</v>
      </c>
      <c r="D9" s="275">
        <f>D8-C8</f>
        <v>0.4542129034893938</v>
      </c>
      <c r="E9" s="275">
        <f>E8-D8</f>
        <v>0.69663954797999073</v>
      </c>
      <c r="F9" s="275">
        <f>F8-E8</f>
        <v>0.50179281925379127</v>
      </c>
      <c r="G9" s="275">
        <f>G8-F8</f>
        <v>2.2188494979382023E-2</v>
      </c>
    </row>
    <row r="10" spans="1:7" x14ac:dyDescent="0.25">
      <c r="A10" s="9" t="s">
        <v>93</v>
      </c>
      <c r="B10" s="6">
        <v>0.4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ht="15.75" thickBot="1" x14ac:dyDescent="0.3">
      <c r="A11" s="10" t="s">
        <v>94</v>
      </c>
      <c r="B11" s="183">
        <f>B9+B10</f>
        <v>3.4809222349838298E-2</v>
      </c>
      <c r="C11" s="183">
        <f>C9+C10</f>
        <v>-0.25433335645657884</v>
      </c>
      <c r="D11" s="183">
        <f>D9</f>
        <v>0.4542129034893938</v>
      </c>
      <c r="E11" s="183">
        <f>E9</f>
        <v>0.69663954797999073</v>
      </c>
      <c r="F11" s="183">
        <f>F9</f>
        <v>0.50179281925379127</v>
      </c>
      <c r="G11" s="183">
        <f>G9</f>
        <v>2.2188494979382023E-2</v>
      </c>
    </row>
    <row r="12" spans="1:7" ht="15.75" thickBot="1" x14ac:dyDescent="0.3">
      <c r="A12" s="328" t="s">
        <v>479</v>
      </c>
      <c r="B12" s="303">
        <v>0</v>
      </c>
      <c r="C12" s="303">
        <v>0</v>
      </c>
      <c r="D12" s="303">
        <v>0.25</v>
      </c>
      <c r="E12" s="303">
        <v>0.5</v>
      </c>
      <c r="F12" s="303">
        <v>0.5</v>
      </c>
      <c r="G12" s="303" t="s">
        <v>480</v>
      </c>
    </row>
    <row r="13" spans="1:7" x14ac:dyDescent="0.25">
      <c r="F13" s="707" t="s">
        <v>24</v>
      </c>
      <c r="G13" s="707"/>
    </row>
    <row r="14" spans="1:7" ht="15.75" thickBot="1" x14ac:dyDescent="0.3">
      <c r="A14" s="686" t="s">
        <v>171</v>
      </c>
      <c r="B14" s="686"/>
      <c r="C14" s="686"/>
      <c r="D14" s="686"/>
      <c r="E14" s="686"/>
      <c r="F14" s="686"/>
      <c r="G14" s="686"/>
    </row>
    <row r="15" spans="1:7" ht="15.75" thickBot="1" x14ac:dyDescent="0.3">
      <c r="A15" s="1"/>
      <c r="B15" s="2">
        <v>2014</v>
      </c>
      <c r="C15" s="2">
        <v>2015</v>
      </c>
      <c r="D15" s="2">
        <v>2016</v>
      </c>
      <c r="E15" s="2">
        <v>2017</v>
      </c>
      <c r="F15" s="2">
        <v>2018</v>
      </c>
      <c r="G15" s="2">
        <v>2019</v>
      </c>
    </row>
    <row r="16" spans="1:7" x14ac:dyDescent="0.25">
      <c r="A16" s="3" t="s">
        <v>172</v>
      </c>
      <c r="B16" s="142">
        <f t="shared" ref="B16:G17" si="1">B5</f>
        <v>-2.69</v>
      </c>
      <c r="C16" s="142">
        <f t="shared" si="1"/>
        <v>-2.97</v>
      </c>
      <c r="D16" s="142">
        <f t="shared" si="1"/>
        <v>-2.13</v>
      </c>
      <c r="E16" s="142">
        <f t="shared" si="1"/>
        <v>-1.29</v>
      </c>
      <c r="F16" s="142">
        <f t="shared" si="1"/>
        <v>-0.44</v>
      </c>
      <c r="G16" s="142">
        <f t="shared" si="1"/>
        <v>0.15512676216840304</v>
      </c>
    </row>
    <row r="17" spans="1:14" x14ac:dyDescent="0.25">
      <c r="A17" s="5" t="s">
        <v>1</v>
      </c>
      <c r="B17" s="143">
        <f t="shared" si="1"/>
        <v>-0.76824761672633235</v>
      </c>
      <c r="C17" s="143">
        <f t="shared" si="1"/>
        <v>-0.48303497501143366</v>
      </c>
      <c r="D17" s="143">
        <f t="shared" si="1"/>
        <v>-0.40937913778683582</v>
      </c>
      <c r="E17" s="143">
        <f t="shared" si="1"/>
        <v>-0.26601868576682675</v>
      </c>
      <c r="F17" s="143">
        <f t="shared" si="1"/>
        <v>8.2188494979382049E-2</v>
      </c>
      <c r="G17" s="143">
        <f t="shared" si="1"/>
        <v>0.65512676216840304</v>
      </c>
    </row>
    <row r="18" spans="1:14" x14ac:dyDescent="0.25">
      <c r="A18" s="3" t="s">
        <v>2</v>
      </c>
      <c r="B18" s="117">
        <f>'One-offs EK'!B18</f>
        <v>-1.2519740276885905E-3</v>
      </c>
      <c r="C18" s="117">
        <f>'One-offs EK'!C18</f>
        <v>-0.31213125928600882</v>
      </c>
      <c r="D18" s="117">
        <f>'One-offs EK'!D18</f>
        <v>0</v>
      </c>
      <c r="E18" s="117">
        <f>'One-offs EK'!E18</f>
        <v>0</v>
      </c>
      <c r="F18" s="117">
        <f>'One-offs EK'!F18</f>
        <v>0</v>
      </c>
      <c r="G18" s="117">
        <f>'One-offs EK'!G18</f>
        <v>0</v>
      </c>
    </row>
    <row r="19" spans="1:14" x14ac:dyDescent="0.25">
      <c r="A19" s="9" t="s">
        <v>173</v>
      </c>
      <c r="B19" s="143">
        <f>'One-offs EK'!B13</f>
        <v>0.2169123990343256</v>
      </c>
      <c r="C19" s="143">
        <f>'One-offs EK'!C13</f>
        <v>0</v>
      </c>
      <c r="D19" s="143">
        <f>'One-offs EK'!D13</f>
        <v>0</v>
      </c>
      <c r="E19" s="143">
        <f>'One-offs EK'!E13</f>
        <v>0</v>
      </c>
      <c r="F19" s="143">
        <f>'One-offs EK'!F13</f>
        <v>0</v>
      </c>
      <c r="G19" s="143">
        <f>'One-offs EK'!G13</f>
        <v>0</v>
      </c>
    </row>
    <row r="20" spans="1:14" x14ac:dyDescent="0.25">
      <c r="A20" s="9" t="s">
        <v>174</v>
      </c>
      <c r="B20" s="143">
        <f>'One-offs EK'!B16</f>
        <v>7.6438133113934451E-2</v>
      </c>
      <c r="C20" s="143">
        <f>'One-offs EK'!C16</f>
        <v>0</v>
      </c>
      <c r="D20" s="143">
        <f>'One-offs EK'!D16</f>
        <v>0</v>
      </c>
      <c r="E20" s="143">
        <f>'One-offs EK'!E16</f>
        <v>0</v>
      </c>
      <c r="F20" s="143">
        <f>'One-offs EK'!F16</f>
        <v>0</v>
      </c>
      <c r="G20" s="143">
        <f>'One-offs EK'!G16</f>
        <v>0</v>
      </c>
    </row>
    <row r="21" spans="1:14" x14ac:dyDescent="0.25">
      <c r="A21" s="9" t="s">
        <v>175</v>
      </c>
      <c r="B21" s="143">
        <f>'One-offs EK'!B17</f>
        <v>-7.7357922808751686E-2</v>
      </c>
      <c r="C21" s="143">
        <f>'One-offs EK'!C17</f>
        <v>0</v>
      </c>
      <c r="D21" s="143">
        <f>'One-offs EK'!D17</f>
        <v>0</v>
      </c>
      <c r="E21" s="143">
        <f>'One-offs EK'!E17</f>
        <v>0</v>
      </c>
      <c r="F21" s="143">
        <f>'One-offs EK'!F17</f>
        <v>0</v>
      </c>
      <c r="G21" s="143">
        <f>'One-offs EK'!G17</f>
        <v>0</v>
      </c>
    </row>
    <row r="22" spans="1:14" x14ac:dyDescent="0.25">
      <c r="A22" s="9" t="s">
        <v>176</v>
      </c>
      <c r="B22" s="143">
        <f>'One-offs EK'!B14</f>
        <v>5.9290271365087167E-2</v>
      </c>
      <c r="C22" s="143">
        <f>'One-offs EK'!C14</f>
        <v>0</v>
      </c>
      <c r="D22" s="143">
        <f>'One-offs EK'!D14</f>
        <v>0</v>
      </c>
      <c r="E22" s="143">
        <f>'One-offs EK'!E14</f>
        <v>0</v>
      </c>
      <c r="F22" s="143">
        <f>'One-offs EK'!F14</f>
        <v>0</v>
      </c>
      <c r="G22" s="143">
        <f>'One-offs EK'!G14</f>
        <v>0</v>
      </c>
    </row>
    <row r="23" spans="1:14" x14ac:dyDescent="0.25">
      <c r="A23" s="9" t="s">
        <v>230</v>
      </c>
      <c r="B23" s="143">
        <f>'One-offs EK'!B15</f>
        <v>-0.27653485473228412</v>
      </c>
      <c r="C23" s="143">
        <f>'One-offs EK'!C15</f>
        <v>-0.31213125928600882</v>
      </c>
      <c r="D23" s="143">
        <f>'One-offs EK'!D15</f>
        <v>0</v>
      </c>
      <c r="E23" s="143">
        <f>'One-offs EK'!E15</f>
        <v>0</v>
      </c>
      <c r="F23" s="143">
        <f>'One-offs EK'!F15</f>
        <v>0</v>
      </c>
      <c r="G23" s="143">
        <f>'One-offs EK'!G15</f>
        <v>0</v>
      </c>
    </row>
    <row r="24" spans="1:14" ht="15.75" thickBot="1" x14ac:dyDescent="0.3">
      <c r="A24" s="607" t="s">
        <v>3</v>
      </c>
      <c r="B24" s="608">
        <f t="shared" ref="B24:G24" si="2">B16-B17-B18</f>
        <v>-1.920500409245979</v>
      </c>
      <c r="C24" s="608">
        <f t="shared" si="2"/>
        <v>-2.1748337657025578</v>
      </c>
      <c r="D24" s="608">
        <f t="shared" si="2"/>
        <v>-1.720620862213164</v>
      </c>
      <c r="E24" s="608">
        <f t="shared" si="2"/>
        <v>-1.0239813142331733</v>
      </c>
      <c r="F24" s="608">
        <f t="shared" si="2"/>
        <v>-0.52218849497938202</v>
      </c>
      <c r="G24" s="608">
        <f t="shared" si="2"/>
        <v>-0.5</v>
      </c>
      <c r="I24" s="254"/>
      <c r="J24" s="254"/>
      <c r="K24" s="254"/>
      <c r="L24" s="165"/>
      <c r="M24" s="165"/>
      <c r="N24" s="165"/>
    </row>
    <row r="25" spans="1:14" x14ac:dyDescent="0.25">
      <c r="F25" s="735" t="s">
        <v>24</v>
      </c>
      <c r="G25" s="735"/>
      <c r="I25" s="254"/>
      <c r="J25" s="254"/>
      <c r="K25" s="254"/>
      <c r="L25" s="165"/>
      <c r="M25" s="165"/>
      <c r="N25" s="165"/>
    </row>
    <row r="26" spans="1:14" x14ac:dyDescent="0.25">
      <c r="A26" s="114"/>
      <c r="B26" s="151"/>
      <c r="C26" s="151"/>
      <c r="D26" s="151"/>
      <c r="E26" s="151"/>
      <c r="F26" s="151"/>
      <c r="G26" s="151"/>
      <c r="I26" s="254"/>
      <c r="J26" s="254"/>
      <c r="K26" s="254"/>
      <c r="L26" s="165"/>
      <c r="M26" s="165"/>
      <c r="N26" s="165"/>
    </row>
    <row r="27" spans="1:14" x14ac:dyDescent="0.25">
      <c r="A27" s="165"/>
      <c r="B27" s="165"/>
      <c r="C27" s="165"/>
    </row>
    <row r="28" spans="1:14" ht="15.75" thickBot="1" x14ac:dyDescent="0.3">
      <c r="A28" s="686" t="s">
        <v>848</v>
      </c>
      <c r="B28" s="686"/>
      <c r="C28" s="686"/>
      <c r="D28" s="686"/>
      <c r="E28" s="686"/>
      <c r="F28" s="686"/>
      <c r="G28" s="686"/>
    </row>
    <row r="29" spans="1:14" ht="15.75" thickBot="1" x14ac:dyDescent="0.3">
      <c r="A29" s="1"/>
      <c r="B29" s="2">
        <v>2014</v>
      </c>
      <c r="C29" s="2">
        <v>2015</v>
      </c>
      <c r="D29" s="2">
        <v>2016</v>
      </c>
      <c r="E29" s="2">
        <v>2017</v>
      </c>
      <c r="F29" s="2">
        <v>2018</v>
      </c>
      <c r="G29" s="2">
        <v>2019</v>
      </c>
    </row>
    <row r="30" spans="1:14" x14ac:dyDescent="0.25">
      <c r="A30" s="3" t="s">
        <v>849</v>
      </c>
      <c r="B30" s="128">
        <v>-2.69</v>
      </c>
      <c r="C30" s="128">
        <v>-2.97</v>
      </c>
      <c r="D30" s="128">
        <v>-2.13</v>
      </c>
      <c r="E30" s="128">
        <v>-1.29</v>
      </c>
      <c r="F30" s="128">
        <v>-0.44</v>
      </c>
      <c r="G30" s="128">
        <v>0.15512676216840304</v>
      </c>
    </row>
    <row r="31" spans="1:14" x14ac:dyDescent="0.25">
      <c r="A31" s="5" t="s">
        <v>760</v>
      </c>
      <c r="B31" s="116">
        <v>-0.76824761672633235</v>
      </c>
      <c r="C31" s="116">
        <v>-0.48303497501143366</v>
      </c>
      <c r="D31" s="116">
        <v>-0.40937913778683582</v>
      </c>
      <c r="E31" s="116">
        <v>-0.26601868576682675</v>
      </c>
      <c r="F31" s="116">
        <v>8.2188494979382049E-2</v>
      </c>
      <c r="G31" s="116">
        <v>0.65512676216840304</v>
      </c>
    </row>
    <row r="32" spans="1:14" x14ac:dyDescent="0.25">
      <c r="A32" s="5" t="s">
        <v>1126</v>
      </c>
      <c r="B32" s="116">
        <v>-1.2519740276885707E-3</v>
      </c>
      <c r="C32" s="116">
        <v>-0.31213125928600882</v>
      </c>
      <c r="D32" s="116">
        <v>0</v>
      </c>
      <c r="E32" s="116">
        <v>0</v>
      </c>
      <c r="F32" s="116">
        <v>0</v>
      </c>
      <c r="G32" s="116">
        <v>0</v>
      </c>
    </row>
    <row r="33" spans="1:7" ht="15.75" thickBot="1" x14ac:dyDescent="0.3">
      <c r="A33" s="7" t="s">
        <v>764</v>
      </c>
      <c r="B33" s="142">
        <v>-1.920500409245979</v>
      </c>
      <c r="C33" s="142">
        <v>-2.1748337657025578</v>
      </c>
      <c r="D33" s="142">
        <v>-1.720620862213164</v>
      </c>
      <c r="E33" s="142">
        <v>-1.0239813142331733</v>
      </c>
      <c r="F33" s="142">
        <v>-0.52218849497938202</v>
      </c>
      <c r="G33" s="142">
        <v>-0.5</v>
      </c>
    </row>
    <row r="34" spans="1:7" ht="15.75" thickBot="1" x14ac:dyDescent="0.3">
      <c r="A34" s="312" t="s">
        <v>1127</v>
      </c>
      <c r="B34" s="275">
        <v>-0.36519077765016172</v>
      </c>
      <c r="C34" s="275">
        <v>-0.25433335645657884</v>
      </c>
      <c r="D34" s="275">
        <v>0.4542129034893938</v>
      </c>
      <c r="E34" s="275">
        <v>0.69663954797999073</v>
      </c>
      <c r="F34" s="275">
        <v>0.50179281925379127</v>
      </c>
      <c r="G34" s="275">
        <v>2.2188494979382023E-2</v>
      </c>
    </row>
    <row r="35" spans="1:7" x14ac:dyDescent="0.25">
      <c r="A35" s="9" t="s">
        <v>768</v>
      </c>
      <c r="B35" s="6">
        <v>0.4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ht="15.75" thickBot="1" x14ac:dyDescent="0.3">
      <c r="A36" s="10" t="s">
        <v>850</v>
      </c>
      <c r="B36" s="183">
        <v>3.4809222349838298E-2</v>
      </c>
      <c r="C36" s="183">
        <v>-0.25433335645657884</v>
      </c>
      <c r="D36" s="183">
        <v>0.4542129034893938</v>
      </c>
      <c r="E36" s="183">
        <v>0.69663954797999073</v>
      </c>
      <c r="F36" s="183">
        <v>0.50179281925379127</v>
      </c>
      <c r="G36" s="183">
        <v>2.2188494979382023E-2</v>
      </c>
    </row>
    <row r="37" spans="1:7" ht="15.75" thickBot="1" x14ac:dyDescent="0.3">
      <c r="A37" s="328" t="s">
        <v>1128</v>
      </c>
      <c r="B37" s="303">
        <v>0</v>
      </c>
      <c r="C37" s="303">
        <v>0</v>
      </c>
      <c r="D37" s="303">
        <v>0.25</v>
      </c>
      <c r="E37" s="303">
        <v>0.5</v>
      </c>
      <c r="F37" s="303">
        <v>0.5</v>
      </c>
      <c r="G37" s="303" t="s">
        <v>480</v>
      </c>
    </row>
    <row r="38" spans="1:7" x14ac:dyDescent="0.25">
      <c r="F38" s="707" t="s">
        <v>626</v>
      </c>
      <c r="G38" s="707"/>
    </row>
    <row r="39" spans="1:7" ht="15.75" thickBot="1" x14ac:dyDescent="0.3">
      <c r="A39" s="686" t="s">
        <v>851</v>
      </c>
      <c r="B39" s="686"/>
      <c r="C39" s="686"/>
      <c r="D39" s="686"/>
      <c r="E39" s="686"/>
      <c r="F39" s="686"/>
      <c r="G39" s="686"/>
    </row>
    <row r="40" spans="1:7" ht="15.75" thickBot="1" x14ac:dyDescent="0.3">
      <c r="A40" s="1"/>
      <c r="B40" s="2">
        <v>2014</v>
      </c>
      <c r="C40" s="2">
        <v>2015</v>
      </c>
      <c r="D40" s="2">
        <v>2016</v>
      </c>
      <c r="E40" s="2">
        <v>2017</v>
      </c>
      <c r="F40" s="2">
        <v>2018</v>
      </c>
      <c r="G40" s="2">
        <v>2019</v>
      </c>
    </row>
    <row r="41" spans="1:7" x14ac:dyDescent="0.25">
      <c r="A41" s="3" t="s">
        <v>852</v>
      </c>
      <c r="B41" s="142">
        <v>-2.69</v>
      </c>
      <c r="C41" s="142">
        <v>-2.97</v>
      </c>
      <c r="D41" s="142">
        <v>-2.13</v>
      </c>
      <c r="E41" s="142">
        <v>-1.29</v>
      </c>
      <c r="F41" s="142">
        <v>-0.44</v>
      </c>
      <c r="G41" s="142">
        <v>0.15512676216840304</v>
      </c>
    </row>
    <row r="42" spans="1:7" x14ac:dyDescent="0.25">
      <c r="A42" s="5" t="s">
        <v>760</v>
      </c>
      <c r="B42" s="143">
        <v>-0.76824761672633235</v>
      </c>
      <c r="C42" s="143">
        <v>-0.48303497501143366</v>
      </c>
      <c r="D42" s="143">
        <v>-0.40937913778683582</v>
      </c>
      <c r="E42" s="143">
        <v>-0.26601868576682675</v>
      </c>
      <c r="F42" s="143">
        <v>8.2188494979382049E-2</v>
      </c>
      <c r="G42" s="143">
        <v>0.65512676216840304</v>
      </c>
    </row>
    <row r="43" spans="1:7" x14ac:dyDescent="0.25">
      <c r="A43" s="3" t="s">
        <v>762</v>
      </c>
      <c r="B43" s="117">
        <v>-1.2519740276885905E-3</v>
      </c>
      <c r="C43" s="117">
        <v>-0.31213125928600882</v>
      </c>
      <c r="D43" s="117">
        <v>0</v>
      </c>
      <c r="E43" s="117">
        <v>0</v>
      </c>
      <c r="F43" s="117">
        <v>0</v>
      </c>
      <c r="G43" s="117">
        <v>0</v>
      </c>
    </row>
    <row r="44" spans="1:7" x14ac:dyDescent="0.25">
      <c r="A44" s="9" t="s">
        <v>853</v>
      </c>
      <c r="B44" s="143">
        <v>0.2169123990343256</v>
      </c>
      <c r="C44" s="143">
        <v>0</v>
      </c>
      <c r="D44" s="143">
        <v>0</v>
      </c>
      <c r="E44" s="143">
        <v>0</v>
      </c>
      <c r="F44" s="143">
        <v>0</v>
      </c>
      <c r="G44" s="143">
        <v>0</v>
      </c>
    </row>
    <row r="45" spans="1:7" x14ac:dyDescent="0.25">
      <c r="A45" s="9" t="s">
        <v>854</v>
      </c>
      <c r="B45" s="143">
        <v>7.6438133113934451E-2</v>
      </c>
      <c r="C45" s="143">
        <v>0</v>
      </c>
      <c r="D45" s="143">
        <v>0</v>
      </c>
      <c r="E45" s="143">
        <v>0</v>
      </c>
      <c r="F45" s="143">
        <v>0</v>
      </c>
      <c r="G45" s="143">
        <v>0</v>
      </c>
    </row>
    <row r="46" spans="1:7" x14ac:dyDescent="0.25">
      <c r="A46" s="9" t="s">
        <v>855</v>
      </c>
      <c r="B46" s="143">
        <v>-7.7357922808751686E-2</v>
      </c>
      <c r="C46" s="143">
        <v>0</v>
      </c>
      <c r="D46" s="143">
        <v>0</v>
      </c>
      <c r="E46" s="143">
        <v>0</v>
      </c>
      <c r="F46" s="143">
        <v>0</v>
      </c>
      <c r="G46" s="143">
        <v>0</v>
      </c>
    </row>
    <row r="47" spans="1:7" x14ac:dyDescent="0.25">
      <c r="A47" s="9" t="s">
        <v>856</v>
      </c>
      <c r="B47" s="143">
        <v>5.9290271365087167E-2</v>
      </c>
      <c r="C47" s="143">
        <v>0</v>
      </c>
      <c r="D47" s="143">
        <v>0</v>
      </c>
      <c r="E47" s="143">
        <v>0</v>
      </c>
      <c r="F47" s="143">
        <v>0</v>
      </c>
      <c r="G47" s="143">
        <v>0</v>
      </c>
    </row>
    <row r="48" spans="1:7" x14ac:dyDescent="0.25">
      <c r="A48" s="9" t="s">
        <v>857</v>
      </c>
      <c r="B48" s="143">
        <v>-0.27653485473228412</v>
      </c>
      <c r="C48" s="143">
        <v>-0.31213125928600882</v>
      </c>
      <c r="D48" s="143">
        <v>0</v>
      </c>
      <c r="E48" s="143">
        <v>0</v>
      </c>
      <c r="F48" s="143">
        <v>0</v>
      </c>
      <c r="G48" s="143">
        <v>0</v>
      </c>
    </row>
    <row r="49" spans="1:7" ht="15.75" thickBot="1" x14ac:dyDescent="0.3">
      <c r="A49" s="607" t="s">
        <v>764</v>
      </c>
      <c r="B49" s="608">
        <v>-1.920500409245979</v>
      </c>
      <c r="C49" s="608">
        <v>-2.1748337657025578</v>
      </c>
      <c r="D49" s="608">
        <v>-1.720620862213164</v>
      </c>
      <c r="E49" s="608">
        <v>-1.0239813142331733</v>
      </c>
      <c r="F49" s="608">
        <v>-0.52218849497938202</v>
      </c>
      <c r="G49" s="608">
        <v>-0.5</v>
      </c>
    </row>
    <row r="50" spans="1:7" x14ac:dyDescent="0.25">
      <c r="F50" s="735" t="s">
        <v>626</v>
      </c>
      <c r="G50" s="735"/>
    </row>
  </sheetData>
  <mergeCells count="12">
    <mergeCell ref="F50:G50"/>
    <mergeCell ref="F25:G25"/>
    <mergeCell ref="A28:D28"/>
    <mergeCell ref="E28:G28"/>
    <mergeCell ref="F38:G38"/>
    <mergeCell ref="A39:D39"/>
    <mergeCell ref="E39:G39"/>
    <mergeCell ref="A3:D3"/>
    <mergeCell ref="E3:G3"/>
    <mergeCell ref="F13:G13"/>
    <mergeCell ref="A14:D14"/>
    <mergeCell ref="E14:G14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/>
  <dimension ref="A4:N37"/>
  <sheetViews>
    <sheetView showGridLines="0" zoomScale="85" zoomScaleNormal="85" workbookViewId="0">
      <selection activeCell="B44" sqref="B44"/>
    </sheetView>
  </sheetViews>
  <sheetFormatPr defaultRowHeight="15" x14ac:dyDescent="0.25"/>
  <cols>
    <col min="1" max="1" width="74.7109375" bestFit="1" customWidth="1"/>
    <col min="2" max="2" width="16.28515625" bestFit="1" customWidth="1"/>
    <col min="3" max="3" width="8.28515625" customWidth="1"/>
  </cols>
  <sheetData>
    <row r="4" spans="1:14" ht="17.25" thickBot="1" x14ac:dyDescent="0.35">
      <c r="A4" s="457" t="s">
        <v>617</v>
      </c>
      <c r="B4" s="115"/>
      <c r="E4" s="457" t="s">
        <v>1224</v>
      </c>
      <c r="F4" s="115"/>
      <c r="G4" s="115"/>
      <c r="H4" s="115"/>
      <c r="I4" s="115"/>
      <c r="J4" s="115"/>
      <c r="K4" s="115"/>
      <c r="L4" s="115"/>
      <c r="M4" s="115"/>
      <c r="N4" s="115"/>
    </row>
    <row r="19" spans="1:14" x14ac:dyDescent="0.25">
      <c r="A19" s="735" t="s">
        <v>24</v>
      </c>
      <c r="B19" s="735"/>
      <c r="M19" s="735" t="s">
        <v>626</v>
      </c>
      <c r="N19" s="735"/>
    </row>
    <row r="20" spans="1:14" x14ac:dyDescent="0.25">
      <c r="A20" s="498"/>
      <c r="B20" s="499">
        <v>2010</v>
      </c>
      <c r="C20" s="499">
        <v>2011</v>
      </c>
      <c r="D20" s="499">
        <v>2012</v>
      </c>
      <c r="E20" s="499">
        <v>2013</v>
      </c>
      <c r="F20" s="499">
        <v>2014</v>
      </c>
      <c r="G20" s="499">
        <v>2015</v>
      </c>
      <c r="H20" s="500" t="s">
        <v>599</v>
      </c>
      <c r="I20" s="500" t="s">
        <v>600</v>
      </c>
      <c r="J20" s="500" t="s">
        <v>601</v>
      </c>
      <c r="K20" s="500" t="s">
        <v>602</v>
      </c>
    </row>
    <row r="21" spans="1:14" ht="15.75" thickBot="1" x14ac:dyDescent="0.3">
      <c r="A21" s="736" t="s">
        <v>603</v>
      </c>
      <c r="B21" s="736"/>
      <c r="C21" s="736"/>
      <c r="D21" s="736"/>
      <c r="E21" s="736"/>
      <c r="F21" s="736"/>
      <c r="G21" s="736"/>
      <c r="H21" s="736"/>
      <c r="I21" s="736"/>
      <c r="J21" s="736"/>
      <c r="K21" s="736"/>
    </row>
    <row r="22" spans="1:14" x14ac:dyDescent="0.25">
      <c r="A22" s="501" t="s">
        <v>604</v>
      </c>
      <c r="B22" s="502">
        <v>-3.6700000000000001E-3</v>
      </c>
      <c r="C22" s="502">
        <v>-8.7100000000000007E-3</v>
      </c>
      <c r="D22" s="502">
        <v>-1.7760000000000001E-2</v>
      </c>
      <c r="E22" s="502">
        <v>-2.3900000000000001E-2</v>
      </c>
      <c r="F22" s="502">
        <v>-1.9529999999999999E-2</v>
      </c>
      <c r="G22" s="502">
        <v>-1.2279999999999999E-2</v>
      </c>
      <c r="H22" s="502">
        <v>-1.0410000000000001E-2</v>
      </c>
      <c r="I22" s="502">
        <v>-6.7600000000000004E-3</v>
      </c>
      <c r="J22" s="502">
        <v>2.0899999999999998E-3</v>
      </c>
      <c r="K22" s="502">
        <v>1.6650000000000002E-2</v>
      </c>
    </row>
    <row r="23" spans="1:14" x14ac:dyDescent="0.25">
      <c r="A23" s="503" t="s">
        <v>605</v>
      </c>
      <c r="B23" s="501"/>
      <c r="C23" s="501">
        <f>C22-B22</f>
        <v>-5.0400000000000011E-3</v>
      </c>
      <c r="D23" s="501">
        <f>D22-C22</f>
        <v>-9.0500000000000008E-3</v>
      </c>
      <c r="E23" s="501">
        <f t="shared" ref="E23:K23" si="0">E22-D22</f>
        <v>-6.1399999999999996E-3</v>
      </c>
      <c r="F23" s="501">
        <f t="shared" si="0"/>
        <v>4.3700000000000024E-3</v>
      </c>
      <c r="G23" s="501">
        <f t="shared" si="0"/>
        <v>7.2499999999999995E-3</v>
      </c>
      <c r="H23" s="501">
        <f t="shared" si="0"/>
        <v>1.8699999999999984E-3</v>
      </c>
      <c r="I23" s="501">
        <f t="shared" si="0"/>
        <v>3.6500000000000005E-3</v>
      </c>
      <c r="J23" s="501">
        <f t="shared" si="0"/>
        <v>8.8500000000000002E-3</v>
      </c>
      <c r="K23" s="501">
        <f t="shared" si="0"/>
        <v>1.4560000000000002E-2</v>
      </c>
    </row>
    <row r="24" spans="1:14" x14ac:dyDescent="0.25">
      <c r="A24" s="501" t="s">
        <v>606</v>
      </c>
      <c r="B24" s="501">
        <v>-6.7269999999999996E-2</v>
      </c>
      <c r="C24" s="501">
        <v>-4.2079999999999999E-2</v>
      </c>
      <c r="D24" s="501">
        <v>-3.6650000000000002E-2</v>
      </c>
      <c r="E24" s="501">
        <v>-1.746E-2</v>
      </c>
      <c r="F24" s="501">
        <v>-1.925E-2</v>
      </c>
      <c r="G24" s="501">
        <v>-2.1739999999999999E-2</v>
      </c>
      <c r="H24" s="501">
        <v>-1.721E-2</v>
      </c>
      <c r="I24" s="501">
        <v>-1.0240000000000001E-2</v>
      </c>
      <c r="J24" s="501">
        <v>-5.2199999999999998E-3</v>
      </c>
      <c r="K24" s="501">
        <v>-4.9500000000000004E-3</v>
      </c>
    </row>
    <row r="25" spans="1:14" x14ac:dyDescent="0.25">
      <c r="A25" s="501" t="s">
        <v>607</v>
      </c>
      <c r="B25" s="501">
        <v>-5.4289999999999998E-2</v>
      </c>
      <c r="C25" s="501">
        <v>-2.6800000000000001E-2</v>
      </c>
      <c r="D25" s="501">
        <f t="shared" ref="D25:K25" si="1">D24+D28</f>
        <v>-1.8970000000000001E-2</v>
      </c>
      <c r="E25" s="501">
        <f t="shared" si="1"/>
        <v>1.2799999999999999E-3</v>
      </c>
      <c r="F25" s="501">
        <f>F24+F28</f>
        <v>-1.799999999999996E-4</v>
      </c>
      <c r="G25" s="501">
        <f t="shared" si="1"/>
        <v>-3.9199999999999999E-3</v>
      </c>
      <c r="H25" s="501">
        <f t="shared" si="1"/>
        <v>-1.9900000000000004E-3</v>
      </c>
      <c r="I25" s="501">
        <f>I24+I28</f>
        <v>4.0799999999999986E-3</v>
      </c>
      <c r="J25" s="501">
        <f>J24+J28</f>
        <v>8.6299999999999988E-3</v>
      </c>
      <c r="K25" s="501">
        <f t="shared" si="1"/>
        <v>8.8999999999999982E-3</v>
      </c>
    </row>
    <row r="26" spans="1:14" x14ac:dyDescent="0.25">
      <c r="A26" s="503" t="s">
        <v>608</v>
      </c>
      <c r="B26" s="501"/>
      <c r="C26" s="501">
        <f>C25-B25</f>
        <v>2.7489999999999997E-2</v>
      </c>
      <c r="D26" s="501">
        <f t="shared" ref="D26:K26" si="2">D25-C25</f>
        <v>7.8300000000000002E-3</v>
      </c>
      <c r="E26" s="501">
        <f t="shared" si="2"/>
        <v>2.0250000000000001E-2</v>
      </c>
      <c r="F26" s="501">
        <f>F25-E25</f>
        <v>-1.4599999999999995E-3</v>
      </c>
      <c r="G26" s="501">
        <f t="shared" si="2"/>
        <v>-3.7400000000000003E-3</v>
      </c>
      <c r="H26" s="501">
        <f t="shared" si="2"/>
        <v>1.9299999999999994E-3</v>
      </c>
      <c r="I26" s="501">
        <f>I25-H25</f>
        <v>6.069999999999999E-3</v>
      </c>
      <c r="J26" s="501">
        <f>J25-I25</f>
        <v>4.5500000000000002E-3</v>
      </c>
      <c r="K26" s="501">
        <f t="shared" si="2"/>
        <v>2.6999999999999941E-4</v>
      </c>
    </row>
    <row r="27" spans="1:14" x14ac:dyDescent="0.25">
      <c r="A27" s="503" t="s">
        <v>998</v>
      </c>
      <c r="B27" s="501"/>
      <c r="C27" s="501">
        <v>2.7489999999999997E-2</v>
      </c>
      <c r="D27" s="501">
        <v>7.8300000000000002E-3</v>
      </c>
      <c r="E27" s="501">
        <v>2.0250000000000001E-2</v>
      </c>
      <c r="F27" s="501">
        <v>-1.4599999999999995E-3</v>
      </c>
      <c r="G27" s="501">
        <v>-3.7400000000000003E-3</v>
      </c>
      <c r="H27" s="501">
        <v>1.9299999999999994E-3</v>
      </c>
      <c r="I27" s="501">
        <v>6.069999999999999E-3</v>
      </c>
      <c r="J27" s="501">
        <v>4.5500000000000002E-3</v>
      </c>
      <c r="K27" s="501">
        <v>2.6999999999999941E-4</v>
      </c>
    </row>
    <row r="28" spans="1:14" x14ac:dyDescent="0.25">
      <c r="A28" s="501" t="s">
        <v>609</v>
      </c>
      <c r="B28" s="502">
        <v>1.298E-2</v>
      </c>
      <c r="C28" s="502">
        <v>1.528E-2</v>
      </c>
      <c r="D28" s="502">
        <v>1.7680000000000001E-2</v>
      </c>
      <c r="E28" s="502">
        <v>1.874E-2</v>
      </c>
      <c r="F28" s="502">
        <v>1.907E-2</v>
      </c>
      <c r="G28" s="502">
        <v>1.7819999999999999E-2</v>
      </c>
      <c r="H28" s="502">
        <v>1.5219999999999999E-2</v>
      </c>
      <c r="I28" s="502">
        <v>1.4319999999999999E-2</v>
      </c>
      <c r="J28" s="502">
        <v>1.3849999999999999E-2</v>
      </c>
      <c r="K28" s="502">
        <v>1.3849999999999999E-2</v>
      </c>
    </row>
    <row r="29" spans="1:14" x14ac:dyDescent="0.25">
      <c r="A29" s="501" t="s">
        <v>610</v>
      </c>
      <c r="B29" s="501"/>
      <c r="C29" s="502">
        <v>0.5</v>
      </c>
      <c r="D29" s="502">
        <v>0.5</v>
      </c>
      <c r="E29" s="502">
        <v>0.5</v>
      </c>
      <c r="F29" s="502">
        <v>0.5</v>
      </c>
      <c r="G29" s="502">
        <v>0.5</v>
      </c>
      <c r="H29" s="502">
        <v>0.5</v>
      </c>
      <c r="I29" s="502">
        <v>0.5</v>
      </c>
      <c r="J29" s="502">
        <v>0.5</v>
      </c>
      <c r="K29" s="502">
        <v>0.5</v>
      </c>
    </row>
    <row r="30" spans="1:14" x14ac:dyDescent="0.25">
      <c r="A30" s="501" t="s">
        <v>611</v>
      </c>
      <c r="B30" s="501"/>
      <c r="C30" s="501">
        <f t="shared" ref="C30:K30" si="3">C23+C26*C29</f>
        <v>8.7049999999999975E-3</v>
      </c>
      <c r="D30" s="501">
        <f t="shared" si="3"/>
        <v>-5.1350000000000007E-3</v>
      </c>
      <c r="E30" s="501">
        <f t="shared" si="3"/>
        <v>3.9850000000000007E-3</v>
      </c>
      <c r="F30" s="501">
        <f t="shared" si="3"/>
        <v>3.6400000000000026E-3</v>
      </c>
      <c r="G30" s="501">
        <f t="shared" si="3"/>
        <v>5.3799999999999994E-3</v>
      </c>
      <c r="H30" s="501">
        <f t="shared" si="3"/>
        <v>2.8349999999999981E-3</v>
      </c>
      <c r="I30" s="501">
        <f t="shared" si="3"/>
        <v>6.685E-3</v>
      </c>
      <c r="J30" s="501">
        <f t="shared" si="3"/>
        <v>1.1124999999999999E-2</v>
      </c>
      <c r="K30" s="501">
        <f t="shared" si="3"/>
        <v>1.4695000000000001E-2</v>
      </c>
    </row>
    <row r="31" spans="1:14" x14ac:dyDescent="0.25">
      <c r="A31" s="503" t="s">
        <v>612</v>
      </c>
      <c r="B31" s="501"/>
      <c r="C31" s="501">
        <f t="shared" ref="C31:K31" si="4">0.25*(B22+C30)/C29</f>
        <v>2.5174999999999989E-3</v>
      </c>
      <c r="D31" s="501">
        <f t="shared" si="4"/>
        <v>-6.9225000000000007E-3</v>
      </c>
      <c r="E31" s="501">
        <f t="shared" si="4"/>
        <v>-6.8875000000000004E-3</v>
      </c>
      <c r="F31" s="501">
        <f t="shared" si="4"/>
        <v>-1.013E-2</v>
      </c>
      <c r="G31" s="501">
        <f t="shared" si="4"/>
        <v>-7.0749999999999997E-3</v>
      </c>
      <c r="H31" s="501">
        <f t="shared" si="4"/>
        <v>-4.722500000000001E-3</v>
      </c>
      <c r="I31" s="501">
        <f t="shared" si="4"/>
        <v>-1.8625000000000004E-3</v>
      </c>
      <c r="J31" s="501">
        <f t="shared" si="4"/>
        <v>2.1824999999999995E-3</v>
      </c>
      <c r="K31" s="501">
        <f t="shared" si="4"/>
        <v>8.3925000000000007E-3</v>
      </c>
    </row>
    <row r="32" spans="1:14" x14ac:dyDescent="0.25">
      <c r="A32" s="503" t="s">
        <v>996</v>
      </c>
      <c r="B32" s="501"/>
      <c r="C32" s="501">
        <v>2.5174999999999989E-3</v>
      </c>
      <c r="D32" s="501">
        <v>-6.9225000000000007E-3</v>
      </c>
      <c r="E32" s="501">
        <v>-6.8875000000000004E-3</v>
      </c>
      <c r="F32" s="501">
        <v>-1.013E-2</v>
      </c>
      <c r="G32" s="501">
        <v>-7.0749999999999997E-3</v>
      </c>
      <c r="H32" s="501">
        <v>-4.722500000000001E-3</v>
      </c>
      <c r="I32" s="501">
        <v>-1.8625000000000004E-3</v>
      </c>
      <c r="J32" s="501">
        <v>2.1824999999999995E-3</v>
      </c>
      <c r="K32" s="501">
        <v>8.3925000000000007E-3</v>
      </c>
    </row>
    <row r="33" spans="1:11" ht="15.75" thickBot="1" x14ac:dyDescent="0.3">
      <c r="A33" s="737" t="s">
        <v>613</v>
      </c>
      <c r="B33" s="737"/>
      <c r="C33" s="737"/>
      <c r="D33" s="737"/>
      <c r="E33" s="737"/>
      <c r="F33" s="737"/>
      <c r="G33" s="737"/>
      <c r="H33" s="737"/>
      <c r="I33" s="737"/>
      <c r="J33" s="737"/>
      <c r="K33" s="737"/>
    </row>
    <row r="34" spans="1:11" x14ac:dyDescent="0.25">
      <c r="A34" s="501" t="s">
        <v>614</v>
      </c>
      <c r="B34" s="502">
        <v>7.2392113287521802</v>
      </c>
      <c r="C34" s="502">
        <v>5.1966631999110886</v>
      </c>
      <c r="D34" s="502">
        <v>5.0249572695883566</v>
      </c>
      <c r="E34" s="502">
        <v>4.4802223153829059</v>
      </c>
      <c r="F34" s="502">
        <v>3.2</v>
      </c>
      <c r="G34" s="502">
        <v>3.5</v>
      </c>
      <c r="H34" s="502">
        <v>3.4</v>
      </c>
      <c r="I34" s="502">
        <v>3.2</v>
      </c>
      <c r="J34" s="502">
        <v>2.7</v>
      </c>
      <c r="K34" s="502">
        <v>2.2999999999999998</v>
      </c>
    </row>
    <row r="35" spans="1:11" x14ac:dyDescent="0.25">
      <c r="A35" s="501" t="s">
        <v>615</v>
      </c>
      <c r="B35" s="501"/>
      <c r="C35" s="501"/>
      <c r="D35" s="501"/>
      <c r="E35" s="501"/>
      <c r="F35" s="501"/>
      <c r="G35" s="501"/>
      <c r="H35" s="501"/>
      <c r="I35" s="501"/>
      <c r="J35" s="501"/>
      <c r="K35" s="501"/>
    </row>
    <row r="36" spans="1:11" x14ac:dyDescent="0.25">
      <c r="A36" s="503" t="s">
        <v>616</v>
      </c>
      <c r="B36" s="501"/>
      <c r="C36" s="501">
        <f>0.25*B34/100</f>
        <v>1.8098028321880451E-2</v>
      </c>
      <c r="D36" s="501">
        <f t="shared" ref="D36:K36" si="5">0.25*C34/100</f>
        <v>1.2991657999777721E-2</v>
      </c>
      <c r="E36" s="501">
        <f t="shared" si="5"/>
        <v>1.2562393173970891E-2</v>
      </c>
      <c r="F36" s="501">
        <f t="shared" si="5"/>
        <v>1.1200555788457266E-2</v>
      </c>
      <c r="G36" s="501">
        <f t="shared" si="5"/>
        <v>8.0000000000000002E-3</v>
      </c>
      <c r="H36" s="501">
        <f t="shared" si="5"/>
        <v>8.7500000000000008E-3</v>
      </c>
      <c r="I36" s="501">
        <f t="shared" si="5"/>
        <v>8.5000000000000006E-3</v>
      </c>
      <c r="J36" s="501">
        <f t="shared" si="5"/>
        <v>8.0000000000000002E-3</v>
      </c>
      <c r="K36" s="501">
        <f t="shared" si="5"/>
        <v>6.7500000000000008E-3</v>
      </c>
    </row>
    <row r="37" spans="1:11" x14ac:dyDescent="0.25">
      <c r="A37" s="503" t="s">
        <v>997</v>
      </c>
      <c r="B37" s="99"/>
      <c r="C37" s="501">
        <v>1.8098028321880451E-2</v>
      </c>
      <c r="D37" s="501">
        <v>1.2991657999777721E-2</v>
      </c>
      <c r="E37" s="501">
        <v>1.2562393173970891E-2</v>
      </c>
      <c r="F37" s="501">
        <v>1.1200555788457266E-2</v>
      </c>
      <c r="G37" s="501">
        <v>8.0000000000000002E-3</v>
      </c>
      <c r="H37" s="501">
        <v>8.7500000000000008E-3</v>
      </c>
      <c r="I37" s="501">
        <v>8.5000000000000006E-3</v>
      </c>
      <c r="J37" s="501">
        <v>8.0000000000000002E-3</v>
      </c>
      <c r="K37" s="501">
        <v>6.7500000000000008E-3</v>
      </c>
    </row>
  </sheetData>
  <mergeCells count="4">
    <mergeCell ref="A21:K21"/>
    <mergeCell ref="A33:K33"/>
    <mergeCell ref="A19:B19"/>
    <mergeCell ref="M19:N19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2:X49"/>
  <sheetViews>
    <sheetView showGridLines="0" zoomScale="85" zoomScaleNormal="85" workbookViewId="0">
      <selection activeCell="G20" sqref="G20"/>
    </sheetView>
  </sheetViews>
  <sheetFormatPr defaultRowHeight="15" x14ac:dyDescent="0.25"/>
  <cols>
    <col min="1" max="1" width="46.7109375" customWidth="1"/>
    <col min="2" max="2" width="10.42578125" customWidth="1"/>
    <col min="3" max="4" width="10" customWidth="1"/>
    <col min="5" max="6" width="10" style="269" customWidth="1"/>
    <col min="7" max="15" width="10" customWidth="1"/>
  </cols>
  <sheetData>
    <row r="2" spans="1:24" x14ac:dyDescent="0.25">
      <c r="B2" s="331"/>
      <c r="C2" s="99"/>
      <c r="D2" s="99"/>
    </row>
    <row r="3" spans="1:24" ht="15.75" thickBot="1" x14ac:dyDescent="0.3">
      <c r="A3" s="731" t="s">
        <v>1228</v>
      </c>
      <c r="B3" s="731"/>
      <c r="C3" s="731"/>
      <c r="D3" s="731"/>
      <c r="E3" s="731"/>
      <c r="F3" s="731"/>
      <c r="G3" s="731"/>
      <c r="H3" s="731"/>
      <c r="I3" s="731"/>
      <c r="J3" s="148"/>
      <c r="K3" s="148"/>
      <c r="L3" s="738" t="s">
        <v>243</v>
      </c>
      <c r="M3" s="738"/>
      <c r="N3" s="738"/>
      <c r="O3" s="738"/>
      <c r="P3" s="738"/>
      <c r="R3" s="738" t="s">
        <v>1227</v>
      </c>
      <c r="S3" s="738"/>
      <c r="T3" s="738"/>
      <c r="U3" s="738"/>
      <c r="V3" s="738"/>
      <c r="W3" s="738"/>
      <c r="X3" s="738"/>
    </row>
    <row r="4" spans="1:24" ht="15.75" thickBot="1" x14ac:dyDescent="0.3">
      <c r="A4" s="167"/>
      <c r="B4" s="168"/>
      <c r="C4" s="216">
        <v>2013</v>
      </c>
      <c r="D4" s="216">
        <v>2014</v>
      </c>
      <c r="E4" s="270">
        <v>2015</v>
      </c>
      <c r="F4" s="270" t="s">
        <v>214</v>
      </c>
      <c r="G4" s="216">
        <v>2017</v>
      </c>
      <c r="H4" s="216">
        <v>2018</v>
      </c>
      <c r="I4" s="217">
        <v>2019</v>
      </c>
      <c r="J4" s="140"/>
    </row>
    <row r="5" spans="1:24" x14ac:dyDescent="0.25">
      <c r="A5" s="59" t="s">
        <v>95</v>
      </c>
      <c r="B5" s="60" t="s">
        <v>54</v>
      </c>
      <c r="C5" s="614">
        <v>30488.806</v>
      </c>
      <c r="D5" s="614">
        <v>31682.455999999998</v>
      </c>
      <c r="E5" s="615">
        <v>35622.267</v>
      </c>
      <c r="F5" s="615">
        <v>32825.760000000002</v>
      </c>
      <c r="G5" s="614">
        <v>33028.582000000002</v>
      </c>
      <c r="H5" s="614">
        <v>33820.877</v>
      </c>
      <c r="I5" s="614">
        <v>34325.469000000005</v>
      </c>
      <c r="J5" s="332"/>
    </row>
    <row r="6" spans="1:24" x14ac:dyDescent="0.25">
      <c r="A6" s="111" t="s">
        <v>96</v>
      </c>
      <c r="B6" s="60" t="s">
        <v>54</v>
      </c>
      <c r="C6" s="616">
        <v>1383.7860000000001</v>
      </c>
      <c r="D6" s="616">
        <v>1440.9639999999999</v>
      </c>
      <c r="E6" s="617">
        <v>1389.4960000000001</v>
      </c>
      <c r="F6" s="617">
        <v>1226.5010000000002</v>
      </c>
      <c r="G6" s="616">
        <v>1214.7270000000001</v>
      </c>
      <c r="H6" s="616">
        <v>1249.1260000000002</v>
      </c>
      <c r="I6" s="616">
        <v>1279.3510000000001</v>
      </c>
      <c r="J6" s="106"/>
      <c r="K6" s="208"/>
      <c r="L6" s="105"/>
      <c r="M6" s="208"/>
      <c r="N6" s="105"/>
      <c r="O6" s="208"/>
    </row>
    <row r="7" spans="1:24" x14ac:dyDescent="0.25">
      <c r="A7" s="111" t="s">
        <v>388</v>
      </c>
      <c r="B7" s="60" t="s">
        <v>54</v>
      </c>
      <c r="C7" s="616">
        <v>808.67399999999998</v>
      </c>
      <c r="D7" s="616">
        <v>1194.671</v>
      </c>
      <c r="E7" s="616">
        <v>2599.5309999999999</v>
      </c>
      <c r="F7" s="616">
        <v>1280.595</v>
      </c>
      <c r="G7" s="616">
        <v>1235.3599999999999</v>
      </c>
      <c r="H7" s="616">
        <v>1486.3140000000001</v>
      </c>
      <c r="I7" s="616">
        <v>912.32600000000002</v>
      </c>
      <c r="J7" s="208"/>
      <c r="K7" s="208"/>
      <c r="L7" s="105"/>
      <c r="M7" s="208"/>
      <c r="N7" s="105"/>
      <c r="O7" s="208"/>
    </row>
    <row r="8" spans="1:24" x14ac:dyDescent="0.25">
      <c r="A8" s="111" t="s">
        <v>389</v>
      </c>
      <c r="B8" s="60" t="s">
        <v>54</v>
      </c>
      <c r="C8" s="616">
        <v>575.52499999999998</v>
      </c>
      <c r="D8" s="616">
        <v>1097.02</v>
      </c>
      <c r="E8" s="616">
        <v>2156.5309999999999</v>
      </c>
      <c r="F8" s="616">
        <v>844.221</v>
      </c>
      <c r="G8" s="616">
        <v>808.42</v>
      </c>
      <c r="H8" s="616">
        <v>851.41399999999999</v>
      </c>
      <c r="I8" s="616">
        <v>286.185</v>
      </c>
      <c r="J8" s="208"/>
      <c r="K8" s="208"/>
      <c r="L8" s="105"/>
      <c r="M8" s="208"/>
      <c r="N8" s="105"/>
      <c r="O8" s="208"/>
    </row>
    <row r="9" spans="1:24" x14ac:dyDescent="0.25">
      <c r="A9" s="111" t="s">
        <v>513</v>
      </c>
      <c r="B9" s="60" t="s">
        <v>54</v>
      </c>
      <c r="C9" s="616">
        <v>1794.2509999999997</v>
      </c>
      <c r="D9" s="616">
        <v>1795.875</v>
      </c>
      <c r="E9" s="616">
        <v>2674.7730000000001</v>
      </c>
      <c r="F9" s="616">
        <v>2026.7049999999999</v>
      </c>
      <c r="G9" s="616">
        <v>1894.9919999999997</v>
      </c>
      <c r="H9" s="616">
        <v>1752.3430000000001</v>
      </c>
      <c r="I9" s="616">
        <v>1525.1379999999999</v>
      </c>
      <c r="J9" s="208"/>
      <c r="K9" s="208"/>
      <c r="L9" s="105"/>
      <c r="M9" s="208"/>
      <c r="N9" s="105"/>
      <c r="O9" s="208"/>
    </row>
    <row r="10" spans="1:24" x14ac:dyDescent="0.25">
      <c r="A10" s="111" t="s">
        <v>514</v>
      </c>
      <c r="B10" s="60" t="s">
        <v>54</v>
      </c>
      <c r="C10" s="616">
        <v>1827.8659499999999</v>
      </c>
      <c r="D10" s="616">
        <v>1819.45525</v>
      </c>
      <c r="E10" s="617">
        <v>2004.125</v>
      </c>
      <c r="F10" s="617">
        <v>2072.9009999999998</v>
      </c>
      <c r="G10" s="616">
        <v>2098.0862499999998</v>
      </c>
      <c r="H10" s="616">
        <v>2087.20325</v>
      </c>
      <c r="I10" s="616">
        <v>1799.7945</v>
      </c>
      <c r="J10" s="208"/>
      <c r="K10" s="208"/>
      <c r="L10" s="105"/>
      <c r="M10" s="208"/>
      <c r="N10" s="105"/>
      <c r="O10" s="208"/>
    </row>
    <row r="11" spans="1:24" x14ac:dyDescent="0.25">
      <c r="A11" s="113" t="s">
        <v>97</v>
      </c>
      <c r="B11" s="60" t="s">
        <v>54</v>
      </c>
      <c r="C11" s="616">
        <v>20.429754193089519</v>
      </c>
      <c r="D11" s="616">
        <v>17.084145987683442</v>
      </c>
      <c r="E11" s="617">
        <v>11.098512002667388</v>
      </c>
      <c r="F11" s="617">
        <v>9.7079796181841083</v>
      </c>
      <c r="G11" s="616">
        <v>6.642451906350896</v>
      </c>
      <c r="H11" s="616">
        <v>-2.1816296929855898</v>
      </c>
      <c r="I11" s="616">
        <v>-18.585028687146085</v>
      </c>
      <c r="J11" s="150"/>
      <c r="K11" s="150"/>
      <c r="L11" s="105"/>
      <c r="M11" s="150"/>
      <c r="N11" s="105"/>
      <c r="O11" s="150"/>
    </row>
    <row r="12" spans="1:24" x14ac:dyDescent="0.25">
      <c r="A12" s="61" t="s">
        <v>98</v>
      </c>
      <c r="B12" s="60" t="s">
        <v>54</v>
      </c>
      <c r="C12" s="616">
        <v>0</v>
      </c>
      <c r="D12" s="616">
        <v>0</v>
      </c>
      <c r="E12" s="617">
        <v>0</v>
      </c>
      <c r="F12" s="617">
        <v>0</v>
      </c>
      <c r="G12" s="616">
        <v>0</v>
      </c>
      <c r="H12" s="616">
        <v>0</v>
      </c>
      <c r="I12" s="616">
        <v>0</v>
      </c>
      <c r="J12" s="150"/>
      <c r="K12" s="150"/>
      <c r="L12" s="105"/>
      <c r="M12" s="150"/>
      <c r="N12" s="105"/>
      <c r="O12" s="150"/>
    </row>
    <row r="13" spans="1:24" ht="15.75" thickBot="1" x14ac:dyDescent="0.3">
      <c r="A13" s="62" t="s">
        <v>393</v>
      </c>
      <c r="B13" s="63" t="s">
        <v>54</v>
      </c>
      <c r="C13" s="618">
        <f t="shared" ref="C13:H13" si="0">C5-C6-C7-C9-C11-C12+C10</f>
        <v>28309.531195806911</v>
      </c>
      <c r="D13" s="618">
        <f t="shared" si="0"/>
        <v>29053.317104012316</v>
      </c>
      <c r="E13" s="618">
        <f>E5-E6-E7-E9-E11-E12+E10</f>
        <v>30951.493487997333</v>
      </c>
      <c r="F13" s="618">
        <f t="shared" si="0"/>
        <v>30355.152020381822</v>
      </c>
      <c r="G13" s="618">
        <f t="shared" si="0"/>
        <v>30774.946798093653</v>
      </c>
      <c r="H13" s="618">
        <f t="shared" si="0"/>
        <v>31422.478879692986</v>
      </c>
      <c r="I13" s="618">
        <f>I5-I6-I7-I9-I11-I12+I10</f>
        <v>32427.033528687149</v>
      </c>
      <c r="J13" s="209"/>
      <c r="K13" s="209"/>
      <c r="L13" s="105"/>
      <c r="M13" s="209"/>
      <c r="N13" s="105"/>
      <c r="O13" s="209"/>
    </row>
    <row r="14" spans="1:24" x14ac:dyDescent="0.25">
      <c r="A14" s="61" t="s">
        <v>105</v>
      </c>
      <c r="B14" s="60" t="s">
        <v>54</v>
      </c>
      <c r="C14" s="619">
        <v>1035.4309941689935</v>
      </c>
      <c r="D14" s="619">
        <f>D13-C13</f>
        <v>743.78590820540558</v>
      </c>
      <c r="E14" s="620">
        <f t="shared" ref="E14:I14" si="1">E13-D13</f>
        <v>1898.1763839850173</v>
      </c>
      <c r="F14" s="620">
        <f t="shared" si="1"/>
        <v>-596.34146761551165</v>
      </c>
      <c r="G14" s="619">
        <f t="shared" si="1"/>
        <v>419.79477771183156</v>
      </c>
      <c r="H14" s="619">
        <f t="shared" si="1"/>
        <v>647.53208159933274</v>
      </c>
      <c r="I14" s="619">
        <f t="shared" si="1"/>
        <v>1004.5546489941626</v>
      </c>
      <c r="J14" s="150"/>
      <c r="K14" s="150"/>
      <c r="L14" s="105"/>
      <c r="M14" s="150"/>
      <c r="N14" s="105"/>
      <c r="O14" s="150"/>
    </row>
    <row r="15" spans="1:24" ht="15.75" thickBot="1" x14ac:dyDescent="0.3">
      <c r="A15" s="64" t="s">
        <v>99</v>
      </c>
      <c r="B15" s="65" t="s">
        <v>54</v>
      </c>
      <c r="C15" s="621">
        <v>337.79603580150399</v>
      </c>
      <c r="D15" s="621">
        <v>-25.800550648782615</v>
      </c>
      <c r="E15" s="622">
        <v>110.18128567337932</v>
      </c>
      <c r="F15" s="622">
        <v>-114.21486120292128</v>
      </c>
      <c r="G15" s="621">
        <v>-182.53384367045081</v>
      </c>
      <c r="H15" s="621">
        <v>-100.6418330982419</v>
      </c>
      <c r="I15" s="621">
        <v>-31.9293580755023</v>
      </c>
      <c r="J15" s="208"/>
      <c r="K15" s="208"/>
      <c r="L15" s="105"/>
      <c r="M15" s="208"/>
      <c r="N15" s="105"/>
      <c r="O15" s="208"/>
    </row>
    <row r="16" spans="1:24" ht="26.25" thickTop="1" x14ac:dyDescent="0.25">
      <c r="A16" s="66" t="s">
        <v>210</v>
      </c>
      <c r="B16" s="67" t="s">
        <v>33</v>
      </c>
      <c r="C16" s="202">
        <v>-0.31064139159259158</v>
      </c>
      <c r="D16" s="202">
        <f t="shared" ref="D16:I16" si="2">(D14-D15)/C13*100</f>
        <v>2.7184712227526258</v>
      </c>
      <c r="E16" s="271">
        <f t="shared" si="2"/>
        <v>6.1541857403425801</v>
      </c>
      <c r="F16" s="271">
        <f t="shared" si="2"/>
        <v>-1.5576844671471315</v>
      </c>
      <c r="G16" s="202">
        <f t="shared" si="2"/>
        <v>1.9842714705492224</v>
      </c>
      <c r="H16" s="202">
        <f t="shared" si="2"/>
        <v>2.4311135925145453</v>
      </c>
      <c r="I16" s="202">
        <f t="shared" si="2"/>
        <v>3.2985430940634686</v>
      </c>
      <c r="J16" s="210"/>
      <c r="K16" s="210"/>
      <c r="L16" s="105"/>
      <c r="M16" s="210"/>
      <c r="N16" s="105"/>
      <c r="O16" s="210"/>
    </row>
    <row r="17" spans="1:24" ht="15.75" thickBot="1" x14ac:dyDescent="0.3">
      <c r="A17" s="68" t="s">
        <v>100</v>
      </c>
      <c r="B17" s="69" t="s">
        <v>33</v>
      </c>
      <c r="C17" s="203">
        <v>-0.8250220636899841</v>
      </c>
      <c r="D17" s="203">
        <f t="shared" ref="D17:I17" si="3">(((1+D16/100)/(1+D22/100))-1)*100</f>
        <v>0.80321022841278733</v>
      </c>
      <c r="E17" s="203">
        <f>(((1+E16/100)/(1+E22/100))-1)*100</f>
        <v>5.4686395830527479</v>
      </c>
      <c r="F17" s="203">
        <f t="shared" si="3"/>
        <v>-2.7249846513311637</v>
      </c>
      <c r="G17" s="203">
        <f>(((1+G16/100)/(1+G22/100))-1)*100</f>
        <v>0.3596223461239223</v>
      </c>
      <c r="H17" s="203">
        <f t="shared" si="3"/>
        <v>0.29409769012722631</v>
      </c>
      <c r="I17" s="203">
        <f t="shared" si="3"/>
        <v>1.1048632589693907</v>
      </c>
      <c r="J17" s="210"/>
      <c r="K17" s="210"/>
      <c r="L17" s="105"/>
      <c r="M17" s="210"/>
      <c r="N17" s="105"/>
      <c r="O17" s="210"/>
    </row>
    <row r="18" spans="1:24" x14ac:dyDescent="0.25">
      <c r="A18" s="61" t="s">
        <v>101</v>
      </c>
      <c r="B18" s="60" t="s">
        <v>102</v>
      </c>
      <c r="C18" s="204">
        <v>3.1851208142501752</v>
      </c>
      <c r="D18" s="204">
        <v>4.0667768292251738</v>
      </c>
      <c r="E18" s="204">
        <v>2.9279065204139698</v>
      </c>
      <c r="F18" s="204">
        <v>2.2161125774069674</v>
      </c>
      <c r="G18" s="204">
        <v>1.3192612137203166</v>
      </c>
      <c r="H18" s="204">
        <v>1.3192612137203166</v>
      </c>
      <c r="I18" s="204">
        <v>2.662026799561561</v>
      </c>
      <c r="J18" s="210"/>
      <c r="K18" s="210"/>
      <c r="L18" s="105"/>
      <c r="M18" s="210"/>
      <c r="N18" s="105"/>
      <c r="O18" s="210"/>
    </row>
    <row r="19" spans="1:24" ht="15.75" thickBot="1" x14ac:dyDescent="0.3">
      <c r="A19" s="61" t="s">
        <v>239</v>
      </c>
      <c r="B19" s="60" t="s">
        <v>102</v>
      </c>
      <c r="C19" s="205">
        <f t="shared" ref="C19:I19" si="4">C18-C17</f>
        <v>4.0101428779401598</v>
      </c>
      <c r="D19" s="205">
        <f t="shared" si="4"/>
        <v>3.2635666008123865</v>
      </c>
      <c r="E19" s="272">
        <f>E18-E17</f>
        <v>-2.5407330626387781</v>
      </c>
      <c r="F19" s="272">
        <f t="shared" si="4"/>
        <v>4.9410972287381316</v>
      </c>
      <c r="G19" s="205">
        <f t="shared" si="4"/>
        <v>0.95963886759639427</v>
      </c>
      <c r="H19" s="205">
        <f t="shared" si="4"/>
        <v>1.0251635235930903</v>
      </c>
      <c r="I19" s="205">
        <f t="shared" si="4"/>
        <v>1.5571635405921702</v>
      </c>
      <c r="J19" s="211"/>
      <c r="K19" s="211"/>
    </row>
    <row r="20" spans="1:24" x14ac:dyDescent="0.25">
      <c r="A20" s="170" t="s">
        <v>103</v>
      </c>
      <c r="B20" s="171" t="s">
        <v>55</v>
      </c>
      <c r="C20" s="276">
        <v>1.4981808725480792</v>
      </c>
      <c r="D20" s="276">
        <f t="shared" ref="D20:I20" si="5">(D19/100*C13)/D24*100</f>
        <v>1.2227300384815272</v>
      </c>
      <c r="E20" s="277">
        <f t="shared" si="5"/>
        <v>-0.94550985840883717</v>
      </c>
      <c r="F20" s="278">
        <f t="shared" si="5"/>
        <v>1.8980136740741065</v>
      </c>
      <c r="G20" s="276">
        <f t="shared" si="5"/>
        <v>0.34333766007194783</v>
      </c>
      <c r="H20" s="276">
        <f t="shared" si="5"/>
        <v>0.3497984849715744</v>
      </c>
      <c r="I20" s="276">
        <f t="shared" si="5"/>
        <v>0.50761477093445406</v>
      </c>
      <c r="J20" s="212"/>
      <c r="K20" s="213"/>
      <c r="L20" s="105"/>
      <c r="M20" s="213"/>
      <c r="N20" s="105"/>
      <c r="O20" s="213"/>
    </row>
    <row r="21" spans="1:24" ht="15.75" thickBot="1" x14ac:dyDescent="0.3">
      <c r="A21" s="62" t="s">
        <v>104</v>
      </c>
      <c r="B21" s="63" t="s">
        <v>55</v>
      </c>
      <c r="C21" s="207"/>
      <c r="D21" s="207">
        <f t="shared" ref="D21:I21" si="6">(C20+D20)/2</f>
        <v>1.3604554555148032</v>
      </c>
      <c r="E21" s="207">
        <f t="shared" si="6"/>
        <v>0.138610090036345</v>
      </c>
      <c r="F21" s="207">
        <f t="shared" si="6"/>
        <v>0.47625190783263466</v>
      </c>
      <c r="G21" s="207">
        <f>(F20+G20)/2</f>
        <v>1.1206756670730271</v>
      </c>
      <c r="H21" s="207">
        <f t="shared" si="6"/>
        <v>0.34656807252176114</v>
      </c>
      <c r="I21" s="207">
        <f t="shared" si="6"/>
        <v>0.42870662795301423</v>
      </c>
      <c r="J21" s="214"/>
      <c r="R21" s="218"/>
    </row>
    <row r="22" spans="1:24" x14ac:dyDescent="0.25">
      <c r="A22" s="112" t="s">
        <v>238</v>
      </c>
      <c r="B22" s="70" t="s">
        <v>33</v>
      </c>
      <c r="C22" s="206">
        <v>1.9500000000000002</v>
      </c>
      <c r="D22" s="206">
        <v>1.9</v>
      </c>
      <c r="E22" s="273">
        <v>0.65</v>
      </c>
      <c r="F22" s="273">
        <v>1.2000000000000002</v>
      </c>
      <c r="G22" s="206">
        <v>1.6188274591370579</v>
      </c>
      <c r="H22" s="206">
        <v>2.1307494175678543</v>
      </c>
      <c r="I22" s="206">
        <v>2.1697075337268412</v>
      </c>
      <c r="J22" s="215"/>
      <c r="K22" s="215"/>
    </row>
    <row r="23" spans="1:24" x14ac:dyDescent="0.25">
      <c r="A23" s="288" t="s">
        <v>390</v>
      </c>
      <c r="B23" s="287" t="s">
        <v>33</v>
      </c>
      <c r="C23" s="215">
        <v>0</v>
      </c>
      <c r="D23" s="215">
        <v>-1.1000000000000001</v>
      </c>
      <c r="E23" s="289">
        <v>0</v>
      </c>
      <c r="F23" s="289">
        <v>0.61367520521713104</v>
      </c>
      <c r="G23" s="215">
        <v>1.3427655858412444</v>
      </c>
      <c r="H23" s="215">
        <v>1.3427655858412444</v>
      </c>
      <c r="I23" s="215">
        <v>0</v>
      </c>
      <c r="J23" s="215"/>
      <c r="K23" s="215"/>
    </row>
    <row r="24" spans="1:24" ht="15.75" thickBot="1" x14ac:dyDescent="0.3">
      <c r="A24" s="612" t="s">
        <v>237</v>
      </c>
      <c r="B24" s="613"/>
      <c r="C24" s="613">
        <f>[9]input!Z5</f>
        <v>73835.088000000003</v>
      </c>
      <c r="D24" s="613">
        <f>[9]input!AA5</f>
        <v>75560.456999999995</v>
      </c>
      <c r="E24" s="613">
        <f>[9]input!AB5</f>
        <v>78070.812999999995</v>
      </c>
      <c r="F24" s="613">
        <f>[9]input!AC5</f>
        <v>80575.994150018305</v>
      </c>
      <c r="G24" s="613">
        <f>[9]input!AD5</f>
        <v>84843.543538018232</v>
      </c>
      <c r="H24" s="613">
        <f>[9]input!AE5</f>
        <v>90192.937515116369</v>
      </c>
      <c r="I24" s="613">
        <f>[9]input!AF5</f>
        <v>96391.872869285609</v>
      </c>
      <c r="N24" s="219"/>
    </row>
    <row r="25" spans="1:24" x14ac:dyDescent="0.25">
      <c r="H25" s="735" t="s">
        <v>24</v>
      </c>
      <c r="I25" s="735"/>
    </row>
    <row r="27" spans="1:24" ht="15.75" thickBot="1" x14ac:dyDescent="0.3">
      <c r="A27" s="731" t="s">
        <v>1229</v>
      </c>
      <c r="B27" s="731"/>
      <c r="C27" s="731"/>
      <c r="D27" s="731"/>
      <c r="E27" s="731"/>
      <c r="F27" s="731"/>
      <c r="G27" s="731"/>
      <c r="H27" s="731"/>
      <c r="I27" s="731"/>
    </row>
    <row r="28" spans="1:24" ht="15.75" thickBot="1" x14ac:dyDescent="0.3">
      <c r="A28" s="167"/>
      <c r="B28" s="168"/>
      <c r="C28" s="216">
        <v>2013</v>
      </c>
      <c r="D28" s="216">
        <v>2014</v>
      </c>
      <c r="E28" s="270">
        <v>2015</v>
      </c>
      <c r="F28" s="270" t="s">
        <v>858</v>
      </c>
      <c r="G28" s="216">
        <v>2017</v>
      </c>
      <c r="H28" s="216">
        <v>2018</v>
      </c>
      <c r="I28" s="217">
        <v>2019</v>
      </c>
      <c r="L28" s="738" t="s">
        <v>1225</v>
      </c>
      <c r="M28" s="738"/>
      <c r="N28" s="738"/>
      <c r="O28" s="738"/>
      <c r="P28" s="738"/>
      <c r="R28" s="738" t="s">
        <v>1226</v>
      </c>
      <c r="S28" s="738"/>
      <c r="T28" s="738"/>
      <c r="U28" s="738"/>
      <c r="V28" s="738"/>
      <c r="W28" s="738"/>
      <c r="X28" s="738"/>
    </row>
    <row r="29" spans="1:24" x14ac:dyDescent="0.25">
      <c r="A29" s="584" t="s">
        <v>859</v>
      </c>
      <c r="B29" s="587" t="s">
        <v>54</v>
      </c>
      <c r="C29" s="614">
        <v>30488.806</v>
      </c>
      <c r="D29" s="614">
        <v>31682.455999999998</v>
      </c>
      <c r="E29" s="615">
        <v>35622.267</v>
      </c>
      <c r="F29" s="615">
        <v>32825.760000000002</v>
      </c>
      <c r="G29" s="614">
        <v>33028.582000000002</v>
      </c>
      <c r="H29" s="614">
        <v>33820.877</v>
      </c>
      <c r="I29" s="614">
        <v>34325.469000000005</v>
      </c>
    </row>
    <row r="30" spans="1:24" x14ac:dyDescent="0.25">
      <c r="A30" s="307" t="s">
        <v>860</v>
      </c>
      <c r="B30" s="587" t="s">
        <v>54</v>
      </c>
      <c r="C30" s="616">
        <v>1383.7860000000001</v>
      </c>
      <c r="D30" s="616">
        <v>1440.9639999999999</v>
      </c>
      <c r="E30" s="617">
        <v>1389.4960000000001</v>
      </c>
      <c r="F30" s="617">
        <v>1226.5010000000002</v>
      </c>
      <c r="G30" s="616">
        <v>1214.7270000000001</v>
      </c>
      <c r="H30" s="616">
        <v>1249.1260000000002</v>
      </c>
      <c r="I30" s="616">
        <v>1279.3510000000001</v>
      </c>
    </row>
    <row r="31" spans="1:24" x14ac:dyDescent="0.25">
      <c r="A31" s="307" t="s">
        <v>1148</v>
      </c>
      <c r="B31" s="587" t="s">
        <v>54</v>
      </c>
      <c r="C31" s="616">
        <v>808.67399999999998</v>
      </c>
      <c r="D31" s="616">
        <v>1194.671</v>
      </c>
      <c r="E31" s="616">
        <v>2599.5309999999999</v>
      </c>
      <c r="F31" s="616">
        <v>1280.595</v>
      </c>
      <c r="G31" s="616">
        <v>1235.3599999999999</v>
      </c>
      <c r="H31" s="616">
        <v>1486.3140000000001</v>
      </c>
      <c r="I31" s="616">
        <v>912.32600000000002</v>
      </c>
    </row>
    <row r="32" spans="1:24" x14ac:dyDescent="0.25">
      <c r="A32" s="307" t="s">
        <v>861</v>
      </c>
      <c r="B32" s="587" t="s">
        <v>54</v>
      </c>
      <c r="C32" s="616">
        <v>575.52499999999998</v>
      </c>
      <c r="D32" s="616">
        <v>1097.02</v>
      </c>
      <c r="E32" s="616">
        <v>2156.5309999999999</v>
      </c>
      <c r="F32" s="616">
        <v>844.221</v>
      </c>
      <c r="G32" s="616">
        <v>808.42</v>
      </c>
      <c r="H32" s="616">
        <v>851.41399999999999</v>
      </c>
      <c r="I32" s="616">
        <v>286.185</v>
      </c>
    </row>
    <row r="33" spans="1:9" x14ac:dyDescent="0.25">
      <c r="A33" s="307" t="s">
        <v>862</v>
      </c>
      <c r="B33" s="587" t="s">
        <v>54</v>
      </c>
      <c r="C33" s="616">
        <v>1794.2509999999997</v>
      </c>
      <c r="D33" s="616">
        <v>1795.875</v>
      </c>
      <c r="E33" s="616">
        <v>2674.7730000000001</v>
      </c>
      <c r="F33" s="616">
        <v>2026.7049999999999</v>
      </c>
      <c r="G33" s="616">
        <v>1894.9919999999997</v>
      </c>
      <c r="H33" s="616">
        <v>1752.3430000000001</v>
      </c>
      <c r="I33" s="616">
        <v>1525.1379999999999</v>
      </c>
    </row>
    <row r="34" spans="1:9" x14ac:dyDescent="0.25">
      <c r="A34" s="307" t="s">
        <v>863</v>
      </c>
      <c r="B34" s="587" t="s">
        <v>54</v>
      </c>
      <c r="C34" s="616">
        <v>1827.8659499999999</v>
      </c>
      <c r="D34" s="616">
        <v>1819.45525</v>
      </c>
      <c r="E34" s="617">
        <v>2004.125</v>
      </c>
      <c r="F34" s="617">
        <v>2072.9009999999998</v>
      </c>
      <c r="G34" s="616">
        <v>2098.0862499999998</v>
      </c>
      <c r="H34" s="616">
        <v>2087.20325</v>
      </c>
      <c r="I34" s="616">
        <v>1799.7945</v>
      </c>
    </row>
    <row r="35" spans="1:9" x14ac:dyDescent="0.25">
      <c r="A35" s="113" t="s">
        <v>864</v>
      </c>
      <c r="B35" s="587" t="s">
        <v>54</v>
      </c>
      <c r="C35" s="616">
        <v>20.429754193089519</v>
      </c>
      <c r="D35" s="616">
        <v>17.084145987683442</v>
      </c>
      <c r="E35" s="617">
        <v>11.098512002667388</v>
      </c>
      <c r="F35" s="617">
        <v>9.7079796181841083</v>
      </c>
      <c r="G35" s="616">
        <v>6.642451906350896</v>
      </c>
      <c r="H35" s="616">
        <v>-2.1816296929855898</v>
      </c>
      <c r="I35" s="616">
        <v>-18.585028687146085</v>
      </c>
    </row>
    <row r="36" spans="1:9" x14ac:dyDescent="0.25">
      <c r="A36" s="61" t="s">
        <v>865</v>
      </c>
      <c r="B36" s="587" t="s">
        <v>54</v>
      </c>
      <c r="C36" s="616">
        <v>0</v>
      </c>
      <c r="D36" s="616">
        <v>0</v>
      </c>
      <c r="E36" s="617">
        <v>0</v>
      </c>
      <c r="F36" s="617">
        <v>0</v>
      </c>
      <c r="G36" s="616">
        <v>0</v>
      </c>
      <c r="H36" s="616">
        <v>0</v>
      </c>
      <c r="I36" s="616">
        <v>0</v>
      </c>
    </row>
    <row r="37" spans="1:9" ht="15.75" thickBot="1" x14ac:dyDescent="0.3">
      <c r="A37" s="62" t="s">
        <v>866</v>
      </c>
      <c r="B37" s="63" t="s">
        <v>54</v>
      </c>
      <c r="C37" s="618">
        <v>28309.531195806911</v>
      </c>
      <c r="D37" s="618">
        <v>29053.317104012316</v>
      </c>
      <c r="E37" s="618">
        <v>30951.493487997333</v>
      </c>
      <c r="F37" s="618">
        <v>30355.152020381822</v>
      </c>
      <c r="G37" s="618">
        <v>30774.946798093653</v>
      </c>
      <c r="H37" s="618">
        <v>31422.478879692986</v>
      </c>
      <c r="I37" s="618">
        <v>32427.033528687149</v>
      </c>
    </row>
    <row r="38" spans="1:9" x14ac:dyDescent="0.25">
      <c r="A38" s="61" t="s">
        <v>867</v>
      </c>
      <c r="B38" s="587" t="s">
        <v>54</v>
      </c>
      <c r="C38" s="619">
        <v>1035.4309941689935</v>
      </c>
      <c r="D38" s="619">
        <v>743.78590820540558</v>
      </c>
      <c r="E38" s="620">
        <v>1898.1763839850173</v>
      </c>
      <c r="F38" s="620">
        <v>-596.34146761551165</v>
      </c>
      <c r="G38" s="619">
        <v>419.79477771183156</v>
      </c>
      <c r="H38" s="619">
        <v>647.53208159933274</v>
      </c>
      <c r="I38" s="619">
        <v>1004.5546489941626</v>
      </c>
    </row>
    <row r="39" spans="1:9" ht="15.75" thickBot="1" x14ac:dyDescent="0.3">
      <c r="A39" s="64" t="s">
        <v>868</v>
      </c>
      <c r="B39" s="65" t="s">
        <v>54</v>
      </c>
      <c r="C39" s="621">
        <v>337.79603580150399</v>
      </c>
      <c r="D39" s="621">
        <v>-25.800550648782615</v>
      </c>
      <c r="E39" s="622">
        <v>110.18128567337932</v>
      </c>
      <c r="F39" s="622">
        <v>-114.21486120292128</v>
      </c>
      <c r="G39" s="621">
        <v>-182.53384367045081</v>
      </c>
      <c r="H39" s="621">
        <v>-100.6418330982419</v>
      </c>
      <c r="I39" s="621">
        <v>-31.9293580755023</v>
      </c>
    </row>
    <row r="40" spans="1:9" ht="15.75" thickTop="1" x14ac:dyDescent="0.25">
      <c r="A40" s="66" t="s">
        <v>869</v>
      </c>
      <c r="B40" s="67" t="s">
        <v>33</v>
      </c>
      <c r="C40" s="623">
        <v>-0.31064139159259158</v>
      </c>
      <c r="D40" s="623">
        <v>2.7184712227526258</v>
      </c>
      <c r="E40" s="624">
        <v>6.1541857403425801</v>
      </c>
      <c r="F40" s="624">
        <v>-1.5576844671471315</v>
      </c>
      <c r="G40" s="623">
        <v>1.9842714705492224</v>
      </c>
      <c r="H40" s="623">
        <v>2.4311135925145453</v>
      </c>
      <c r="I40" s="623">
        <v>3.2985430940634686</v>
      </c>
    </row>
    <row r="41" spans="1:9" ht="15.75" thickBot="1" x14ac:dyDescent="0.3">
      <c r="A41" s="68" t="s">
        <v>870</v>
      </c>
      <c r="B41" s="69" t="s">
        <v>33</v>
      </c>
      <c r="C41" s="625">
        <v>-0.8250220636899841</v>
      </c>
      <c r="D41" s="625">
        <v>0.80321022841278733</v>
      </c>
      <c r="E41" s="625">
        <v>5.4686395830527479</v>
      </c>
      <c r="F41" s="625">
        <v>-2.7249846513311637</v>
      </c>
      <c r="G41" s="625">
        <v>0.3596223461239223</v>
      </c>
      <c r="H41" s="625">
        <v>0.29409769012722631</v>
      </c>
      <c r="I41" s="625">
        <v>1.1048632589693907</v>
      </c>
    </row>
    <row r="42" spans="1:9" x14ac:dyDescent="0.25">
      <c r="A42" s="61" t="s">
        <v>871</v>
      </c>
      <c r="B42" s="587" t="s">
        <v>102</v>
      </c>
      <c r="C42" s="626">
        <v>3.1851208142501752</v>
      </c>
      <c r="D42" s="626">
        <v>4.0667768292251738</v>
      </c>
      <c r="E42" s="626">
        <v>2.9279065204139698</v>
      </c>
      <c r="F42" s="626">
        <v>2.2161125774069674</v>
      </c>
      <c r="G42" s="626">
        <v>1.3192612137203166</v>
      </c>
      <c r="H42" s="626">
        <v>1.3192612137203166</v>
      </c>
      <c r="I42" s="626">
        <v>2.662026799561561</v>
      </c>
    </row>
    <row r="43" spans="1:9" ht="15.75" thickBot="1" x14ac:dyDescent="0.3">
      <c r="A43" s="61" t="s">
        <v>872</v>
      </c>
      <c r="B43" s="587" t="s">
        <v>102</v>
      </c>
      <c r="C43" s="627">
        <v>4.0101428779401598</v>
      </c>
      <c r="D43" s="627">
        <v>3.2635666008123865</v>
      </c>
      <c r="E43" s="628">
        <v>-2.5407330626387781</v>
      </c>
      <c r="F43" s="628">
        <v>4.9410972287381316</v>
      </c>
      <c r="G43" s="627">
        <v>0.95963886759639427</v>
      </c>
      <c r="H43" s="627">
        <v>1.0251635235930903</v>
      </c>
      <c r="I43" s="627">
        <v>1.5571635405921702</v>
      </c>
    </row>
    <row r="44" spans="1:9" x14ac:dyDescent="0.25">
      <c r="A44" s="170" t="s">
        <v>873</v>
      </c>
      <c r="B44" s="171" t="s">
        <v>55</v>
      </c>
      <c r="C44" s="629">
        <v>1.4981808725480792</v>
      </c>
      <c r="D44" s="629">
        <v>1.2227300384815272</v>
      </c>
      <c r="E44" s="630">
        <v>-0.94550985840883717</v>
      </c>
      <c r="F44" s="631">
        <v>1.8980136740741065</v>
      </c>
      <c r="G44" s="629">
        <v>0.34333766007194783</v>
      </c>
      <c r="H44" s="629">
        <v>0.3497984849715744</v>
      </c>
      <c r="I44" s="629">
        <v>0.50761477093445406</v>
      </c>
    </row>
    <row r="45" spans="1:9" ht="15.75" thickBot="1" x14ac:dyDescent="0.3">
      <c r="A45" s="62" t="s">
        <v>874</v>
      </c>
      <c r="B45" s="63" t="s">
        <v>55</v>
      </c>
      <c r="C45" s="632"/>
      <c r="D45" s="632">
        <v>1.3604554555148032</v>
      </c>
      <c r="E45" s="632">
        <v>0.138610090036345</v>
      </c>
      <c r="F45" s="632">
        <v>0.47625190783263466</v>
      </c>
      <c r="G45" s="632">
        <v>1.1206756670730271</v>
      </c>
      <c r="H45" s="632">
        <v>0.34656807252176114</v>
      </c>
      <c r="I45" s="632">
        <v>0.42870662795301423</v>
      </c>
    </row>
    <row r="46" spans="1:9" x14ac:dyDescent="0.25">
      <c r="A46" s="311" t="s">
        <v>875</v>
      </c>
      <c r="B46" s="287" t="s">
        <v>33</v>
      </c>
      <c r="C46" s="633">
        <v>1.9500000000000002</v>
      </c>
      <c r="D46" s="633">
        <v>1.9</v>
      </c>
      <c r="E46" s="634">
        <v>0.65</v>
      </c>
      <c r="F46" s="634">
        <v>1.2000000000000002</v>
      </c>
      <c r="G46" s="633">
        <v>1.6188274591370579</v>
      </c>
      <c r="H46" s="633">
        <v>2.1307494175678543</v>
      </c>
      <c r="I46" s="633">
        <v>2.1697075337268412</v>
      </c>
    </row>
    <row r="47" spans="1:9" x14ac:dyDescent="0.25">
      <c r="A47" s="311" t="s">
        <v>876</v>
      </c>
      <c r="B47" s="287" t="s">
        <v>33</v>
      </c>
      <c r="C47" s="635">
        <v>0</v>
      </c>
      <c r="D47" s="635">
        <v>-1.1000000000000001</v>
      </c>
      <c r="E47" s="636">
        <v>0</v>
      </c>
      <c r="F47" s="636">
        <v>0.61367520521713104</v>
      </c>
      <c r="G47" s="635">
        <v>1.3427655858412444</v>
      </c>
      <c r="H47" s="635">
        <v>1.3427655858412444</v>
      </c>
      <c r="I47" s="635">
        <v>0</v>
      </c>
    </row>
    <row r="48" spans="1:9" ht="15.75" thickBot="1" x14ac:dyDescent="0.3">
      <c r="A48" s="609" t="s">
        <v>877</v>
      </c>
      <c r="B48" s="610"/>
      <c r="C48" s="611">
        <v>73835.088000000003</v>
      </c>
      <c r="D48" s="611">
        <v>75560.456999999995</v>
      </c>
      <c r="E48" s="611">
        <v>78070.812999999995</v>
      </c>
      <c r="F48" s="611">
        <v>80575.994150018305</v>
      </c>
      <c r="G48" s="611">
        <v>84843.543538018232</v>
      </c>
      <c r="H48" s="611">
        <v>90192.937515116369</v>
      </c>
      <c r="I48" s="611">
        <v>96391.872869285609</v>
      </c>
    </row>
    <row r="49" spans="8:9" x14ac:dyDescent="0.25">
      <c r="H49" s="735" t="s">
        <v>626</v>
      </c>
      <c r="I49" s="735"/>
    </row>
  </sheetData>
  <mergeCells count="8">
    <mergeCell ref="H49:I49"/>
    <mergeCell ref="L28:P28"/>
    <mergeCell ref="R28:X28"/>
    <mergeCell ref="L3:P3"/>
    <mergeCell ref="R3:X3"/>
    <mergeCell ref="A3:I3"/>
    <mergeCell ref="A27:I27"/>
    <mergeCell ref="H25:I25"/>
  </mergeCells>
  <conditionalFormatting sqref="M20 O20 C20:K20">
    <cfRule type="cellIs" dxfId="5" priority="4" operator="between">
      <formula>-0.0000001</formula>
      <formula>-0.5</formula>
    </cfRule>
    <cfRule type="cellIs" dxfId="4" priority="5" operator="lessThan">
      <formula>-0.5000001</formula>
    </cfRule>
    <cfRule type="cellIs" dxfId="3" priority="6" operator="greaterThan">
      <formula>0</formula>
    </cfRule>
  </conditionalFormatting>
  <conditionalFormatting sqref="C44:I44">
    <cfRule type="cellIs" dxfId="2" priority="1" operator="between">
      <formula>-0.0000001</formula>
      <formula>-0.5</formula>
    </cfRule>
    <cfRule type="cellIs" dxfId="1" priority="2" operator="lessThan">
      <formula>-0.5000001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3:G30"/>
  <sheetViews>
    <sheetView showGridLines="0" zoomScale="85" zoomScaleNormal="85" workbookViewId="0">
      <selection activeCell="J19" sqref="J19"/>
    </sheetView>
  </sheetViews>
  <sheetFormatPr defaultRowHeight="15" x14ac:dyDescent="0.25"/>
  <cols>
    <col min="1" max="1" width="30" bestFit="1" customWidth="1"/>
  </cols>
  <sheetData>
    <row r="3" spans="1:7" x14ac:dyDescent="0.25">
      <c r="A3" s="114"/>
    </row>
    <row r="4" spans="1:7" ht="15.75" thickBot="1" x14ac:dyDescent="0.3">
      <c r="A4" s="675" t="s">
        <v>962</v>
      </c>
      <c r="B4" s="675"/>
      <c r="C4" s="675"/>
      <c r="D4" s="675"/>
      <c r="E4" s="675"/>
      <c r="F4" s="675"/>
      <c r="G4" s="675"/>
    </row>
    <row r="5" spans="1:7" ht="15.75" thickBot="1" x14ac:dyDescent="0.3">
      <c r="A5" s="58"/>
      <c r="B5" s="44">
        <v>2014</v>
      </c>
      <c r="C5" s="44">
        <v>2015</v>
      </c>
      <c r="D5" s="44">
        <v>2016</v>
      </c>
      <c r="E5" s="44">
        <v>2017</v>
      </c>
      <c r="F5" s="44">
        <v>2018</v>
      </c>
      <c r="G5" s="44">
        <v>2019</v>
      </c>
    </row>
    <row r="6" spans="1:7" x14ac:dyDescent="0.25">
      <c r="A6" s="54" t="s">
        <v>106</v>
      </c>
      <c r="B6" s="119">
        <f>'[10]Prognoza hrubého dlhu'!G63</f>
        <v>53.897262691251314</v>
      </c>
      <c r="C6" s="119">
        <f>'[10]Prognoza hrubého dlhu'!H63</f>
        <v>52.908033633516801</v>
      </c>
      <c r="D6" s="119">
        <f>'[10]Prognoza hrubého dlhu'!I63</f>
        <v>52.855504574834846</v>
      </c>
      <c r="E6" s="119">
        <f>'[10]Prognoza hrubého dlhu'!J63</f>
        <v>52.158595623047269</v>
      </c>
      <c r="F6" s="119">
        <f>'[10]Prognoza hrubého dlhu'!K63</f>
        <v>49.806663580416469</v>
      </c>
      <c r="G6" s="119">
        <f>'[10]Prognoza hrubého dlhu'!L63</f>
        <v>47.27079432620657</v>
      </c>
    </row>
    <row r="7" spans="1:7" x14ac:dyDescent="0.25">
      <c r="A7" s="71" t="s">
        <v>107</v>
      </c>
      <c r="B7" s="119">
        <f>'[10]Prognoza hrubého dlhu'!G64</f>
        <v>48.429664545439529</v>
      </c>
      <c r="C7" s="119">
        <f>'[10]Prognoza hrubého dlhu'!H64</f>
        <v>47.786688287494883</v>
      </c>
      <c r="D7" s="119">
        <f>'[10]Prognoza hrubého dlhu'!I64</f>
        <v>48.018210304633044</v>
      </c>
      <c r="E7" s="119">
        <f>'[10]Prognoza hrubého dlhu'!J64</f>
        <v>47.699076618538051</v>
      </c>
      <c r="F7" s="119">
        <f>'[10]Prognoza hrubého dlhu'!K64</f>
        <v>45.741595905286722</v>
      </c>
      <c r="G7" s="119">
        <f>'[10]Prognoza hrubého dlhu'!L64</f>
        <v>43.570038399392708</v>
      </c>
    </row>
    <row r="8" spans="1:7" x14ac:dyDescent="0.25">
      <c r="A8" s="71" t="s">
        <v>108</v>
      </c>
      <c r="B8" s="119">
        <f>'[10]Prognoza hrubého dlhu'!G73</f>
        <v>2.6429262410349352</v>
      </c>
      <c r="C8" s="119">
        <f>'[10]Prognoza hrubého dlhu'!H73</f>
        <v>2.4088898555942739</v>
      </c>
      <c r="D8" s="119">
        <f>'[10]Prognoza hrubého dlhu'!I73</f>
        <v>2.3339952728793585</v>
      </c>
      <c r="E8" s="119">
        <f>'[10]Prognoza hrubého dlhu'!J73</f>
        <v>2.2165975348427831</v>
      </c>
      <c r="F8" s="119">
        <f>'[10]Prognoza hrubého dlhu'!K73</f>
        <v>2.0851298852770812</v>
      </c>
      <c r="G8" s="119">
        <f>'[10]Prognoza hrubého dlhu'!L73</f>
        <v>1.9510357445666193</v>
      </c>
    </row>
    <row r="9" spans="1:7" x14ac:dyDescent="0.25">
      <c r="A9" s="71" t="s">
        <v>109</v>
      </c>
      <c r="B9" s="119">
        <f>'[10]Prognoza hrubého dlhu'!G74</f>
        <v>0.87241399294342536</v>
      </c>
      <c r="C9" s="119">
        <f>'[10]Prognoza hrubého dlhu'!H74</f>
        <v>0.84436164383224765</v>
      </c>
      <c r="D9" s="119">
        <f>'[10]Prognoza hrubého dlhu'!I74</f>
        <v>0.81810967019865211</v>
      </c>
      <c r="E9" s="119">
        <f>'[10]Prognoza hrubého dlhu'!J74</f>
        <v>0.77695953340823609</v>
      </c>
      <c r="F9" s="119">
        <f>'[10]Prognoza hrubého dlhu'!K74</f>
        <v>0.73087762541220913</v>
      </c>
      <c r="G9" s="119">
        <f>'[10]Prognoza hrubého dlhu'!L74</f>
        <v>0.68387508238783079</v>
      </c>
    </row>
    <row r="10" spans="1:7" ht="15.75" thickBot="1" x14ac:dyDescent="0.3">
      <c r="A10" s="72" t="s">
        <v>110</v>
      </c>
      <c r="B10" s="120">
        <f>'[10]Prognoza hrubého dlhu'!G65</f>
        <v>1.9522579118334271</v>
      </c>
      <c r="C10" s="120">
        <f>'[10]Prognoza hrubého dlhu'!H65</f>
        <v>1.8680938465954051</v>
      </c>
      <c r="D10" s="120">
        <f>'[10]Prognoza hrubého dlhu'!I65</f>
        <v>1.6851893271237994</v>
      </c>
      <c r="E10" s="120">
        <f>'[10]Prognoza hrubého dlhu'!J65</f>
        <v>1.4659619362582053</v>
      </c>
      <c r="F10" s="120">
        <f>'[10]Prognoza hrubého dlhu'!K65</f>
        <v>1.2490601644404729</v>
      </c>
      <c r="G10" s="120">
        <f>'[10]Prognoza hrubého dlhu'!L65</f>
        <v>1.0658450998594231</v>
      </c>
    </row>
    <row r="11" spans="1:7" s="279" customFormat="1" x14ac:dyDescent="0.25">
      <c r="A11" s="71" t="s">
        <v>387</v>
      </c>
      <c r="B11" s="119">
        <f>B6-0.3</f>
        <v>53.597262691251316</v>
      </c>
      <c r="C11" s="119">
        <f>C6-0.398033513497547</f>
        <v>52.510000120019257</v>
      </c>
      <c r="D11" s="119">
        <f>D6-0.398406502316704</f>
        <v>52.457098072518143</v>
      </c>
      <c r="E11" s="119">
        <f>E6-0.383972647080706</f>
        <v>51.774622975966565</v>
      </c>
      <c r="F11" s="119">
        <f>F6-0.392481249737979</f>
        <v>49.414182330678493</v>
      </c>
      <c r="G11" s="119">
        <f>G6-0.413636660334375</f>
        <v>46.857157665872194</v>
      </c>
    </row>
    <row r="12" spans="1:7" x14ac:dyDescent="0.25">
      <c r="A12" s="71" t="s">
        <v>111</v>
      </c>
      <c r="B12" s="119">
        <v>-1.0901560276103766</v>
      </c>
      <c r="C12" s="119">
        <f>C6-B6</f>
        <v>-0.9892290577345122</v>
      </c>
      <c r="D12" s="119">
        <f>D6-C6</f>
        <v>-5.2529058681955121E-2</v>
      </c>
      <c r="E12" s="119">
        <f>E6-D6</f>
        <v>-0.69690895178757728</v>
      </c>
      <c r="F12" s="119">
        <f>F6-E6</f>
        <v>-2.3519320426307999</v>
      </c>
      <c r="G12" s="119">
        <f>G6-F6</f>
        <v>-2.5358692542098993</v>
      </c>
    </row>
    <row r="13" spans="1:7" ht="15.75" thickBot="1" x14ac:dyDescent="0.3">
      <c r="A13" s="72" t="s">
        <v>112</v>
      </c>
      <c r="B13" s="120">
        <f>'[10]Cisty dlh'!N21</f>
        <v>49.382525677961411</v>
      </c>
      <c r="C13" s="120">
        <f>'[10]Cisty dlh'!O21</f>
        <v>47.879508499546439</v>
      </c>
      <c r="D13" s="120">
        <f>'[10]Cisty dlh'!P21</f>
        <v>47.794819312053363</v>
      </c>
      <c r="E13" s="120">
        <f>'[10]Cisty dlh'!Q21</f>
        <v>47.746111002564042</v>
      </c>
      <c r="F13" s="120">
        <f>'[10]Cisty dlh'!R21</f>
        <v>45.735092437073448</v>
      </c>
      <c r="G13" s="120">
        <f>'[10]Cisty dlh'!S21</f>
        <v>42.962993775021808</v>
      </c>
    </row>
    <row r="14" spans="1:7" x14ac:dyDescent="0.25">
      <c r="A14" s="71" t="s">
        <v>212</v>
      </c>
      <c r="B14" s="121">
        <f t="shared" ref="B14:G14" si="0">B6-B15</f>
        <v>50.38192245727295</v>
      </c>
      <c r="C14" s="121">
        <f t="shared" si="0"/>
        <v>49.654782134090283</v>
      </c>
      <c r="D14" s="121">
        <f t="shared" si="0"/>
        <v>49.703399631756838</v>
      </c>
      <c r="E14" s="121">
        <f t="shared" si="0"/>
        <v>49.165038554796247</v>
      </c>
      <c r="F14" s="121">
        <f t="shared" si="0"/>
        <v>46.99065606972718</v>
      </c>
      <c r="G14" s="121">
        <f t="shared" si="0"/>
        <v>44.635883499252117</v>
      </c>
    </row>
    <row r="15" spans="1:7" ht="15.75" thickBot="1" x14ac:dyDescent="0.3">
      <c r="A15" s="72" t="s">
        <v>211</v>
      </c>
      <c r="B15" s="637">
        <f t="shared" ref="B15:G15" si="1">B8+B9</f>
        <v>3.5153402339783604</v>
      </c>
      <c r="C15" s="638">
        <f t="shared" si="1"/>
        <v>3.2532514994265216</v>
      </c>
      <c r="D15" s="638">
        <f t="shared" si="1"/>
        <v>3.1521049430780108</v>
      </c>
      <c r="E15" s="638">
        <f t="shared" si="1"/>
        <v>2.9935570682510191</v>
      </c>
      <c r="F15" s="638">
        <f t="shared" si="1"/>
        <v>2.8160075106892903</v>
      </c>
      <c r="G15" s="638">
        <f t="shared" si="1"/>
        <v>2.6349108269544503</v>
      </c>
    </row>
    <row r="16" spans="1:7" x14ac:dyDescent="0.25">
      <c r="A16" s="71"/>
      <c r="B16" s="122"/>
      <c r="C16" s="121"/>
      <c r="D16" s="121"/>
      <c r="E16" s="121"/>
      <c r="F16" s="739" t="s">
        <v>24</v>
      </c>
      <c r="G16" s="739"/>
    </row>
    <row r="18" spans="1:7" ht="15.75" customHeight="1" thickBot="1" x14ac:dyDescent="0.3">
      <c r="A18" s="675" t="s">
        <v>1230</v>
      </c>
      <c r="B18" s="675"/>
      <c r="C18" s="675"/>
      <c r="D18" s="675"/>
      <c r="E18" s="675"/>
      <c r="F18" s="675"/>
      <c r="G18" s="675"/>
    </row>
    <row r="19" spans="1:7" ht="15.75" thickBot="1" x14ac:dyDescent="0.3">
      <c r="A19" s="58"/>
      <c r="B19" s="44">
        <v>2014</v>
      </c>
      <c r="C19" s="44">
        <v>2015</v>
      </c>
      <c r="D19" s="44">
        <v>2016</v>
      </c>
      <c r="E19" s="44">
        <v>2017</v>
      </c>
      <c r="F19" s="44">
        <v>2018</v>
      </c>
      <c r="G19" s="44">
        <v>2019</v>
      </c>
    </row>
    <row r="20" spans="1:7" x14ac:dyDescent="0.25">
      <c r="A20" s="54" t="s">
        <v>881</v>
      </c>
      <c r="B20" s="119">
        <f>'[10]Prognoza hrubého dlhu'!G78</f>
        <v>0</v>
      </c>
      <c r="C20" s="119">
        <f>'[10]Prognoza hrubého dlhu'!H78</f>
        <v>0</v>
      </c>
      <c r="D20" s="119">
        <f>'[10]Prognoza hrubého dlhu'!I78</f>
        <v>0</v>
      </c>
      <c r="E20" s="119">
        <f>'[10]Prognoza hrubého dlhu'!J78</f>
        <v>0</v>
      </c>
      <c r="F20" s="119">
        <f>'[10]Prognoza hrubého dlhu'!K78</f>
        <v>0</v>
      </c>
      <c r="G20" s="119">
        <f>'[10]Prognoza hrubého dlhu'!L78</f>
        <v>0</v>
      </c>
    </row>
    <row r="21" spans="1:7" x14ac:dyDescent="0.25">
      <c r="A21" s="71" t="s">
        <v>1129</v>
      </c>
      <c r="B21" s="119">
        <f>'[10]Prognoza hrubého dlhu'!G79</f>
        <v>0</v>
      </c>
      <c r="C21" s="119">
        <f>'[10]Prognoza hrubého dlhu'!H79</f>
        <v>0</v>
      </c>
      <c r="D21" s="119">
        <f>'[10]Prognoza hrubého dlhu'!I79</f>
        <v>0</v>
      </c>
      <c r="E21" s="119">
        <f>'[10]Prognoza hrubého dlhu'!J79</f>
        <v>0</v>
      </c>
      <c r="F21" s="119">
        <f>'[10]Prognoza hrubého dlhu'!K79</f>
        <v>0</v>
      </c>
      <c r="G21" s="119">
        <f>'[10]Prognoza hrubého dlhu'!L79</f>
        <v>0</v>
      </c>
    </row>
    <row r="22" spans="1:7" x14ac:dyDescent="0.25">
      <c r="A22" s="71" t="s">
        <v>1130</v>
      </c>
      <c r="B22" s="119">
        <f>'[10]Prognoza hrubého dlhu'!G88</f>
        <v>60</v>
      </c>
      <c r="C22" s="119">
        <f>'[10]Prognoza hrubého dlhu'!H88</f>
        <v>60</v>
      </c>
      <c r="D22" s="119">
        <f>'[10]Prognoza hrubého dlhu'!I88</f>
        <v>60</v>
      </c>
      <c r="E22" s="119">
        <f>'[10]Prognoza hrubého dlhu'!J88</f>
        <v>60</v>
      </c>
      <c r="F22" s="119">
        <f>'[10]Prognoza hrubého dlhu'!K88</f>
        <v>59</v>
      </c>
      <c r="G22" s="119">
        <f>'[10]Prognoza hrubého dlhu'!L88</f>
        <v>58</v>
      </c>
    </row>
    <row r="23" spans="1:7" x14ac:dyDescent="0.25">
      <c r="A23" s="71" t="s">
        <v>1131</v>
      </c>
      <c r="B23" s="119">
        <f>'[10]Prognoza hrubého dlhu'!G89</f>
        <v>50</v>
      </c>
      <c r="C23" s="119">
        <f>'[10]Prognoza hrubého dlhu'!H89</f>
        <v>50</v>
      </c>
      <c r="D23" s="119">
        <f>'[10]Prognoza hrubého dlhu'!I89</f>
        <v>50</v>
      </c>
      <c r="E23" s="119">
        <f>'[10]Prognoza hrubého dlhu'!J89</f>
        <v>50</v>
      </c>
      <c r="F23" s="119">
        <f>'[10]Prognoza hrubého dlhu'!K89</f>
        <v>49</v>
      </c>
      <c r="G23" s="119">
        <f>'[10]Prognoza hrubého dlhu'!L89</f>
        <v>48</v>
      </c>
    </row>
    <row r="24" spans="1:7" ht="15.75" thickBot="1" x14ac:dyDescent="0.3">
      <c r="A24" s="72" t="s">
        <v>1132</v>
      </c>
      <c r="B24" s="120">
        <f>'[10]Prognoza hrubého dlhu'!G80</f>
        <v>53.897262691251314</v>
      </c>
      <c r="C24" s="120">
        <f>'[10]Prognoza hrubého dlhu'!H80</f>
        <v>52.908033633516801</v>
      </c>
      <c r="D24" s="120">
        <f>'[10]Prognoza hrubého dlhu'!I80</f>
        <v>52.855504574834846</v>
      </c>
      <c r="E24" s="120">
        <f>'[10]Prognoza hrubého dlhu'!J80</f>
        <v>52.158595623047269</v>
      </c>
      <c r="F24" s="120">
        <f>'[10]Prognoza hrubého dlhu'!K80</f>
        <v>49.806663580416469</v>
      </c>
      <c r="G24" s="120">
        <f>'[10]Prognoza hrubého dlhu'!L80</f>
        <v>47.27079432620657</v>
      </c>
    </row>
    <row r="25" spans="1:7" x14ac:dyDescent="0.25">
      <c r="A25" s="71" t="s">
        <v>1133</v>
      </c>
      <c r="B25" s="119">
        <f>B20-0.3</f>
        <v>-0.3</v>
      </c>
      <c r="C25" s="119">
        <f>C20-0.398033513497547</f>
        <v>-0.39803351349754701</v>
      </c>
      <c r="D25" s="119">
        <f>D20-0.398406502316704</f>
        <v>-0.39840650231670399</v>
      </c>
      <c r="E25" s="119">
        <f>E20-0.383972647080706</f>
        <v>-0.383972647080706</v>
      </c>
      <c r="F25" s="119">
        <f>F20-0.392481249737979</f>
        <v>-0.39248124973797899</v>
      </c>
      <c r="G25" s="119">
        <f>G20-0.413636660334375</f>
        <v>-0.41363666033437502</v>
      </c>
    </row>
    <row r="26" spans="1:7" x14ac:dyDescent="0.25">
      <c r="A26" s="71" t="s">
        <v>1134</v>
      </c>
      <c r="B26" s="119">
        <v>-1.0901560276103766</v>
      </c>
      <c r="C26" s="119">
        <f>C20-B20</f>
        <v>0</v>
      </c>
      <c r="D26" s="119">
        <f>D20-C20</f>
        <v>0</v>
      </c>
      <c r="E26" s="119">
        <f>E20-D20</f>
        <v>0</v>
      </c>
      <c r="F26" s="119">
        <f>F20-E20</f>
        <v>0</v>
      </c>
      <c r="G26" s="119">
        <f>G20-F20</f>
        <v>0</v>
      </c>
    </row>
    <row r="27" spans="1:7" ht="15" customHeight="1" thickBot="1" x14ac:dyDescent="0.3">
      <c r="A27" s="72" t="s">
        <v>771</v>
      </c>
      <c r="B27" s="120">
        <f>'[10]Cisty dlh'!N36</f>
        <v>0</v>
      </c>
      <c r="C27" s="120">
        <f>'[10]Cisty dlh'!O36</f>
        <v>0</v>
      </c>
      <c r="D27" s="120">
        <f>'[10]Cisty dlh'!P36</f>
        <v>0</v>
      </c>
      <c r="E27" s="120">
        <f>'[10]Cisty dlh'!Q36</f>
        <v>0</v>
      </c>
      <c r="F27" s="120">
        <f>'[10]Cisty dlh'!R36</f>
        <v>0</v>
      </c>
      <c r="G27" s="120">
        <f>'[10]Cisty dlh'!S36</f>
        <v>0</v>
      </c>
    </row>
    <row r="28" spans="1:7" x14ac:dyDescent="0.25">
      <c r="A28" s="71" t="s">
        <v>772</v>
      </c>
      <c r="B28" s="121">
        <f t="shared" ref="B28:G28" si="2">B20-B29</f>
        <v>-110</v>
      </c>
      <c r="C28" s="121">
        <f t="shared" si="2"/>
        <v>-110</v>
      </c>
      <c r="D28" s="121">
        <f t="shared" si="2"/>
        <v>-110</v>
      </c>
      <c r="E28" s="121">
        <f t="shared" si="2"/>
        <v>-110</v>
      </c>
      <c r="F28" s="121">
        <f t="shared" si="2"/>
        <v>-108</v>
      </c>
      <c r="G28" s="121">
        <f t="shared" si="2"/>
        <v>-106</v>
      </c>
    </row>
    <row r="29" spans="1:7" ht="15.75" thickBot="1" x14ac:dyDescent="0.3">
      <c r="A29" s="72" t="s">
        <v>773</v>
      </c>
      <c r="B29" s="637">
        <f t="shared" ref="B29:G29" si="3">B22+B23</f>
        <v>110</v>
      </c>
      <c r="C29" s="638">
        <f t="shared" si="3"/>
        <v>110</v>
      </c>
      <c r="D29" s="638">
        <f t="shared" si="3"/>
        <v>110</v>
      </c>
      <c r="E29" s="638">
        <f t="shared" si="3"/>
        <v>110</v>
      </c>
      <c r="F29" s="638">
        <f t="shared" si="3"/>
        <v>108</v>
      </c>
      <c r="G29" s="638">
        <f t="shared" si="3"/>
        <v>106</v>
      </c>
    </row>
    <row r="30" spans="1:7" x14ac:dyDescent="0.25">
      <c r="F30" s="739" t="s">
        <v>626</v>
      </c>
      <c r="G30" s="739"/>
    </row>
  </sheetData>
  <mergeCells count="4">
    <mergeCell ref="F30:G30"/>
    <mergeCell ref="A4:G4"/>
    <mergeCell ref="A18:G18"/>
    <mergeCell ref="F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3:G52"/>
  <sheetViews>
    <sheetView showGridLines="0" zoomScale="85" zoomScaleNormal="85" workbookViewId="0">
      <selection activeCell="I30" sqref="I30"/>
    </sheetView>
  </sheetViews>
  <sheetFormatPr defaultRowHeight="15" x14ac:dyDescent="0.25"/>
  <cols>
    <col min="1" max="1" width="36.140625" customWidth="1"/>
    <col min="2" max="5" width="11.85546875" bestFit="1" customWidth="1"/>
    <col min="6" max="8" width="13.28515625" bestFit="1" customWidth="1"/>
  </cols>
  <sheetData>
    <row r="3" spans="1:7" ht="15.75" customHeight="1" thickBot="1" x14ac:dyDescent="0.3">
      <c r="A3" s="666" t="s">
        <v>963</v>
      </c>
      <c r="B3" s="666"/>
      <c r="C3" s="666"/>
      <c r="D3" s="666"/>
      <c r="E3" s="666"/>
      <c r="F3" s="666"/>
      <c r="G3" s="666"/>
    </row>
    <row r="4" spans="1:7" ht="15.75" thickBot="1" x14ac:dyDescent="0.3">
      <c r="A4" s="198"/>
      <c r="B4" s="178">
        <v>2014</v>
      </c>
      <c r="C4" s="178">
        <v>2015</v>
      </c>
      <c r="D4" s="178">
        <v>2016</v>
      </c>
      <c r="E4" s="178">
        <v>2017</v>
      </c>
      <c r="F4" s="178">
        <v>2018</v>
      </c>
      <c r="G4" s="216">
        <v>2019</v>
      </c>
    </row>
    <row r="5" spans="1:7" x14ac:dyDescent="0.25">
      <c r="A5" s="73" t="s">
        <v>113</v>
      </c>
      <c r="B5" s="177">
        <f>'[10]Prognoza hrubého dlhu'!F49</f>
        <v>40600.008999999998</v>
      </c>
      <c r="C5" s="177">
        <f>'[10]Prognoza hrubého dlhu'!G49</f>
        <v>40725.017999999996</v>
      </c>
      <c r="D5" s="177">
        <f>'[10]Prognoza hrubého dlhu'!H49</f>
        <v>41305.732000000004</v>
      </c>
      <c r="E5" s="177">
        <f>'[10]Prognoza hrubého dlhu'!I49</f>
        <v>42588.848274181582</v>
      </c>
      <c r="F5" s="177">
        <f>'[10]Prognoza hrubého dlhu'!J49</f>
        <v>44253.200786258982</v>
      </c>
      <c r="G5" s="290">
        <f>'[10]Prognoza hrubého dlhu'!K49</f>
        <v>44922.092961449249</v>
      </c>
    </row>
    <row r="6" spans="1:7" x14ac:dyDescent="0.25">
      <c r="A6" s="74" t="s">
        <v>114</v>
      </c>
      <c r="B6" s="179">
        <f>'[10]Prognoza hrubého dlhu'!G17</f>
        <v>125.0089999999982</v>
      </c>
      <c r="C6" s="260">
        <f>'[10]Prognoza hrubého dlhu'!H17</f>
        <v>580.70437593611416</v>
      </c>
      <c r="D6" s="260">
        <f>'[10]Prognoza hrubého dlhu'!I17</f>
        <v>1283.3677599876287</v>
      </c>
      <c r="E6" s="260">
        <f>'[10]Prognoza hrubého dlhu'!J17</f>
        <v>1664.3525120774068</v>
      </c>
      <c r="F6" s="260">
        <f>'[10]Prognoza hrubého dlhu'!K17</f>
        <v>668.89217519026761</v>
      </c>
      <c r="G6" s="291">
        <f>'[10]Prognoza hrubého dlhu'!L17</f>
        <v>643.1110097692665</v>
      </c>
    </row>
    <row r="7" spans="1:7" x14ac:dyDescent="0.25">
      <c r="A7" s="75" t="s">
        <v>115</v>
      </c>
      <c r="B7" s="176">
        <f>'[10]Prognoza hrubého dlhu'!$G19</f>
        <v>2923.3710000000001</v>
      </c>
      <c r="C7" s="262">
        <f>'[10]Prognoza hrubého dlhu'!H19</f>
        <v>1932</v>
      </c>
      <c r="D7" s="262">
        <f>'[10]Prognoza hrubého dlhu'!I19</f>
        <v>1442.942</v>
      </c>
      <c r="E7" s="262">
        <f>'[10]Prognoza hrubého dlhu'!J19</f>
        <v>2459.2040000000002</v>
      </c>
      <c r="F7" s="262">
        <f>'[10]Prognoza hrubého dlhu'!K19</f>
        <v>1298.617</v>
      </c>
      <c r="G7" s="261">
        <f>'[10]Prognoza hrubého dlhu'!L19</f>
        <v>797.14099999999996</v>
      </c>
    </row>
    <row r="8" spans="1:7" ht="26.25" customHeight="1" x14ac:dyDescent="0.25">
      <c r="A8" s="76" t="s">
        <v>116</v>
      </c>
      <c r="B8" s="262">
        <f>'[10]Prognoza hrubého dlhu'!G24</f>
        <v>-2376.6729146200005</v>
      </c>
      <c r="C8" s="262">
        <f>'[10]Prognoza hrubého dlhu'!H24</f>
        <v>-1262.2649470099996</v>
      </c>
      <c r="D8" s="262">
        <f>'[10]Prognoza hrubého dlhu'!I24</f>
        <v>-57.944192710353491</v>
      </c>
      <c r="E8" s="262">
        <f>'[10]Prognoza hrubého dlhu'!J24</f>
        <v>-839.56015120160373</v>
      </c>
      <c r="F8" s="262">
        <f>'[10]Prognoza hrubého dlhu'!K24</f>
        <v>-765.51009288916339</v>
      </c>
      <c r="G8" s="261">
        <f>'[10]Prognoza hrubého dlhu'!L24</f>
        <v>-235.30898643847286</v>
      </c>
    </row>
    <row r="9" spans="1:7" x14ac:dyDescent="0.25">
      <c r="A9" s="75" t="s">
        <v>117</v>
      </c>
      <c r="B9" s="220">
        <f>'[10]Prognoza hrubého dlhu'!G44</f>
        <v>102.20434589891875</v>
      </c>
      <c r="C9" s="220">
        <f>'[10]Prognoza hrubého dlhu'!H44</f>
        <v>-116.36725136194309</v>
      </c>
      <c r="D9" s="220">
        <f>'[10]Prognoza hrubého dlhu'!I44</f>
        <v>0</v>
      </c>
      <c r="E9" s="220">
        <f>'[10]Prognoza hrubého dlhu'!J44</f>
        <v>0</v>
      </c>
      <c r="F9" s="220">
        <f>'[10]Prognoza hrubého dlhu'!K44</f>
        <v>0</v>
      </c>
      <c r="G9" s="292">
        <f>'[10]Prognoza hrubého dlhu'!L44</f>
        <v>0</v>
      </c>
    </row>
    <row r="10" spans="1:7" x14ac:dyDescent="0.25">
      <c r="A10" s="75" t="s">
        <v>118</v>
      </c>
      <c r="B10" s="262">
        <f>'[10]Prognoza hrubého dlhu'!G27</f>
        <v>131.84</v>
      </c>
      <c r="C10" s="262">
        <f>'[10]Prognoza hrubého dlhu'!H27</f>
        <v>0</v>
      </c>
      <c r="D10" s="262">
        <f>'[10]Prognoza hrubého dlhu'!I27</f>
        <v>0</v>
      </c>
      <c r="E10" s="262">
        <f>'[10]Prognoza hrubého dlhu'!J27</f>
        <v>0</v>
      </c>
      <c r="F10" s="262">
        <f>'[10]Prognoza hrubého dlhu'!K27</f>
        <v>0</v>
      </c>
      <c r="G10" s="261">
        <f>'[10]Prognoza hrubého dlhu'!L27</f>
        <v>0</v>
      </c>
    </row>
    <row r="11" spans="1:7" x14ac:dyDescent="0.25">
      <c r="A11" s="75" t="s">
        <v>119</v>
      </c>
      <c r="B11" s="126">
        <f>'[10]Prognoza hrubého dlhu'!G22</f>
        <v>11.138</v>
      </c>
      <c r="C11" s="126">
        <f>'[10]Prognoza hrubého dlhu'!H22</f>
        <v>17.647361610000004</v>
      </c>
      <c r="D11" s="126">
        <f>'[10]Prognoza hrubého dlhu'!I22</f>
        <v>59.839563136100708</v>
      </c>
      <c r="E11" s="126">
        <f>'[10]Prognoza hrubého dlhu'!J22</f>
        <v>227.88277819633279</v>
      </c>
      <c r="F11" s="126">
        <f>'[10]Prognoza hrubého dlhu'!K22</f>
        <v>258.88749030165337</v>
      </c>
      <c r="G11" s="293">
        <f>'[10]Prognoza hrubého dlhu'!L22</f>
        <v>183.65946202848912</v>
      </c>
    </row>
    <row r="12" spans="1:7" x14ac:dyDescent="0.25">
      <c r="A12" s="75" t="s">
        <v>120</v>
      </c>
      <c r="B12" s="126">
        <f>'[10]Prognoza hrubého dlhu'!G23</f>
        <v>-113.76206153</v>
      </c>
      <c r="C12" s="126">
        <f>'[10]Prognoza hrubého dlhu'!H23</f>
        <v>-86.015535940000007</v>
      </c>
      <c r="D12" s="126">
        <f>'[10]Prognoza hrubého dlhu'!I23</f>
        <v>-61.39458205020965</v>
      </c>
      <c r="E12" s="126">
        <f>'[10]Prognoza hrubého dlhu'!J23</f>
        <v>-69.090114917322495</v>
      </c>
      <c r="F12" s="126">
        <f>'[10]Prognoza hrubého dlhu'!K23</f>
        <v>-5.8922222222222089</v>
      </c>
      <c r="G12" s="293">
        <f>'[10]Prognoza hrubého dlhu'!L23</f>
        <v>-3.2044658207496406</v>
      </c>
    </row>
    <row r="13" spans="1:7" x14ac:dyDescent="0.25">
      <c r="A13" s="75" t="s">
        <v>121</v>
      </c>
      <c r="B13" s="262">
        <f>'[10]Prognoza hrubého dlhu'!G29</f>
        <v>-531.93899999999996</v>
      </c>
      <c r="C13" s="262">
        <f>'[10]Prognoza hrubého dlhu'!H29</f>
        <v>23.80000000000004</v>
      </c>
      <c r="D13" s="262">
        <f>'[10]Prognoza hrubého dlhu'!I29</f>
        <v>-100.57799999999997</v>
      </c>
      <c r="E13" s="262">
        <f>'[10]Prognoza hrubého dlhu'!J29</f>
        <v>-114.08399999999997</v>
      </c>
      <c r="F13" s="262">
        <f>'[10]Prognoza hrubého dlhu'!K29</f>
        <v>-117.20999999999998</v>
      </c>
      <c r="G13" s="261">
        <f>'[10]Prognoza hrubého dlhu'!L29</f>
        <v>-99.175999999999988</v>
      </c>
    </row>
    <row r="14" spans="1:7" x14ac:dyDescent="0.25">
      <c r="A14" s="77" t="s">
        <v>241</v>
      </c>
      <c r="B14" s="262">
        <f>'[10]Prognoza hrubého dlhu'!G34</f>
        <v>-9.4390000000000214</v>
      </c>
      <c r="C14" s="262">
        <f>'[10]Prognoza hrubého dlhu'!H34</f>
        <v>-9.4390000000000001</v>
      </c>
      <c r="D14" s="262">
        <f>'[10]Prognoza hrubého dlhu'!I34</f>
        <v>10.02</v>
      </c>
      <c r="E14" s="262">
        <f>'[10]Prognoza hrubého dlhu'!J34</f>
        <v>4.7560000000000002</v>
      </c>
      <c r="F14" s="262">
        <f>'[10]Prognoza hrubého dlhu'!K34</f>
        <v>7.2189999999999941</v>
      </c>
      <c r="G14" s="261">
        <f>'[10]Prognoza hrubého dlhu'!L34</f>
        <v>17.948999999999998</v>
      </c>
    </row>
    <row r="15" spans="1:7" x14ac:dyDescent="0.25">
      <c r="A15" s="77" t="s">
        <v>122</v>
      </c>
      <c r="B15" s="262">
        <f>'[10]Prognoza hrubého dlhu'!G33</f>
        <v>-0.61099999999999999</v>
      </c>
      <c r="C15" s="262">
        <f>'[10]Prognoza hrubého dlhu'!H33</f>
        <v>-1.5</v>
      </c>
      <c r="D15" s="262">
        <f>'[10]Prognoza hrubého dlhu'!I33</f>
        <v>0</v>
      </c>
      <c r="E15" s="262">
        <f>'[10]Prognoza hrubého dlhu'!J33</f>
        <v>0</v>
      </c>
      <c r="F15" s="262">
        <f>'[10]Prognoza hrubého dlhu'!K33</f>
        <v>0</v>
      </c>
      <c r="G15" s="261">
        <f>'[10]Prognoza hrubého dlhu'!L33</f>
        <v>0</v>
      </c>
    </row>
    <row r="16" spans="1:7" x14ac:dyDescent="0.25">
      <c r="A16" s="77" t="s">
        <v>123</v>
      </c>
      <c r="B16" s="262">
        <f>'[10]Prognoza hrubého dlhu'!G35</f>
        <v>-53.882000000000005</v>
      </c>
      <c r="C16" s="262">
        <f>'[10]Prognoza hrubého dlhu'!H35</f>
        <v>-77.163999999999987</v>
      </c>
      <c r="D16" s="262">
        <f>'[10]Prognoza hrubého dlhu'!I35</f>
        <v>-37.177</v>
      </c>
      <c r="E16" s="262">
        <f>'[10]Prognoza hrubého dlhu'!J35</f>
        <v>-37.177</v>
      </c>
      <c r="F16" s="262">
        <f>'[10]Prognoza hrubého dlhu'!K35</f>
        <v>-37.177</v>
      </c>
      <c r="G16" s="261">
        <f>'[10]Prognoza hrubého dlhu'!L35</f>
        <v>-37.177</v>
      </c>
    </row>
    <row r="17" spans="1:7" x14ac:dyDescent="0.25">
      <c r="A17" s="77" t="s">
        <v>124</v>
      </c>
      <c r="B17" s="262">
        <f>'[10]Prognoza hrubého dlhu'!G39</f>
        <v>-520</v>
      </c>
      <c r="C17" s="262">
        <f>'[10]Prognoza hrubého dlhu'!H39</f>
        <v>0</v>
      </c>
      <c r="D17" s="262">
        <f>'[10]Prognoza hrubého dlhu'!I39</f>
        <v>0</v>
      </c>
      <c r="E17" s="262">
        <f>'[10]Prognoza hrubého dlhu'!J39</f>
        <v>0</v>
      </c>
      <c r="F17" s="262">
        <f>'[10]Prognoza hrubého dlhu'!K39</f>
        <v>0</v>
      </c>
      <c r="G17" s="296">
        <f>'[10]Prognoza hrubého dlhu'!L39</f>
        <v>0</v>
      </c>
    </row>
    <row r="18" spans="1:7" x14ac:dyDescent="0.25">
      <c r="A18" s="77" t="s">
        <v>125</v>
      </c>
      <c r="B18" s="262">
        <f>'[10]Prognoza hrubého dlhu'!G31</f>
        <v>84.730999999999995</v>
      </c>
      <c r="C18" s="262">
        <f>'[10]Prognoza hrubého dlhu'!H31</f>
        <v>32.843000000000004</v>
      </c>
      <c r="D18" s="262">
        <f>'[10]Prognoza hrubého dlhu'!I31</f>
        <v>-3.2849999999999984</v>
      </c>
      <c r="E18" s="262">
        <f>'[10]Prognoza hrubého dlhu'!J31</f>
        <v>-2.911999999999999</v>
      </c>
      <c r="F18" s="262">
        <f>'[10]Prognoza hrubého dlhu'!K31</f>
        <v>-8.18</v>
      </c>
      <c r="G18" s="261">
        <f>'[10]Prognoza hrubého dlhu'!L31</f>
        <v>-1.8760000000000012</v>
      </c>
    </row>
    <row r="19" spans="1:7" x14ac:dyDescent="0.25">
      <c r="A19" s="77" t="s">
        <v>392</v>
      </c>
      <c r="B19" s="262">
        <f>'[10]Prognoza hrubého dlhu'!G30</f>
        <v>2.9110000000000582</v>
      </c>
      <c r="C19" s="262">
        <f>'[10]Prognoza hrubého dlhu'!H30</f>
        <v>138.14300000000003</v>
      </c>
      <c r="D19" s="262">
        <f>'[10]Prognoza hrubého dlhu'!I30</f>
        <v>-75.842999999999975</v>
      </c>
      <c r="E19" s="262">
        <f>'[10]Prognoza hrubého dlhu'!J30</f>
        <v>-74.078999999999979</v>
      </c>
      <c r="F19" s="262">
        <f>'[10]Prognoza hrubého dlhu'!K30</f>
        <v>-72.149999999999977</v>
      </c>
      <c r="G19" s="261">
        <f>'[10]Prognoza hrubého dlhu'!L30</f>
        <v>-72.149999999999977</v>
      </c>
    </row>
    <row r="20" spans="1:7" x14ac:dyDescent="0.25">
      <c r="A20" s="77" t="s">
        <v>391</v>
      </c>
      <c r="B20" s="262">
        <f>'[10]Prognoza hrubého dlhu'!G32</f>
        <v>-38.396000000000015</v>
      </c>
      <c r="C20" s="262">
        <f>'[10]Prognoza hrubého dlhu'!H32</f>
        <v>5.5729999999999791</v>
      </c>
      <c r="D20" s="262">
        <f>'[10]Prognoza hrubého dlhu'!I32</f>
        <v>0</v>
      </c>
      <c r="E20" s="262">
        <f>'[10]Prognoza hrubého dlhu'!J32</f>
        <v>0</v>
      </c>
      <c r="F20" s="262">
        <f>'[10]Prognoza hrubého dlhu'!K32</f>
        <v>0</v>
      </c>
      <c r="G20" s="261">
        <f>'[10]Prognoza hrubého dlhu'!L32</f>
        <v>0</v>
      </c>
    </row>
    <row r="21" spans="1:7" x14ac:dyDescent="0.25">
      <c r="A21" s="75" t="s">
        <v>126</v>
      </c>
      <c r="B21" s="262">
        <f t="shared" ref="B21:G21" si="0">(B22-B5)-(B7+B8+B9+B10+B11+B12+B13)</f>
        <v>-21.17036974892028</v>
      </c>
      <c r="C21" s="262">
        <f>(C22-C5)-(C7+C8+C9+C10+C11+C12+C13)</f>
        <v>71.914372701949901</v>
      </c>
      <c r="D21" s="262">
        <f>(D22-D5)-(D7+D8+D9+D10+D11+D12+D13)</f>
        <v>0.25148580604127346</v>
      </c>
      <c r="E21" s="262">
        <f t="shared" si="0"/>
        <v>-7.2759576141834259E-12</v>
      </c>
      <c r="F21" s="262">
        <f t="shared" si="0"/>
        <v>0</v>
      </c>
      <c r="G21" s="261">
        <f t="shared" si="0"/>
        <v>-1.1368683772161603E-12</v>
      </c>
    </row>
    <row r="22" spans="1:7" x14ac:dyDescent="0.25">
      <c r="A22" s="73" t="s">
        <v>127</v>
      </c>
      <c r="B22" s="177">
        <f>'[10]Prognoza hrubého dlhu'!G49</f>
        <v>40725.017999999996</v>
      </c>
      <c r="C22" s="177">
        <f>'[10]Prognoza hrubého dlhu'!H49</f>
        <v>41305.732000000004</v>
      </c>
      <c r="D22" s="177">
        <f>'[10]Prognoza hrubého dlhu'!I49</f>
        <v>42588.848274181582</v>
      </c>
      <c r="E22" s="177">
        <f>'[10]Prognoza hrubého dlhu'!J49</f>
        <v>44253.200786258982</v>
      </c>
      <c r="F22" s="177">
        <f>'[10]Prognoza hrubého dlhu'!K49</f>
        <v>44922.092961449249</v>
      </c>
      <c r="G22" s="294">
        <f>'[10]Prognoza hrubého dlhu'!L49</f>
        <v>45565.203971218514</v>
      </c>
    </row>
    <row r="23" spans="1:7" ht="15.75" thickBot="1" x14ac:dyDescent="0.3">
      <c r="A23" s="78" t="s">
        <v>56</v>
      </c>
      <c r="B23" s="125">
        <f t="shared" ref="B23:G23" si="1">B22/B26*100</f>
        <v>53.897262691251314</v>
      </c>
      <c r="C23" s="125">
        <f t="shared" si="1"/>
        <v>52.908033633516801</v>
      </c>
      <c r="D23" s="125">
        <f t="shared" si="1"/>
        <v>52.855504574834846</v>
      </c>
      <c r="E23" s="125">
        <f t="shared" si="1"/>
        <v>52.158595623047269</v>
      </c>
      <c r="F23" s="125">
        <f t="shared" si="1"/>
        <v>49.806663580416469</v>
      </c>
      <c r="G23" s="295">
        <f t="shared" si="1"/>
        <v>47.27079432620657</v>
      </c>
    </row>
    <row r="24" spans="1:7" x14ac:dyDescent="0.25">
      <c r="A24" s="740" t="s">
        <v>128</v>
      </c>
      <c r="B24" s="740"/>
      <c r="C24" s="740"/>
      <c r="D24" s="740"/>
      <c r="E24" s="740"/>
      <c r="F24" s="740"/>
      <c r="G24" s="221" t="s">
        <v>24</v>
      </c>
    </row>
    <row r="25" spans="1:7" ht="15.75" thickBot="1" x14ac:dyDescent="0.3"/>
    <row r="26" spans="1:7" ht="15.75" thickBot="1" x14ac:dyDescent="0.3">
      <c r="A26" s="404" t="s">
        <v>132</v>
      </c>
      <c r="B26" s="405">
        <v>75560.457000000009</v>
      </c>
      <c r="C26" s="405">
        <v>78070.812999999995</v>
      </c>
      <c r="D26" s="405">
        <v>80575.994150018305</v>
      </c>
      <c r="E26" s="405">
        <v>84843.543538018232</v>
      </c>
      <c r="F26" s="405">
        <v>90192.937515116369</v>
      </c>
      <c r="G26" s="406">
        <v>96391.872869285609</v>
      </c>
    </row>
    <row r="28" spans="1:7" ht="15.75" customHeight="1" x14ac:dyDescent="0.25"/>
    <row r="29" spans="1:7" ht="15.75" thickBot="1" x14ac:dyDescent="0.3">
      <c r="A29" s="666" t="s">
        <v>1231</v>
      </c>
      <c r="B29" s="666"/>
      <c r="C29" s="666"/>
      <c r="D29" s="666"/>
      <c r="E29" s="666"/>
      <c r="F29" s="666"/>
      <c r="G29" s="666"/>
    </row>
    <row r="30" spans="1:7" ht="15.75" thickBot="1" x14ac:dyDescent="0.3">
      <c r="A30" s="198"/>
      <c r="B30" s="178">
        <v>2014</v>
      </c>
      <c r="C30" s="178">
        <v>2015</v>
      </c>
      <c r="D30" s="178">
        <v>2016</v>
      </c>
      <c r="E30" s="178">
        <v>2017</v>
      </c>
      <c r="F30" s="178">
        <v>2018</v>
      </c>
      <c r="G30" s="216">
        <v>2019</v>
      </c>
    </row>
    <row r="31" spans="1:7" x14ac:dyDescent="0.25">
      <c r="A31" s="73" t="s">
        <v>890</v>
      </c>
      <c r="B31" s="177">
        <v>40600.008999999998</v>
      </c>
      <c r="C31" s="177">
        <v>40725.017999999996</v>
      </c>
      <c r="D31" s="177">
        <v>41305.732000000004</v>
      </c>
      <c r="E31" s="177">
        <v>42588.848274181582</v>
      </c>
      <c r="F31" s="177">
        <v>44253.200786258982</v>
      </c>
      <c r="G31" s="290">
        <v>44922.092961449249</v>
      </c>
    </row>
    <row r="32" spans="1:7" x14ac:dyDescent="0.25">
      <c r="A32" s="74" t="s">
        <v>882</v>
      </c>
      <c r="B32" s="260">
        <v>125.0089999999982</v>
      </c>
      <c r="C32" s="260">
        <v>580.70437593611416</v>
      </c>
      <c r="D32" s="260">
        <v>1283.3677599876287</v>
      </c>
      <c r="E32" s="260">
        <v>1664.3525120774068</v>
      </c>
      <c r="F32" s="260">
        <v>668.89217519026761</v>
      </c>
      <c r="G32" s="291">
        <v>643.1110097692665</v>
      </c>
    </row>
    <row r="33" spans="1:7" x14ac:dyDescent="0.25">
      <c r="A33" s="75" t="s">
        <v>1135</v>
      </c>
      <c r="B33" s="262">
        <v>2923.3710000000001</v>
      </c>
      <c r="C33" s="262">
        <v>1932</v>
      </c>
      <c r="D33" s="262">
        <v>1442.942</v>
      </c>
      <c r="E33" s="262">
        <v>2459.2040000000002</v>
      </c>
      <c r="F33" s="262">
        <v>1298.617</v>
      </c>
      <c r="G33" s="261">
        <v>797.14099999999996</v>
      </c>
    </row>
    <row r="34" spans="1:7" x14ac:dyDescent="0.25">
      <c r="A34" s="76" t="s">
        <v>1136</v>
      </c>
      <c r="B34" s="262">
        <v>-2376.6729146200005</v>
      </c>
      <c r="C34" s="262">
        <v>-1262.2649470099996</v>
      </c>
      <c r="D34" s="262">
        <v>-57.944192710353491</v>
      </c>
      <c r="E34" s="262">
        <v>-839.56015120160373</v>
      </c>
      <c r="F34" s="262">
        <v>-765.51009288916339</v>
      </c>
      <c r="G34" s="261">
        <v>-235.30898643847286</v>
      </c>
    </row>
    <row r="35" spans="1:7" x14ac:dyDescent="0.25">
      <c r="A35" s="75" t="s">
        <v>1130</v>
      </c>
      <c r="B35" s="220">
        <v>102.20434589891875</v>
      </c>
      <c r="C35" s="220">
        <v>-116.36725136194309</v>
      </c>
      <c r="D35" s="220">
        <v>0</v>
      </c>
      <c r="E35" s="220">
        <v>0</v>
      </c>
      <c r="F35" s="220">
        <v>0</v>
      </c>
      <c r="G35" s="292">
        <v>0</v>
      </c>
    </row>
    <row r="36" spans="1:7" x14ac:dyDescent="0.25">
      <c r="A36" s="75" t="s">
        <v>1137</v>
      </c>
      <c r="B36" s="262">
        <v>131.84</v>
      </c>
      <c r="C36" s="262">
        <v>0</v>
      </c>
      <c r="D36" s="262">
        <v>0</v>
      </c>
      <c r="E36" s="262">
        <v>0</v>
      </c>
      <c r="F36" s="262">
        <v>0</v>
      </c>
      <c r="G36" s="261">
        <v>0</v>
      </c>
    </row>
    <row r="37" spans="1:7" x14ac:dyDescent="0.25">
      <c r="A37" s="75" t="s">
        <v>1138</v>
      </c>
      <c r="B37" s="126">
        <v>11.138</v>
      </c>
      <c r="C37" s="126">
        <v>17.647361610000004</v>
      </c>
      <c r="D37" s="126">
        <v>59.839563136100708</v>
      </c>
      <c r="E37" s="126">
        <v>227.88277819633279</v>
      </c>
      <c r="F37" s="126">
        <v>258.88749030165337</v>
      </c>
      <c r="G37" s="293">
        <v>183.65946202848912</v>
      </c>
    </row>
    <row r="38" spans="1:7" x14ac:dyDescent="0.25">
      <c r="A38" s="75" t="s">
        <v>883</v>
      </c>
      <c r="B38" s="126">
        <v>-113.76206153</v>
      </c>
      <c r="C38" s="126">
        <v>-86.015535940000007</v>
      </c>
      <c r="D38" s="126">
        <v>-61.39458205020965</v>
      </c>
      <c r="E38" s="126">
        <v>-69.090114917322495</v>
      </c>
      <c r="F38" s="126">
        <v>-5.8922222222222089</v>
      </c>
      <c r="G38" s="293">
        <v>-3.2044658207496406</v>
      </c>
    </row>
    <row r="39" spans="1:7" x14ac:dyDescent="0.25">
      <c r="A39" s="75" t="s">
        <v>1139</v>
      </c>
      <c r="B39" s="262">
        <v>-531.93899999999996</v>
      </c>
      <c r="C39" s="262">
        <v>23.80000000000004</v>
      </c>
      <c r="D39" s="262">
        <v>-100.57799999999997</v>
      </c>
      <c r="E39" s="262">
        <v>-114.08399999999997</v>
      </c>
      <c r="F39" s="262">
        <v>-117.20999999999998</v>
      </c>
      <c r="G39" s="261">
        <v>-99.175999999999988</v>
      </c>
    </row>
    <row r="40" spans="1:7" x14ac:dyDescent="0.25">
      <c r="A40" s="77" t="s">
        <v>884</v>
      </c>
      <c r="B40" s="262">
        <v>-9.4390000000000214</v>
      </c>
      <c r="C40" s="262">
        <v>-9.4390000000000001</v>
      </c>
      <c r="D40" s="262">
        <v>10.02</v>
      </c>
      <c r="E40" s="262">
        <v>4.7560000000000002</v>
      </c>
      <c r="F40" s="262">
        <v>7.2189999999999941</v>
      </c>
      <c r="G40" s="261">
        <v>17.948999999999998</v>
      </c>
    </row>
    <row r="41" spans="1:7" x14ac:dyDescent="0.25">
      <c r="A41" s="77" t="s">
        <v>1140</v>
      </c>
      <c r="B41" s="262">
        <v>-0.61099999999999999</v>
      </c>
      <c r="C41" s="262">
        <v>-1.5</v>
      </c>
      <c r="D41" s="262">
        <v>0</v>
      </c>
      <c r="E41" s="262">
        <v>0</v>
      </c>
      <c r="F41" s="262">
        <v>0</v>
      </c>
      <c r="G41" s="261">
        <v>0</v>
      </c>
    </row>
    <row r="42" spans="1:7" x14ac:dyDescent="0.25">
      <c r="A42" s="77" t="s">
        <v>885</v>
      </c>
      <c r="B42" s="262">
        <v>-53.882000000000005</v>
      </c>
      <c r="C42" s="262">
        <v>-77.163999999999987</v>
      </c>
      <c r="D42" s="262">
        <v>-37.177</v>
      </c>
      <c r="E42" s="262">
        <v>-37.177</v>
      </c>
      <c r="F42" s="262">
        <v>-37.177</v>
      </c>
      <c r="G42" s="261">
        <v>-37.177</v>
      </c>
    </row>
    <row r="43" spans="1:7" x14ac:dyDescent="0.25">
      <c r="A43" s="77" t="s">
        <v>886</v>
      </c>
      <c r="B43" s="262">
        <v>-520</v>
      </c>
      <c r="C43" s="262">
        <v>0</v>
      </c>
      <c r="D43" s="262">
        <v>0</v>
      </c>
      <c r="E43" s="262">
        <v>0</v>
      </c>
      <c r="F43" s="262">
        <v>0</v>
      </c>
      <c r="G43" s="296">
        <v>0</v>
      </c>
    </row>
    <row r="44" spans="1:7" x14ac:dyDescent="0.25">
      <c r="A44" s="77" t="s">
        <v>1141</v>
      </c>
      <c r="B44" s="262">
        <v>84.730999999999995</v>
      </c>
      <c r="C44" s="262">
        <v>32.843000000000004</v>
      </c>
      <c r="D44" s="262">
        <v>-3.2849999999999984</v>
      </c>
      <c r="E44" s="262">
        <v>-2.911999999999999</v>
      </c>
      <c r="F44" s="262">
        <v>-8.18</v>
      </c>
      <c r="G44" s="261">
        <v>-1.8760000000000012</v>
      </c>
    </row>
    <row r="45" spans="1:7" x14ac:dyDescent="0.25">
      <c r="A45" s="77" t="s">
        <v>1142</v>
      </c>
      <c r="B45" s="262">
        <v>2.9110000000000582</v>
      </c>
      <c r="C45" s="262">
        <v>138.14300000000003</v>
      </c>
      <c r="D45" s="262">
        <v>-75.842999999999975</v>
      </c>
      <c r="E45" s="262">
        <v>-74.078999999999979</v>
      </c>
      <c r="F45" s="262">
        <v>-72.149999999999977</v>
      </c>
      <c r="G45" s="261">
        <v>-72.149999999999977</v>
      </c>
    </row>
    <row r="46" spans="1:7" x14ac:dyDescent="0.25">
      <c r="A46" s="77" t="s">
        <v>1143</v>
      </c>
      <c r="B46" s="262">
        <v>-38.396000000000015</v>
      </c>
      <c r="C46" s="262">
        <v>5.5729999999999791</v>
      </c>
      <c r="D46" s="262">
        <v>0</v>
      </c>
      <c r="E46" s="262">
        <v>0</v>
      </c>
      <c r="F46" s="262">
        <v>0</v>
      </c>
      <c r="G46" s="261">
        <v>0</v>
      </c>
    </row>
    <row r="47" spans="1:7" x14ac:dyDescent="0.25">
      <c r="A47" s="75" t="s">
        <v>887</v>
      </c>
      <c r="B47" s="262">
        <v>-21.17036974892028</v>
      </c>
      <c r="C47" s="262">
        <v>71.914372701949901</v>
      </c>
      <c r="D47" s="262">
        <v>0.25148580604127346</v>
      </c>
      <c r="E47" s="262">
        <v>-7.2759576141834259E-12</v>
      </c>
      <c r="F47" s="262">
        <v>0</v>
      </c>
      <c r="G47" s="261">
        <v>-1.1368683772161603E-12</v>
      </c>
    </row>
    <row r="48" spans="1:7" x14ac:dyDescent="0.25">
      <c r="A48" s="73" t="s">
        <v>1144</v>
      </c>
      <c r="B48" s="177">
        <v>40725.017999999996</v>
      </c>
      <c r="C48" s="177">
        <v>41305.732000000004</v>
      </c>
      <c r="D48" s="177">
        <v>42588.848274181582</v>
      </c>
      <c r="E48" s="177">
        <v>44253.200786258982</v>
      </c>
      <c r="F48" s="177">
        <v>44922.092961449249</v>
      </c>
      <c r="G48" s="294">
        <v>45565.203971218514</v>
      </c>
    </row>
    <row r="49" spans="1:7" ht="15.75" thickBot="1" x14ac:dyDescent="0.3">
      <c r="A49" s="78" t="s">
        <v>888</v>
      </c>
      <c r="B49" s="125">
        <v>53.897262691251314</v>
      </c>
      <c r="C49" s="125">
        <v>52.908033633516801</v>
      </c>
      <c r="D49" s="125">
        <v>52.855504574834846</v>
      </c>
      <c r="E49" s="125">
        <v>52.158595623047269</v>
      </c>
      <c r="F49" s="125">
        <v>49.806663580416469</v>
      </c>
      <c r="G49" s="295">
        <v>47.27079432620657</v>
      </c>
    </row>
    <row r="50" spans="1:7" x14ac:dyDescent="0.25">
      <c r="A50" s="740" t="s">
        <v>889</v>
      </c>
      <c r="B50" s="740"/>
      <c r="C50" s="740"/>
      <c r="D50" s="740"/>
      <c r="E50" s="740"/>
      <c r="F50" s="740"/>
      <c r="G50" s="221" t="s">
        <v>626</v>
      </c>
    </row>
    <row r="51" spans="1:7" ht="15.75" thickBot="1" x14ac:dyDescent="0.3"/>
    <row r="52" spans="1:7" ht="15.75" thickBot="1" x14ac:dyDescent="0.3">
      <c r="A52" s="404" t="s">
        <v>621</v>
      </c>
      <c r="B52" s="405">
        <v>75560.457000000009</v>
      </c>
      <c r="C52" s="405">
        <v>78070.812999999995</v>
      </c>
      <c r="D52" s="405">
        <v>80575.994150018305</v>
      </c>
      <c r="E52" s="405">
        <v>84843.543538018232</v>
      </c>
      <c r="F52" s="405">
        <v>90192.937515116369</v>
      </c>
      <c r="G52" s="406">
        <v>96391.872869285609</v>
      </c>
    </row>
  </sheetData>
  <mergeCells count="4">
    <mergeCell ref="A3:G3"/>
    <mergeCell ref="A24:F24"/>
    <mergeCell ref="A29:G29"/>
    <mergeCell ref="A50:F5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2:Q418"/>
  <sheetViews>
    <sheetView showGridLines="0" zoomScale="85" zoomScaleNormal="85" workbookViewId="0">
      <selection activeCell="E22" sqref="E22:F22"/>
    </sheetView>
  </sheetViews>
  <sheetFormatPr defaultRowHeight="15" x14ac:dyDescent="0.25"/>
  <cols>
    <col min="2" max="2" width="28.42578125" customWidth="1"/>
    <col min="3" max="3" width="7.85546875" customWidth="1"/>
    <col min="4" max="4" width="13.42578125" style="105" customWidth="1"/>
    <col min="5" max="5" width="37.28515625" customWidth="1"/>
    <col min="8" max="8" width="10.140625" style="169" bestFit="1" customWidth="1"/>
    <col min="9" max="9" width="11.85546875" style="169" bestFit="1" customWidth="1"/>
    <col min="10" max="10" width="15.28515625" style="169" customWidth="1"/>
    <col min="11" max="11" width="4.7109375" style="642" customWidth="1"/>
    <col min="12" max="12" width="10.140625" style="169" bestFit="1" customWidth="1"/>
    <col min="13" max="13" width="9.140625" style="169"/>
    <col min="14" max="14" width="9.42578125" style="169" bestFit="1" customWidth="1"/>
    <col min="15" max="15" width="9.140625" style="169"/>
    <col min="16" max="16" width="14.85546875" style="169" bestFit="1" customWidth="1"/>
    <col min="17" max="17" width="9.140625" style="343"/>
  </cols>
  <sheetData>
    <row r="2" spans="1:17" ht="15.75" thickBot="1" x14ac:dyDescent="0.3">
      <c r="H2" s="470" t="s">
        <v>906</v>
      </c>
      <c r="I2" s="644" t="s">
        <v>244</v>
      </c>
      <c r="J2" s="645" t="s">
        <v>905</v>
      </c>
      <c r="K2" s="641"/>
      <c r="L2" s="470" t="s">
        <v>903</v>
      </c>
      <c r="M2" s="643" t="s">
        <v>245</v>
      </c>
      <c r="N2" s="643" t="s">
        <v>246</v>
      </c>
      <c r="O2" s="643" t="s">
        <v>247</v>
      </c>
      <c r="P2" s="643" t="s">
        <v>248</v>
      </c>
      <c r="Q2" s="471"/>
    </row>
    <row r="3" spans="1:17" ht="26.25" customHeight="1" thickBot="1" x14ac:dyDescent="0.3">
      <c r="A3" s="683" t="s">
        <v>1023</v>
      </c>
      <c r="B3" s="683"/>
      <c r="C3" s="683"/>
      <c r="D3" s="413"/>
      <c r="E3" s="666" t="s">
        <v>1024</v>
      </c>
      <c r="F3" s="666"/>
      <c r="H3" s="383">
        <v>42369</v>
      </c>
      <c r="I3" s="169">
        <v>78.558800000000005</v>
      </c>
      <c r="J3" s="169">
        <v>36.42</v>
      </c>
      <c r="L3" s="383">
        <v>42369</v>
      </c>
      <c r="M3" s="169">
        <v>0.97417484277073507</v>
      </c>
      <c r="N3" s="169">
        <v>1.0356353835684775</v>
      </c>
      <c r="O3" s="169">
        <v>1.0808532130729871</v>
      </c>
      <c r="P3" s="169">
        <v>1.0133211469063466</v>
      </c>
    </row>
    <row r="4" spans="1:17" ht="15.75" thickBot="1" x14ac:dyDescent="0.3">
      <c r="B4" s="235"/>
      <c r="C4" s="414"/>
      <c r="D4" s="534"/>
      <c r="E4" s="235"/>
      <c r="H4" s="383">
        <v>42368</v>
      </c>
      <c r="I4" s="169">
        <v>78.088099999999997</v>
      </c>
      <c r="J4" s="169">
        <v>37.22</v>
      </c>
      <c r="L4" s="383">
        <v>42368</v>
      </c>
      <c r="M4" s="169">
        <v>0.98947861881112764</v>
      </c>
      <c r="N4" s="169">
        <v>1.0670843111955461</v>
      </c>
      <c r="O4" s="169">
        <v>1.1236317267297742</v>
      </c>
      <c r="P4" s="169">
        <v>1.0882052902993924</v>
      </c>
    </row>
    <row r="5" spans="1:17" x14ac:dyDescent="0.25">
      <c r="B5" s="237"/>
      <c r="C5" s="237"/>
      <c r="D5" s="535"/>
      <c r="E5" s="237"/>
      <c r="H5" s="383">
        <v>42367</v>
      </c>
      <c r="I5" s="169">
        <v>79.041799999999995</v>
      </c>
      <c r="J5" s="169">
        <v>37.28</v>
      </c>
      <c r="L5" s="383">
        <v>42367</v>
      </c>
      <c r="M5" s="169">
        <v>0.99889045193767856</v>
      </c>
      <c r="N5" s="169">
        <v>1.0733069767835364</v>
      </c>
      <c r="O5" s="169">
        <v>1.1236317267297742</v>
      </c>
      <c r="P5" s="169">
        <v>1.096948861806589</v>
      </c>
    </row>
    <row r="6" spans="1:17" x14ac:dyDescent="0.25">
      <c r="H6" s="383">
        <v>42366</v>
      </c>
      <c r="I6" s="169">
        <v>77.879000000000005</v>
      </c>
      <c r="J6" s="169">
        <v>36.46</v>
      </c>
      <c r="L6" s="383">
        <v>42366</v>
      </c>
      <c r="M6" s="169">
        <v>1.0061076809066734</v>
      </c>
      <c r="N6" s="169">
        <v>1.0812423352927754</v>
      </c>
      <c r="O6" s="169">
        <v>1.1344170388896542</v>
      </c>
      <c r="P6" s="169">
        <v>1.0959746067590364</v>
      </c>
    </row>
    <row r="7" spans="1:17" x14ac:dyDescent="0.25">
      <c r="H7" s="383">
        <v>42362</v>
      </c>
      <c r="I7" s="169">
        <v>78.485100000000003</v>
      </c>
      <c r="J7" s="169">
        <v>37.79</v>
      </c>
      <c r="L7" s="383">
        <v>42362</v>
      </c>
      <c r="M7" s="169">
        <v>0.99547797023319884</v>
      </c>
      <c r="N7" s="169">
        <v>1.063496234429576</v>
      </c>
      <c r="O7" s="169">
        <v>1.1150598263733105</v>
      </c>
      <c r="P7" s="169">
        <v>1.0865326893900558</v>
      </c>
    </row>
    <row r="8" spans="1:17" x14ac:dyDescent="0.25">
      <c r="H8" s="383">
        <v>42361</v>
      </c>
      <c r="I8" s="169">
        <v>78.105500000000006</v>
      </c>
      <c r="J8" s="169">
        <v>36.619999999999997</v>
      </c>
      <c r="L8" s="383">
        <v>42361</v>
      </c>
      <c r="M8" s="169">
        <v>0.99765653490357564</v>
      </c>
      <c r="N8" s="169">
        <v>1.0720151126656385</v>
      </c>
      <c r="O8" s="169">
        <v>1.0993134314263435</v>
      </c>
      <c r="P8" s="169">
        <v>1.1099332734001257</v>
      </c>
    </row>
    <row r="9" spans="1:17" x14ac:dyDescent="0.25">
      <c r="H9" s="383">
        <v>42360</v>
      </c>
      <c r="I9" s="169">
        <v>77.168999999999997</v>
      </c>
      <c r="J9" s="169">
        <v>37.89</v>
      </c>
      <c r="L9" s="383">
        <v>42360</v>
      </c>
      <c r="M9" s="169">
        <v>0.99925514750161182</v>
      </c>
      <c r="N9" s="169">
        <v>1.0726875237309079</v>
      </c>
      <c r="O9" s="169">
        <v>1.1215820757880111</v>
      </c>
      <c r="P9" s="169">
        <v>1.1166396757340777</v>
      </c>
    </row>
    <row r="10" spans="1:17" x14ac:dyDescent="0.25">
      <c r="H10" s="383">
        <v>42359</v>
      </c>
      <c r="I10" s="169">
        <v>77.698499999999996</v>
      </c>
      <c r="J10" s="169">
        <v>37.36</v>
      </c>
      <c r="L10" s="383">
        <v>42359</v>
      </c>
      <c r="M10" s="169">
        <v>0.98683711290571297</v>
      </c>
      <c r="N10" s="169">
        <v>1.0501757638563467</v>
      </c>
      <c r="O10" s="169">
        <v>1.0988062445402456</v>
      </c>
      <c r="P10" s="169">
        <v>1.1203639579794402</v>
      </c>
    </row>
    <row r="11" spans="1:17" x14ac:dyDescent="0.25">
      <c r="H11" s="383">
        <v>42356</v>
      </c>
      <c r="I11" s="169">
        <v>77.452299999999994</v>
      </c>
      <c r="J11" s="169">
        <v>36.11</v>
      </c>
      <c r="L11" s="383">
        <v>42356</v>
      </c>
      <c r="M11" s="169">
        <v>0.97802035017162603</v>
      </c>
      <c r="N11" s="169">
        <v>1.0497680464822956</v>
      </c>
      <c r="O11" s="169">
        <v>1.0996654746434007</v>
      </c>
      <c r="P11" s="169">
        <v>1.117007429802118</v>
      </c>
    </row>
    <row r="12" spans="1:17" x14ac:dyDescent="0.25">
      <c r="H12" s="383">
        <v>42355</v>
      </c>
      <c r="I12" s="169">
        <v>76.604500000000002</v>
      </c>
      <c r="J12" s="169">
        <v>36.35</v>
      </c>
      <c r="L12" s="383">
        <v>42355</v>
      </c>
      <c r="M12" s="169">
        <v>0.97024193527296965</v>
      </c>
      <c r="N12" s="169">
        <v>1.0643997842580015</v>
      </c>
      <c r="O12" s="169">
        <v>1.1100744133973257</v>
      </c>
      <c r="P12" s="169">
        <v>1.0997649083134378</v>
      </c>
    </row>
    <row r="13" spans="1:17" x14ac:dyDescent="0.25">
      <c r="H13" s="383">
        <v>42354</v>
      </c>
      <c r="I13" s="169">
        <v>77.080699999999993</v>
      </c>
      <c r="J13" s="169">
        <v>36.880000000000003</v>
      </c>
      <c r="L13" s="383">
        <v>42354</v>
      </c>
      <c r="M13" s="169">
        <v>0.98803917214665049</v>
      </c>
      <c r="N13" s="169">
        <v>1.0782362926793694</v>
      </c>
      <c r="O13" s="169">
        <v>1.1221742968033595</v>
      </c>
      <c r="P13" s="169">
        <v>1.0998381216424649</v>
      </c>
    </row>
    <row r="14" spans="1:17" x14ac:dyDescent="0.25">
      <c r="H14" s="383">
        <v>42353</v>
      </c>
      <c r="I14" s="169">
        <v>77.578100000000006</v>
      </c>
      <c r="J14" s="169">
        <v>37.06</v>
      </c>
      <c r="L14" s="383">
        <v>42353</v>
      </c>
      <c r="M14" s="169">
        <v>1.0030796676436671</v>
      </c>
      <c r="N14" s="169">
        <v>1.059851924166566</v>
      </c>
      <c r="O14" s="169">
        <v>1.0964933986309957</v>
      </c>
      <c r="P14" s="169">
        <v>1.0832918252856598</v>
      </c>
    </row>
    <row r="15" spans="1:17" x14ac:dyDescent="0.25">
      <c r="H15" s="383">
        <v>42352</v>
      </c>
      <c r="I15" s="169">
        <v>77.960899999999995</v>
      </c>
      <c r="J15" s="169">
        <v>37.19</v>
      </c>
      <c r="L15" s="383">
        <v>42352</v>
      </c>
      <c r="M15" s="169">
        <v>0.98856471469736629</v>
      </c>
      <c r="N15" s="169">
        <v>1.0582261386530245</v>
      </c>
      <c r="O15" s="169">
        <v>1.0946867657621431</v>
      </c>
      <c r="P15" s="169">
        <v>1.0838276428194318</v>
      </c>
    </row>
    <row r="16" spans="1:17" x14ac:dyDescent="0.25">
      <c r="B16" s="105"/>
      <c r="C16" s="105"/>
      <c r="H16" s="383">
        <v>42349</v>
      </c>
      <c r="I16" s="169">
        <v>78.422399999999996</v>
      </c>
      <c r="J16" s="169">
        <v>38.450000000000003</v>
      </c>
      <c r="L16" s="383">
        <v>42349</v>
      </c>
      <c r="M16" s="169">
        <v>0.97794619980572761</v>
      </c>
      <c r="N16" s="169">
        <v>1.0256481898501293</v>
      </c>
      <c r="O16" s="169">
        <v>1.0640102128504152</v>
      </c>
      <c r="P16" s="169">
        <v>1.0866801994513133</v>
      </c>
    </row>
    <row r="17" spans="1:16" ht="15" customHeight="1" x14ac:dyDescent="0.25">
      <c r="B17" s="682" t="s">
        <v>368</v>
      </c>
      <c r="C17" s="682"/>
      <c r="E17" s="682" t="s">
        <v>368</v>
      </c>
      <c r="F17" s="682"/>
      <c r="H17" s="383">
        <v>42348</v>
      </c>
      <c r="I17" s="169">
        <v>79.154399999999995</v>
      </c>
      <c r="J17" s="169">
        <v>37.92</v>
      </c>
      <c r="L17" s="383">
        <v>42348</v>
      </c>
      <c r="M17" s="169">
        <v>0.97319061310944399</v>
      </c>
      <c r="N17" s="169">
        <v>1.0456187818500293</v>
      </c>
      <c r="O17" s="169">
        <v>1.0834220924720035</v>
      </c>
      <c r="P17" s="169">
        <v>1.0613616257945107</v>
      </c>
    </row>
    <row r="18" spans="1:16" x14ac:dyDescent="0.25">
      <c r="H18" s="383">
        <v>42347</v>
      </c>
      <c r="I18" s="169">
        <v>79.246600000000001</v>
      </c>
      <c r="J18" s="169">
        <v>37.93</v>
      </c>
      <c r="L18" s="383">
        <v>42347</v>
      </c>
      <c r="M18" s="169">
        <v>0.99261338735989357</v>
      </c>
      <c r="N18" s="169">
        <v>1.0660348712942749</v>
      </c>
      <c r="O18" s="169">
        <v>1.1078462560432318</v>
      </c>
      <c r="P18" s="169">
        <v>1.0713831495837418</v>
      </c>
    </row>
    <row r="19" spans="1:16" x14ac:dyDescent="0.25">
      <c r="H19" s="383">
        <v>42346</v>
      </c>
      <c r="I19" s="169">
        <v>79.168999999999997</v>
      </c>
      <c r="J19" s="169">
        <v>39.729999999999997</v>
      </c>
      <c r="L19" s="383">
        <v>42346</v>
      </c>
      <c r="M19" s="169">
        <v>0.99036199305821648</v>
      </c>
      <c r="N19" s="169">
        <v>1.0682440675313181</v>
      </c>
      <c r="O19" s="169">
        <v>1.1072382781268024</v>
      </c>
      <c r="P19" s="169">
        <v>1.0776082382964656</v>
      </c>
    </row>
    <row r="20" spans="1:16" x14ac:dyDescent="0.25">
      <c r="H20" s="383">
        <v>42345</v>
      </c>
      <c r="I20" s="169">
        <v>79.506399999999999</v>
      </c>
      <c r="J20" s="169">
        <v>40.11</v>
      </c>
      <c r="L20" s="383">
        <v>42345</v>
      </c>
      <c r="M20" s="169">
        <v>0.99810093344850737</v>
      </c>
      <c r="N20" s="169">
        <v>1.0743851579463648</v>
      </c>
      <c r="O20" s="169">
        <v>1.114837401196807</v>
      </c>
      <c r="P20" s="169">
        <v>1.0789497320337651</v>
      </c>
    </row>
    <row r="21" spans="1:16" x14ac:dyDescent="0.25">
      <c r="H21" s="383">
        <v>42342</v>
      </c>
      <c r="I21" s="169">
        <v>81.701599999999999</v>
      </c>
      <c r="J21" s="169">
        <v>40.26</v>
      </c>
      <c r="L21" s="383">
        <v>42342</v>
      </c>
      <c r="M21" s="169">
        <v>1.0045908447177472</v>
      </c>
      <c r="N21" s="169">
        <v>1.0930595860327046</v>
      </c>
      <c r="O21" s="169">
        <v>1.1343568062357146</v>
      </c>
      <c r="P21" s="169">
        <v>1.0989692015748</v>
      </c>
    </row>
    <row r="22" spans="1:16" ht="27" customHeight="1" thickBot="1" x14ac:dyDescent="0.3">
      <c r="A22" s="666" t="s">
        <v>1181</v>
      </c>
      <c r="B22" s="666"/>
      <c r="C22" s="666"/>
      <c r="E22" s="666" t="s">
        <v>1182</v>
      </c>
      <c r="F22" s="666"/>
      <c r="H22" s="383">
        <v>42341</v>
      </c>
      <c r="I22" s="169">
        <v>81.297799999999995</v>
      </c>
      <c r="J22" s="169">
        <v>40.729999999999997</v>
      </c>
      <c r="L22" s="383">
        <v>42341</v>
      </c>
      <c r="M22" s="169">
        <v>1.0115804081807842</v>
      </c>
      <c r="N22" s="169">
        <v>1.0842147312702637</v>
      </c>
      <c r="O22" s="169">
        <v>1.121895054577899</v>
      </c>
      <c r="P22" s="169">
        <v>1.0969930304623139</v>
      </c>
    </row>
    <row r="23" spans="1:16" x14ac:dyDescent="0.25">
      <c r="H23" s="383">
        <v>42340</v>
      </c>
      <c r="I23" s="169">
        <v>80.370800000000003</v>
      </c>
      <c r="J23" s="169">
        <v>43</v>
      </c>
      <c r="L23" s="383">
        <v>42340</v>
      </c>
      <c r="M23" s="169">
        <v>0.99105465218699007</v>
      </c>
      <c r="N23" s="169">
        <v>1.0879804266527255</v>
      </c>
      <c r="O23" s="169">
        <v>1.1253373730359182</v>
      </c>
      <c r="P23" s="169">
        <v>1.1154972248209383</v>
      </c>
    </row>
    <row r="24" spans="1:16" x14ac:dyDescent="0.25">
      <c r="H24" s="383">
        <v>42339</v>
      </c>
      <c r="I24" s="169">
        <v>81.753299999999996</v>
      </c>
      <c r="J24" s="169">
        <v>43.84</v>
      </c>
      <c r="L24" s="383">
        <v>42339</v>
      </c>
      <c r="M24" s="169">
        <v>1.0054282305780535</v>
      </c>
      <c r="N24" s="169">
        <v>1.1241096523479506</v>
      </c>
      <c r="O24" s="169">
        <v>1.1611532160817752</v>
      </c>
      <c r="P24" s="169">
        <v>1.0995679262908116</v>
      </c>
    </row>
    <row r="25" spans="1:16" x14ac:dyDescent="0.25">
      <c r="H25" s="383">
        <v>42338</v>
      </c>
      <c r="I25" s="169">
        <v>81.078100000000006</v>
      </c>
      <c r="J25" s="169">
        <v>42.49</v>
      </c>
      <c r="L25" s="383">
        <v>42338</v>
      </c>
      <c r="M25" s="169">
        <v>1.0164239835160407</v>
      </c>
      <c r="N25" s="169">
        <v>1.1272651511926588</v>
      </c>
      <c r="O25" s="169">
        <v>1.1674775640221442</v>
      </c>
      <c r="P25" s="169">
        <v>1.0762812706635549</v>
      </c>
    </row>
    <row r="26" spans="1:16" x14ac:dyDescent="0.25">
      <c r="H26" s="383">
        <v>42335</v>
      </c>
      <c r="I26" s="169">
        <v>81.096199999999996</v>
      </c>
      <c r="J26" s="169">
        <v>44.44</v>
      </c>
      <c r="L26" s="383">
        <v>42335</v>
      </c>
      <c r="M26" s="169">
        <v>1.0057433965163627</v>
      </c>
      <c r="N26" s="169">
        <v>1.1349110608733901</v>
      </c>
      <c r="O26" s="169">
        <v>1.1781072912372856</v>
      </c>
      <c r="P26" s="169">
        <v>1.0734927218933632</v>
      </c>
    </row>
    <row r="27" spans="1:16" x14ac:dyDescent="0.25">
      <c r="H27" s="383">
        <v>42333</v>
      </c>
      <c r="I27" s="169">
        <v>82.2684</v>
      </c>
      <c r="J27" s="169">
        <v>44.61</v>
      </c>
      <c r="L27" s="383">
        <v>42333</v>
      </c>
      <c r="M27" s="169">
        <v>1.0103843005836128</v>
      </c>
      <c r="N27" s="169">
        <v>1.1299067473041338</v>
      </c>
      <c r="O27" s="169">
        <v>1.1702737619255241</v>
      </c>
      <c r="P27" s="169">
        <v>1.0709537202631676</v>
      </c>
    </row>
    <row r="28" spans="1:16" x14ac:dyDescent="0.25">
      <c r="H28" s="383">
        <v>42332</v>
      </c>
      <c r="I28" s="169">
        <v>82.144599999999997</v>
      </c>
      <c r="J28" s="169">
        <v>44.86</v>
      </c>
      <c r="L28" s="383">
        <v>42332</v>
      </c>
      <c r="M28" s="169">
        <v>1.0097906781944741</v>
      </c>
      <c r="N28" s="169">
        <v>1.1221281415029634</v>
      </c>
      <c r="O28" s="169">
        <v>1.1591524444854147</v>
      </c>
      <c r="P28" s="169">
        <v>1.1300710682655075</v>
      </c>
    </row>
    <row r="29" spans="1:16" x14ac:dyDescent="0.25">
      <c r="H29" s="383">
        <v>42331</v>
      </c>
      <c r="I29" s="169">
        <v>81.499899999999997</v>
      </c>
      <c r="J29" s="169">
        <v>45.46</v>
      </c>
      <c r="L29" s="383">
        <v>42331</v>
      </c>
      <c r="M29" s="169">
        <v>1.0099199179773513</v>
      </c>
      <c r="N29" s="169">
        <v>1.1067421724743383</v>
      </c>
      <c r="O29" s="169">
        <v>1.1376095310567393</v>
      </c>
      <c r="P29" s="169">
        <v>1.1211617646116288</v>
      </c>
    </row>
    <row r="30" spans="1:16" x14ac:dyDescent="0.25">
      <c r="H30" s="383">
        <v>42328</v>
      </c>
      <c r="I30" s="169">
        <v>81.423400000000001</v>
      </c>
      <c r="J30" s="169">
        <v>46.17</v>
      </c>
      <c r="L30" s="383">
        <v>42328</v>
      </c>
      <c r="M30" s="169">
        <v>1.0086978283478603</v>
      </c>
      <c r="N30" s="169">
        <v>1.1170926249800999</v>
      </c>
      <c r="O30" s="169">
        <v>1.1518824823175677</v>
      </c>
      <c r="P30" s="169">
        <v>1.1199633213565103</v>
      </c>
    </row>
    <row r="31" spans="1:16" x14ac:dyDescent="0.25">
      <c r="H31" s="383">
        <v>42327</v>
      </c>
      <c r="I31" s="169">
        <v>81.741200000000006</v>
      </c>
      <c r="J31" s="169">
        <v>46.12</v>
      </c>
      <c r="L31" s="383">
        <v>42327</v>
      </c>
      <c r="M31" s="169">
        <v>1.0099327685394197</v>
      </c>
      <c r="N31" s="169">
        <v>1.1191752040181742</v>
      </c>
      <c r="O31" s="169">
        <v>1.1543573402965117</v>
      </c>
      <c r="P31" s="169">
        <v>1.1261770735675416</v>
      </c>
    </row>
    <row r="32" spans="1:16" x14ac:dyDescent="0.25">
      <c r="H32" s="383">
        <v>42326</v>
      </c>
      <c r="I32" s="169">
        <v>81.5672</v>
      </c>
      <c r="J32" s="169">
        <v>44.83</v>
      </c>
      <c r="L32" s="383">
        <v>42326</v>
      </c>
      <c r="M32" s="169">
        <v>1.006122540021805</v>
      </c>
      <c r="N32" s="169">
        <v>1.1181545976272065</v>
      </c>
      <c r="O32" s="169">
        <v>1.1512550728177289</v>
      </c>
      <c r="P32" s="169">
        <v>1.1228236384994963</v>
      </c>
    </row>
    <row r="33" spans="2:16" x14ac:dyDescent="0.25">
      <c r="H33" s="383">
        <v>42325</v>
      </c>
      <c r="I33" s="169">
        <v>81.742199999999997</v>
      </c>
      <c r="J33" s="169">
        <v>44.66</v>
      </c>
      <c r="L33" s="383">
        <v>42325</v>
      </c>
      <c r="M33" s="169">
        <v>1.007245607050669</v>
      </c>
      <c r="N33" s="169">
        <v>1.113198188386898</v>
      </c>
      <c r="O33" s="169">
        <v>1.1398052030646735</v>
      </c>
      <c r="P33" s="169">
        <v>1.1087452737491046</v>
      </c>
    </row>
    <row r="34" spans="2:16" x14ac:dyDescent="0.25">
      <c r="H34" s="383">
        <v>42324</v>
      </c>
      <c r="I34" s="169">
        <v>82.460099999999997</v>
      </c>
      <c r="J34" s="169">
        <v>44.18</v>
      </c>
      <c r="L34" s="383">
        <v>42324</v>
      </c>
      <c r="M34" s="169">
        <v>0.99108322239176649</v>
      </c>
      <c r="N34" s="169">
        <v>1.1189978256922972</v>
      </c>
      <c r="O34" s="169">
        <v>1.1408160461570331</v>
      </c>
      <c r="P34" s="169">
        <v>1.1198463393496456</v>
      </c>
    </row>
    <row r="35" spans="2:16" x14ac:dyDescent="0.25">
      <c r="H35" s="383">
        <v>42321</v>
      </c>
      <c r="I35" s="169">
        <v>82.433199999999999</v>
      </c>
      <c r="J35" s="169">
        <v>44.14</v>
      </c>
      <c r="L35" s="383">
        <v>42321</v>
      </c>
      <c r="M35" s="169">
        <v>0.99242260160167883</v>
      </c>
      <c r="N35" s="169">
        <v>1.0923161293181645</v>
      </c>
      <c r="O35" s="169">
        <v>1.116751408321385</v>
      </c>
      <c r="P35" s="169">
        <v>1.1212920981172092</v>
      </c>
    </row>
    <row r="36" spans="2:16" x14ac:dyDescent="0.25">
      <c r="B36" s="682" t="s">
        <v>907</v>
      </c>
      <c r="C36" s="682"/>
      <c r="E36" s="682" t="s">
        <v>907</v>
      </c>
      <c r="F36" s="682"/>
      <c r="H36" s="383">
        <v>42320</v>
      </c>
      <c r="I36" s="169">
        <v>82.869100000000003</v>
      </c>
      <c r="J36" s="169">
        <v>43.57</v>
      </c>
      <c r="L36" s="383">
        <v>42320</v>
      </c>
      <c r="M36" s="169">
        <v>0.97751928777693986</v>
      </c>
      <c r="N36" s="169">
        <v>1.0918459821740107</v>
      </c>
      <c r="O36" s="169">
        <v>1.1163003605458068</v>
      </c>
      <c r="P36" s="169">
        <v>1.113618624669469</v>
      </c>
    </row>
    <row r="37" spans="2:16" x14ac:dyDescent="0.25">
      <c r="H37" s="383">
        <v>42319</v>
      </c>
      <c r="I37" s="169">
        <v>83.617999999999995</v>
      </c>
      <c r="J37" s="169">
        <v>44.56</v>
      </c>
      <c r="L37" s="383">
        <v>42319</v>
      </c>
      <c r="M37" s="169">
        <v>0.98872668573487676</v>
      </c>
      <c r="N37" s="169">
        <v>1.099830750600967</v>
      </c>
      <c r="O37" s="169">
        <v>1.1231845808148877</v>
      </c>
      <c r="P37" s="169">
        <v>1.1279187256959924</v>
      </c>
    </row>
    <row r="38" spans="2:16" x14ac:dyDescent="0.25">
      <c r="H38" s="383">
        <v>42318</v>
      </c>
      <c r="I38" s="169">
        <v>84.044600000000003</v>
      </c>
      <c r="J38" s="169">
        <v>43.61</v>
      </c>
      <c r="L38" s="383">
        <v>42318</v>
      </c>
      <c r="M38" s="169">
        <v>1.0027170471806599</v>
      </c>
      <c r="N38" s="169">
        <v>1.1174388145838927</v>
      </c>
      <c r="O38" s="169">
        <v>1.1346661991326712</v>
      </c>
      <c r="P38" s="169">
        <v>1.1333580918347468</v>
      </c>
    </row>
    <row r="39" spans="2:16" x14ac:dyDescent="0.25">
      <c r="H39" s="383">
        <v>42317</v>
      </c>
      <c r="I39" s="169">
        <v>84.236900000000006</v>
      </c>
      <c r="J39" s="169">
        <v>44.06</v>
      </c>
      <c r="L39" s="383">
        <v>42317</v>
      </c>
      <c r="M39" s="169">
        <v>1.0059451470211762</v>
      </c>
      <c r="N39" s="169">
        <v>1.1107184315629317</v>
      </c>
      <c r="O39" s="169">
        <v>1.1277102922892035</v>
      </c>
      <c r="P39" s="169">
        <v>1.1323603545871164</v>
      </c>
    </row>
    <row r="40" spans="2:16" x14ac:dyDescent="0.25">
      <c r="H40" s="383">
        <v>42314</v>
      </c>
      <c r="I40" s="169">
        <v>85.2346</v>
      </c>
      <c r="J40" s="169">
        <v>45.81</v>
      </c>
      <c r="L40" s="383">
        <v>42314</v>
      </c>
      <c r="M40" s="169">
        <v>1.0044345003296851</v>
      </c>
      <c r="N40" s="169">
        <v>1.1086589644500471</v>
      </c>
      <c r="O40" s="169">
        <v>1.1261319945762096</v>
      </c>
      <c r="P40" s="169">
        <v>1.1337530051557609</v>
      </c>
    </row>
    <row r="41" spans="2:16" x14ac:dyDescent="0.25">
      <c r="H41" s="383">
        <v>42313</v>
      </c>
      <c r="I41" s="169">
        <v>85.825999999999993</v>
      </c>
      <c r="J41" s="169">
        <v>47.44</v>
      </c>
      <c r="L41" s="383">
        <v>42313</v>
      </c>
      <c r="M41" s="169">
        <v>1.0142572899638314</v>
      </c>
      <c r="N41" s="169">
        <v>1.1230323732113388</v>
      </c>
      <c r="O41" s="169">
        <v>1.1418381766670849</v>
      </c>
      <c r="P41" s="169">
        <v>1.1194827741687983</v>
      </c>
    </row>
    <row r="42" spans="2:16" x14ac:dyDescent="0.25">
      <c r="H42" s="383">
        <v>42312</v>
      </c>
      <c r="I42" s="169">
        <v>86.514799999999994</v>
      </c>
      <c r="J42" s="169">
        <v>47.19</v>
      </c>
      <c r="L42" s="383">
        <v>42312</v>
      </c>
      <c r="M42" s="169">
        <v>1.0146049205991381</v>
      </c>
      <c r="N42" s="169">
        <v>1.1170222034936601</v>
      </c>
      <c r="O42" s="169">
        <v>1.1326268986608135</v>
      </c>
      <c r="P42" s="169">
        <v>1.1012215326814585</v>
      </c>
    </row>
    <row r="43" spans="2:16" x14ac:dyDescent="0.25">
      <c r="H43" s="383">
        <v>42311</v>
      </c>
      <c r="I43" s="169">
        <v>87.692999999999998</v>
      </c>
      <c r="J43" s="169">
        <v>47.42</v>
      </c>
      <c r="L43" s="383">
        <v>42311</v>
      </c>
      <c r="M43" s="169">
        <v>1.0157370086356314</v>
      </c>
      <c r="N43" s="169">
        <v>1.1146001004219799</v>
      </c>
      <c r="O43" s="169">
        <v>1.1287081287672933</v>
      </c>
      <c r="P43" s="169">
        <v>1.0846604886137976</v>
      </c>
    </row>
    <row r="44" spans="2:16" x14ac:dyDescent="0.25">
      <c r="H44" s="383">
        <v>42310</v>
      </c>
      <c r="I44" s="169">
        <v>86.868399999999994</v>
      </c>
      <c r="J44" s="169">
        <v>47.98</v>
      </c>
      <c r="L44" s="383">
        <v>42310</v>
      </c>
      <c r="M44" s="169">
        <v>1.0192823851896962</v>
      </c>
      <c r="N44" s="169">
        <v>1.1156225596688456</v>
      </c>
      <c r="O44" s="169">
        <v>1.1383792591965176</v>
      </c>
      <c r="P44" s="169">
        <v>1.0416773070283729</v>
      </c>
    </row>
    <row r="45" spans="2:16" x14ac:dyDescent="0.25">
      <c r="H45" s="383">
        <v>42307</v>
      </c>
      <c r="I45" s="169">
        <v>87.428899999999999</v>
      </c>
      <c r="J45" s="169">
        <v>48.58</v>
      </c>
      <c r="L45" s="383">
        <v>42307</v>
      </c>
      <c r="M45" s="169">
        <v>1.0165543131381767</v>
      </c>
      <c r="N45" s="169">
        <v>1.1132408447176154</v>
      </c>
      <c r="O45" s="169">
        <v>1.1383354262620944</v>
      </c>
      <c r="P45" s="169">
        <v>1.0435075557232381</v>
      </c>
    </row>
    <row r="46" spans="2:16" x14ac:dyDescent="0.25">
      <c r="H46" s="383">
        <v>42306</v>
      </c>
      <c r="I46" s="169">
        <v>86.867199999999997</v>
      </c>
      <c r="J46" s="169">
        <v>50.54</v>
      </c>
      <c r="L46" s="383">
        <v>42306</v>
      </c>
      <c r="M46" s="169">
        <v>1.0046804673394694</v>
      </c>
      <c r="N46" s="169">
        <v>1.1084810713846331</v>
      </c>
      <c r="O46" s="169">
        <v>1.1290701080265693</v>
      </c>
      <c r="P46" s="169">
        <v>1.0639883784798965</v>
      </c>
    </row>
    <row r="47" spans="2:16" x14ac:dyDescent="0.25">
      <c r="H47" s="383">
        <v>42305</v>
      </c>
      <c r="I47" s="169">
        <v>87.641999999999996</v>
      </c>
      <c r="J47" s="169">
        <v>48.79</v>
      </c>
      <c r="L47" s="383">
        <v>42305</v>
      </c>
      <c r="M47" s="169">
        <v>1.0094904376181604</v>
      </c>
      <c r="N47" s="169">
        <v>1.1070631261747392</v>
      </c>
      <c r="O47" s="169">
        <v>1.1245056482252946</v>
      </c>
      <c r="P47" s="169">
        <v>1.0599224799000524</v>
      </c>
    </row>
    <row r="48" spans="2:16" x14ac:dyDescent="0.25">
      <c r="H48" s="383">
        <v>42304</v>
      </c>
      <c r="I48" s="169">
        <v>86.623400000000004</v>
      </c>
      <c r="J48" s="169">
        <v>49.56</v>
      </c>
      <c r="L48" s="383">
        <v>42304</v>
      </c>
      <c r="M48" s="169">
        <v>1.0099401230775333</v>
      </c>
      <c r="N48" s="169">
        <v>1.1093138708204515</v>
      </c>
      <c r="O48" s="169">
        <v>1.1273786278153226</v>
      </c>
      <c r="P48" s="169">
        <v>1.0554785749752602</v>
      </c>
    </row>
    <row r="49" spans="8:16" x14ac:dyDescent="0.25">
      <c r="H49" s="383">
        <v>42303</v>
      </c>
      <c r="I49" s="169">
        <v>86.961399999999998</v>
      </c>
      <c r="J49" s="169">
        <v>48.8</v>
      </c>
      <c r="L49" s="383">
        <v>42303</v>
      </c>
      <c r="M49" s="169">
        <v>0.99810018968320924</v>
      </c>
      <c r="N49" s="169">
        <v>1.0974594249595993</v>
      </c>
      <c r="O49" s="169">
        <v>1.1143064695390481</v>
      </c>
      <c r="P49" s="169">
        <v>1.0731006883003338</v>
      </c>
    </row>
    <row r="50" spans="8:16" x14ac:dyDescent="0.25">
      <c r="H50" s="383">
        <v>42300</v>
      </c>
      <c r="I50" s="169">
        <v>87.446399999999997</v>
      </c>
      <c r="J50" s="169">
        <v>49.05</v>
      </c>
      <c r="L50" s="383">
        <v>42300</v>
      </c>
      <c r="M50" s="169">
        <v>1.000654289278609</v>
      </c>
      <c r="N50" s="169">
        <v>1.1072965947598687</v>
      </c>
      <c r="O50" s="169">
        <v>1.1244116972237612</v>
      </c>
      <c r="P50" s="169">
        <v>1.071808741842087</v>
      </c>
    </row>
    <row r="51" spans="8:16" x14ac:dyDescent="0.25">
      <c r="H51" s="383">
        <v>42299</v>
      </c>
      <c r="I51" s="169">
        <v>88.174800000000005</v>
      </c>
      <c r="J51" s="169">
        <v>46.81</v>
      </c>
      <c r="L51" s="383">
        <v>42299</v>
      </c>
      <c r="M51" s="169">
        <v>1.0025674039932082</v>
      </c>
      <c r="N51" s="169">
        <v>1.1105688135927871</v>
      </c>
      <c r="O51" s="169">
        <v>1.1237817491203683</v>
      </c>
      <c r="P51" s="169">
        <v>1.0680492520402556</v>
      </c>
    </row>
    <row r="52" spans="8:16" x14ac:dyDescent="0.25">
      <c r="H52" s="383">
        <v>42298</v>
      </c>
      <c r="I52" s="169">
        <v>88.184299999999993</v>
      </c>
      <c r="J52" s="169">
        <v>47.54</v>
      </c>
      <c r="L52" s="383">
        <v>42298</v>
      </c>
      <c r="M52" s="169">
        <v>0.99153700706456982</v>
      </c>
      <c r="N52" s="169">
        <v>1.0888874491281559</v>
      </c>
      <c r="O52" s="169">
        <v>1.0949435042531031</v>
      </c>
      <c r="P52" s="169">
        <v>1.0526362640190461</v>
      </c>
    </row>
    <row r="53" spans="8:16" x14ac:dyDescent="0.25">
      <c r="H53" s="383">
        <v>42297</v>
      </c>
      <c r="I53" s="169">
        <v>88.828999999999994</v>
      </c>
      <c r="J53" s="169">
        <v>47.99</v>
      </c>
      <c r="L53" s="383">
        <v>42297</v>
      </c>
      <c r="M53" s="169">
        <v>0.97490946984206694</v>
      </c>
      <c r="N53" s="169">
        <v>1.0641703601704726</v>
      </c>
      <c r="O53" s="169">
        <v>1.0701469111352395</v>
      </c>
      <c r="P53" s="169">
        <v>1.040012476060425</v>
      </c>
    </row>
    <row r="54" spans="8:16" x14ac:dyDescent="0.25">
      <c r="H54" s="383">
        <v>42296</v>
      </c>
      <c r="I54" s="169">
        <v>88.519199999999998</v>
      </c>
      <c r="J54" s="169">
        <v>48.08</v>
      </c>
      <c r="L54" s="383">
        <v>42296</v>
      </c>
      <c r="M54" s="169">
        <v>0.98073484642336362</v>
      </c>
      <c r="N54" s="169">
        <v>1.0590992852623109</v>
      </c>
      <c r="O54" s="169">
        <v>1.0612365000856203</v>
      </c>
      <c r="P54" s="169">
        <v>1.0706265339234211</v>
      </c>
    </row>
    <row r="55" spans="8:16" x14ac:dyDescent="0.25">
      <c r="H55" s="383">
        <v>42293</v>
      </c>
      <c r="I55" s="169">
        <v>89.783500000000004</v>
      </c>
      <c r="J55" s="169">
        <v>47.85</v>
      </c>
      <c r="L55" s="383">
        <v>42293</v>
      </c>
      <c r="M55" s="169">
        <v>0.98215592959360842</v>
      </c>
      <c r="N55" s="169">
        <v>1.0640869993489359</v>
      </c>
      <c r="O55" s="169">
        <v>1.0628726170478144</v>
      </c>
      <c r="P55" s="169">
        <v>1.0574200870433583</v>
      </c>
    </row>
    <row r="56" spans="8:16" x14ac:dyDescent="0.25">
      <c r="H56" s="383">
        <v>42292</v>
      </c>
      <c r="I56" s="169">
        <v>89.838999999999999</v>
      </c>
      <c r="J56" s="169">
        <v>48.71</v>
      </c>
      <c r="L56" s="383">
        <v>42292</v>
      </c>
      <c r="M56" s="169">
        <v>0.98188540807731073</v>
      </c>
      <c r="N56" s="169">
        <v>1.0619093110064599</v>
      </c>
      <c r="O56" s="169">
        <v>1.0569465034520946</v>
      </c>
      <c r="P56" s="169">
        <v>1.0599848332041866</v>
      </c>
    </row>
    <row r="57" spans="8:16" x14ac:dyDescent="0.25">
      <c r="H57" s="383">
        <v>42291</v>
      </c>
      <c r="I57" s="169">
        <v>90.137600000000006</v>
      </c>
      <c r="J57" s="169">
        <v>48.61</v>
      </c>
      <c r="L57" s="383">
        <v>42291</v>
      </c>
      <c r="M57" s="169">
        <v>0.97731493383502133</v>
      </c>
      <c r="N57" s="169">
        <v>1.0538446205800378</v>
      </c>
      <c r="O57" s="169">
        <v>1.0530090183555203</v>
      </c>
      <c r="P57" s="169">
        <v>1.0460389364131566</v>
      </c>
    </row>
    <row r="58" spans="8:16" x14ac:dyDescent="0.25">
      <c r="H58" s="383">
        <v>42290</v>
      </c>
      <c r="I58" s="169">
        <v>89.981899999999996</v>
      </c>
      <c r="J58" s="169">
        <v>50.46</v>
      </c>
      <c r="L58" s="383">
        <v>42290</v>
      </c>
      <c r="M58" s="169">
        <v>0.96246215784015621</v>
      </c>
      <c r="N58" s="169">
        <v>1.039043127897753</v>
      </c>
      <c r="O58" s="169">
        <v>1.037987613231401</v>
      </c>
      <c r="P58" s="169">
        <v>1.0213555678432997</v>
      </c>
    </row>
    <row r="59" spans="8:16" x14ac:dyDescent="0.25">
      <c r="H59" s="383">
        <v>42289</v>
      </c>
      <c r="I59" s="169">
        <v>90.052400000000006</v>
      </c>
      <c r="J59" s="169">
        <v>48.71</v>
      </c>
      <c r="L59" s="383">
        <v>42289</v>
      </c>
      <c r="M59" s="169">
        <v>0.96717845626955401</v>
      </c>
      <c r="N59" s="169">
        <v>1.0482661696699678</v>
      </c>
      <c r="O59" s="169">
        <v>1.0496463492597559</v>
      </c>
      <c r="P59" s="169">
        <v>1.031984011472515</v>
      </c>
    </row>
    <row r="60" spans="8:16" x14ac:dyDescent="0.25">
      <c r="H60" s="383">
        <v>42286</v>
      </c>
      <c r="I60" s="169">
        <v>91.008399999999995</v>
      </c>
      <c r="J60" s="169">
        <v>49.15</v>
      </c>
      <c r="L60" s="383">
        <v>42286</v>
      </c>
      <c r="M60" s="169">
        <v>0.97400387040415892</v>
      </c>
      <c r="N60" s="169">
        <v>1.0562881446463328</v>
      </c>
      <c r="O60" s="169">
        <v>1.0582443197790234</v>
      </c>
      <c r="P60" s="169">
        <v>1.0332127573130281</v>
      </c>
    </row>
    <row r="61" spans="8:16" x14ac:dyDescent="0.25">
      <c r="H61" s="383">
        <v>42285</v>
      </c>
      <c r="I61" s="169">
        <v>90.345200000000006</v>
      </c>
      <c r="J61" s="169">
        <v>49.24</v>
      </c>
      <c r="L61" s="383">
        <v>42285</v>
      </c>
      <c r="M61" s="169">
        <v>0.97272836653049843</v>
      </c>
      <c r="N61" s="169">
        <v>1.0572049802712424</v>
      </c>
      <c r="O61" s="169">
        <v>1.0559435452608688</v>
      </c>
      <c r="P61" s="169">
        <v>0.99737473680337152</v>
      </c>
    </row>
    <row r="62" spans="8:16" x14ac:dyDescent="0.25">
      <c r="H62" s="383">
        <v>42284</v>
      </c>
      <c r="I62" s="169">
        <v>90.108900000000006</v>
      </c>
      <c r="J62" s="169">
        <v>49.86</v>
      </c>
      <c r="L62" s="383">
        <v>42284</v>
      </c>
      <c r="M62" s="169">
        <v>0.9720032357834647</v>
      </c>
      <c r="N62" s="169">
        <v>1.0493444176596132</v>
      </c>
      <c r="O62" s="169">
        <v>1.0455833656564029</v>
      </c>
      <c r="P62" s="169">
        <v>0.98270285003215874</v>
      </c>
    </row>
    <row r="63" spans="8:16" x14ac:dyDescent="0.25">
      <c r="H63" s="383">
        <v>42283</v>
      </c>
      <c r="I63" s="169">
        <v>90.267499999999998</v>
      </c>
      <c r="J63" s="169">
        <v>52.65</v>
      </c>
      <c r="L63" s="383">
        <v>42283</v>
      </c>
      <c r="M63" s="169">
        <v>0.96318484944795513</v>
      </c>
      <c r="N63" s="169">
        <v>1.0497907355371237</v>
      </c>
      <c r="O63" s="169">
        <v>1.0433096354148881</v>
      </c>
      <c r="P63" s="169">
        <v>0.96913972982938612</v>
      </c>
    </row>
    <row r="64" spans="8:16" x14ac:dyDescent="0.25">
      <c r="H64" s="383">
        <v>42282</v>
      </c>
      <c r="I64" s="169">
        <v>88.800700000000006</v>
      </c>
      <c r="J64" s="169">
        <v>53.05</v>
      </c>
      <c r="L64" s="383">
        <v>42282</v>
      </c>
      <c r="M64" s="169">
        <v>0.95514917123873455</v>
      </c>
      <c r="N64" s="169">
        <v>1.0478311629785928</v>
      </c>
      <c r="O64" s="169">
        <v>1.0364863333891035</v>
      </c>
      <c r="P64" s="169">
        <v>0.95262487609331725</v>
      </c>
    </row>
    <row r="65" spans="8:16" x14ac:dyDescent="0.25">
      <c r="H65" s="383">
        <v>42279</v>
      </c>
      <c r="I65" s="169">
        <v>87.891400000000004</v>
      </c>
      <c r="J65" s="169">
        <v>51.33</v>
      </c>
      <c r="L65" s="383">
        <v>42279</v>
      </c>
      <c r="M65" s="169">
        <v>0.95873740505267979</v>
      </c>
      <c r="N65" s="169">
        <v>1.0385219562671875</v>
      </c>
      <c r="O65" s="169">
        <v>1.0275161975023448</v>
      </c>
      <c r="P65" s="169">
        <v>0.98203563901440916</v>
      </c>
    </row>
    <row r="66" spans="8:16" x14ac:dyDescent="0.25">
      <c r="H66" s="383">
        <v>42278</v>
      </c>
      <c r="I66" s="169">
        <v>87.130499999999998</v>
      </c>
      <c r="J66" s="169">
        <v>51.92</v>
      </c>
      <c r="L66" s="383">
        <v>42278</v>
      </c>
      <c r="M66" s="169">
        <v>0.94044759691886548</v>
      </c>
      <c r="N66" s="169">
        <v>1.0054247922417745</v>
      </c>
      <c r="O66" s="169">
        <v>1.0001197689197006</v>
      </c>
      <c r="P66" s="169">
        <v>0.96282030816894837</v>
      </c>
    </row>
    <row r="67" spans="8:16" x14ac:dyDescent="0.25">
      <c r="H67" s="383">
        <v>42277</v>
      </c>
      <c r="I67" s="169">
        <v>87.821399999999997</v>
      </c>
      <c r="J67" s="169">
        <v>49.25</v>
      </c>
      <c r="L67" s="383">
        <v>42277</v>
      </c>
      <c r="M67" s="169">
        <v>0.92613232833864489</v>
      </c>
      <c r="N67" s="169">
        <v>0.9991915930433255</v>
      </c>
      <c r="O67" s="169">
        <v>0.99551162421848871</v>
      </c>
      <c r="P67" s="169">
        <v>0.95194268917695601</v>
      </c>
    </row>
    <row r="68" spans="8:16" x14ac:dyDescent="0.25">
      <c r="H68" s="383">
        <v>42276</v>
      </c>
      <c r="I68" s="169">
        <v>87.561800000000005</v>
      </c>
      <c r="J68" s="169">
        <v>48.13</v>
      </c>
      <c r="L68" s="383">
        <v>42276</v>
      </c>
      <c r="M68" s="169">
        <v>0.92415840084792866</v>
      </c>
      <c r="N68" s="169">
        <v>1.0093893890035535</v>
      </c>
      <c r="O68" s="169">
        <v>1.0111620500790086</v>
      </c>
      <c r="P68" s="169">
        <v>0.95194268917695601</v>
      </c>
    </row>
    <row r="69" spans="8:16" x14ac:dyDescent="0.25">
      <c r="H69" s="383">
        <v>42275</v>
      </c>
      <c r="I69" s="169">
        <v>87.334400000000002</v>
      </c>
      <c r="J69" s="169">
        <v>47.69</v>
      </c>
      <c r="L69" s="383">
        <v>42275</v>
      </c>
      <c r="M69" s="169">
        <v>0.90508287897795436</v>
      </c>
      <c r="N69" s="169">
        <v>0.98601867220475758</v>
      </c>
      <c r="O69" s="169">
        <v>0.98893653581506202</v>
      </c>
      <c r="P69" s="169">
        <v>0.94669574478093743</v>
      </c>
    </row>
    <row r="70" spans="8:16" x14ac:dyDescent="0.25">
      <c r="H70" s="383">
        <v>42272</v>
      </c>
      <c r="I70" s="169">
        <v>88.494200000000006</v>
      </c>
      <c r="J70" s="169">
        <v>48.37</v>
      </c>
      <c r="L70" s="383">
        <v>42272</v>
      </c>
      <c r="M70" s="169">
        <v>0.90384999716986947</v>
      </c>
      <c r="N70" s="169">
        <v>0.98917056860672636</v>
      </c>
      <c r="O70" s="169">
        <v>0.99243206227930791</v>
      </c>
      <c r="P70" s="169">
        <v>0.9662280838308156</v>
      </c>
    </row>
    <row r="71" spans="8:16" x14ac:dyDescent="0.25">
      <c r="H71" s="383">
        <v>42271</v>
      </c>
      <c r="I71" s="169">
        <v>87.870400000000004</v>
      </c>
      <c r="J71" s="169">
        <v>48.23</v>
      </c>
      <c r="L71" s="383">
        <v>42271</v>
      </c>
      <c r="M71" s="169">
        <v>0.92951611499479925</v>
      </c>
      <c r="N71" s="169">
        <v>1.0128506878424868</v>
      </c>
      <c r="O71" s="169">
        <v>1.0135890386214363</v>
      </c>
      <c r="P71" s="169">
        <v>0.96254782253869176</v>
      </c>
    </row>
    <row r="72" spans="8:16" x14ac:dyDescent="0.25">
      <c r="H72" s="383">
        <v>42270</v>
      </c>
      <c r="I72" s="169">
        <v>87.186000000000007</v>
      </c>
      <c r="J72" s="169">
        <v>47.34</v>
      </c>
      <c r="L72" s="383">
        <v>42270</v>
      </c>
      <c r="M72" s="169">
        <v>0.92998189564316591</v>
      </c>
      <c r="N72" s="169">
        <v>0.98177767188535736</v>
      </c>
      <c r="O72" s="169">
        <v>0.98591615336064964</v>
      </c>
      <c r="P72" s="169">
        <v>0.97756207055817224</v>
      </c>
    </row>
    <row r="73" spans="8:16" x14ac:dyDescent="0.25">
      <c r="H73" s="383">
        <v>42269</v>
      </c>
      <c r="I73" s="169">
        <v>87.669300000000007</v>
      </c>
      <c r="J73" s="169">
        <v>48.6</v>
      </c>
      <c r="L73" s="383">
        <v>42269</v>
      </c>
      <c r="M73" s="169">
        <v>0.93334486991538113</v>
      </c>
      <c r="N73" s="169">
        <v>1.0014692942607546</v>
      </c>
      <c r="O73" s="169">
        <v>1.0051596062382211</v>
      </c>
      <c r="P73" s="169">
        <v>0.96794914078624084</v>
      </c>
    </row>
    <row r="74" spans="8:16" x14ac:dyDescent="0.25">
      <c r="H74" s="383">
        <v>42268</v>
      </c>
      <c r="I74" s="169">
        <v>88.561499999999995</v>
      </c>
      <c r="J74" s="169">
        <v>48.17</v>
      </c>
      <c r="L74" s="383">
        <v>42268</v>
      </c>
      <c r="M74" s="169">
        <v>0.93539352284886679</v>
      </c>
      <c r="N74" s="169">
        <v>1.0001884308157523</v>
      </c>
      <c r="O74" s="169">
        <v>1.0007753735938683</v>
      </c>
      <c r="P74" s="169">
        <v>0.99094149787871488</v>
      </c>
    </row>
    <row r="75" spans="8:16" x14ac:dyDescent="0.25">
      <c r="H75" s="383">
        <v>42265</v>
      </c>
      <c r="I75" s="169">
        <v>87.727199999999996</v>
      </c>
      <c r="J75" s="169">
        <v>47.75</v>
      </c>
      <c r="L75" s="383">
        <v>42265</v>
      </c>
      <c r="M75" s="169">
        <v>0.94771196186928908</v>
      </c>
      <c r="N75" s="169">
        <v>1.0343107398413494</v>
      </c>
      <c r="O75" s="169">
        <v>1.0387559355071598</v>
      </c>
      <c r="P75" s="169">
        <v>0.98305868490381576</v>
      </c>
    </row>
    <row r="76" spans="8:16" x14ac:dyDescent="0.25">
      <c r="H76" s="383">
        <v>42264</v>
      </c>
      <c r="I76" s="169">
        <v>89.031400000000005</v>
      </c>
      <c r="J76" s="169">
        <v>49.08</v>
      </c>
      <c r="L76" s="383">
        <v>42264</v>
      </c>
      <c r="M76" s="169">
        <v>0.94314614827092735</v>
      </c>
      <c r="N76" s="169">
        <v>1.025626104234977</v>
      </c>
      <c r="O76" s="169">
        <v>1.035493583951719</v>
      </c>
      <c r="P76" s="169">
        <v>0.96458346794912286</v>
      </c>
    </row>
    <row r="77" spans="8:16" x14ac:dyDescent="0.25">
      <c r="H77" s="383">
        <v>42263</v>
      </c>
      <c r="I77" s="169">
        <v>89.4589</v>
      </c>
      <c r="J77" s="169">
        <v>48.92</v>
      </c>
      <c r="L77" s="383">
        <v>42263</v>
      </c>
      <c r="M77" s="169">
        <v>0.95931035287347988</v>
      </c>
      <c r="N77" s="169">
        <v>1.0558768267938643</v>
      </c>
      <c r="O77" s="169">
        <v>1.066132182994886</v>
      </c>
      <c r="P77" s="169">
        <v>0.96067854208388337</v>
      </c>
    </row>
    <row r="78" spans="8:16" x14ac:dyDescent="0.25">
      <c r="H78" s="383">
        <v>42262</v>
      </c>
      <c r="I78" s="169">
        <v>88.570999999999998</v>
      </c>
      <c r="J78" s="169">
        <v>47.47</v>
      </c>
      <c r="L78" s="383">
        <v>42262</v>
      </c>
      <c r="M78" s="169">
        <v>0.96187135843151339</v>
      </c>
      <c r="N78" s="169">
        <v>1.0546467350597732</v>
      </c>
      <c r="O78" s="169">
        <v>1.0659004482402461</v>
      </c>
      <c r="P78" s="169">
        <v>0.98077257691301278</v>
      </c>
    </row>
    <row r="79" spans="8:16" x14ac:dyDescent="0.25">
      <c r="H79" s="383">
        <v>42261</v>
      </c>
      <c r="I79" s="169">
        <v>88.572100000000006</v>
      </c>
      <c r="J79" s="169">
        <v>49.08</v>
      </c>
      <c r="L79" s="383">
        <v>42261</v>
      </c>
      <c r="M79" s="169">
        <v>0.95316599113275557</v>
      </c>
      <c r="N79" s="169">
        <v>1.0408700796164512</v>
      </c>
      <c r="O79" s="169">
        <v>1.0620646118306203</v>
      </c>
      <c r="P79" s="169">
        <v>0.93218885636868543</v>
      </c>
    </row>
    <row r="80" spans="8:16" x14ac:dyDescent="0.25">
      <c r="H80" s="383">
        <v>42258</v>
      </c>
      <c r="I80" s="169">
        <v>88.9268</v>
      </c>
      <c r="J80" s="169">
        <v>49.75</v>
      </c>
      <c r="L80" s="383">
        <v>42258</v>
      </c>
      <c r="M80" s="169">
        <v>0.94033464701617786</v>
      </c>
      <c r="N80" s="169">
        <v>1.0307996051894102</v>
      </c>
      <c r="O80" s="169">
        <v>1.0564989340694459</v>
      </c>
      <c r="P80" s="169">
        <v>0.96749010288307136</v>
      </c>
    </row>
    <row r="81" spans="8:16" x14ac:dyDescent="0.25">
      <c r="H81" s="383">
        <v>42257</v>
      </c>
      <c r="I81" s="169">
        <v>89.146199999999993</v>
      </c>
      <c r="J81" s="169">
        <v>46.63</v>
      </c>
      <c r="L81" s="383">
        <v>42257</v>
      </c>
      <c r="M81" s="169">
        <v>0.94442429286916474</v>
      </c>
      <c r="N81" s="169">
        <v>1.0346641697671626</v>
      </c>
      <c r="O81" s="169">
        <v>1.0556909179170253</v>
      </c>
      <c r="P81" s="169">
        <v>0.99337680688229502</v>
      </c>
    </row>
    <row r="82" spans="8:16" x14ac:dyDescent="0.25">
      <c r="H82" s="383">
        <v>42256</v>
      </c>
      <c r="I82" s="169">
        <v>88.220100000000002</v>
      </c>
      <c r="J82" s="169">
        <v>46.37</v>
      </c>
      <c r="L82" s="383">
        <v>42256</v>
      </c>
      <c r="M82" s="169">
        <v>0.93993725457055122</v>
      </c>
      <c r="N82" s="169">
        <v>1.0449710797431337</v>
      </c>
      <c r="O82" s="169">
        <v>1.0641998558276347</v>
      </c>
      <c r="P82" s="169">
        <v>0.9922052980535836</v>
      </c>
    </row>
    <row r="83" spans="8:16" x14ac:dyDescent="0.25">
      <c r="H83" s="383">
        <v>42255</v>
      </c>
      <c r="I83" s="169">
        <v>89.350300000000004</v>
      </c>
      <c r="J83" s="169">
        <v>48.14</v>
      </c>
      <c r="L83" s="383">
        <v>42255</v>
      </c>
      <c r="M83" s="169">
        <v>0.93465929943059523</v>
      </c>
      <c r="N83" s="169">
        <v>1.0599069509105417</v>
      </c>
      <c r="O83" s="169">
        <v>1.0731951892800258</v>
      </c>
      <c r="P83" s="169">
        <v>1.0060794893032441</v>
      </c>
    </row>
    <row r="84" spans="8:16" x14ac:dyDescent="0.25">
      <c r="H84" s="383">
        <v>42251</v>
      </c>
      <c r="I84" s="169">
        <v>88.489400000000003</v>
      </c>
      <c r="J84" s="169">
        <v>48.89</v>
      </c>
      <c r="L84" s="383">
        <v>42251</v>
      </c>
      <c r="M84" s="169">
        <v>0.94855686266019201</v>
      </c>
      <c r="N84" s="169">
        <v>1.0487313825459967</v>
      </c>
      <c r="O84" s="169">
        <v>1.070103096314732</v>
      </c>
      <c r="P84" s="169">
        <v>0.98517389479383155</v>
      </c>
    </row>
    <row r="85" spans="8:16" x14ac:dyDescent="0.25">
      <c r="H85" s="383">
        <v>42250</v>
      </c>
      <c r="I85" s="169">
        <v>89.419499999999999</v>
      </c>
      <c r="J85" s="169">
        <v>47.58</v>
      </c>
      <c r="L85" s="383">
        <v>42250</v>
      </c>
      <c r="M85" s="169">
        <v>0.92347384249592135</v>
      </c>
      <c r="N85" s="169">
        <v>1.0318805060425771</v>
      </c>
      <c r="O85" s="169">
        <v>1.0468595148984396</v>
      </c>
      <c r="P85" s="169">
        <v>0.98517389479383155</v>
      </c>
    </row>
    <row r="86" spans="8:16" x14ac:dyDescent="0.25">
      <c r="H86" s="383">
        <v>42249</v>
      </c>
      <c r="I86" s="169">
        <v>88.928100000000001</v>
      </c>
      <c r="J86" s="169">
        <v>49.52</v>
      </c>
      <c r="L86" s="383">
        <v>42249</v>
      </c>
      <c r="M86" s="169">
        <v>0.9388034207403233</v>
      </c>
      <c r="N86" s="169">
        <v>1.0593537560142905</v>
      </c>
      <c r="O86" s="169">
        <v>1.0739775938762102</v>
      </c>
      <c r="P86" s="169">
        <v>0.98281773446022802</v>
      </c>
    </row>
    <row r="87" spans="8:16" x14ac:dyDescent="0.25">
      <c r="H87" s="383">
        <v>42248</v>
      </c>
      <c r="I87" s="169">
        <v>88.738</v>
      </c>
      <c r="J87" s="169">
        <v>47.63</v>
      </c>
      <c r="L87" s="383">
        <v>42248</v>
      </c>
      <c r="M87" s="169">
        <v>0.93763863722585827</v>
      </c>
      <c r="N87" s="169">
        <v>1.0370864482859123</v>
      </c>
      <c r="O87" s="169">
        <v>1.0471276080580663</v>
      </c>
      <c r="P87" s="169">
        <v>0.98281773446022802</v>
      </c>
    </row>
    <row r="88" spans="8:16" x14ac:dyDescent="0.25">
      <c r="H88" s="383">
        <v>42247</v>
      </c>
      <c r="I88" s="169">
        <v>90.9328</v>
      </c>
      <c r="J88" s="169">
        <v>49.61</v>
      </c>
      <c r="L88" s="383">
        <v>42247</v>
      </c>
      <c r="M88" s="169">
        <v>0.919345667557389</v>
      </c>
      <c r="N88" s="169">
        <v>1.0339096349464323</v>
      </c>
      <c r="O88" s="169">
        <v>1.0438846573323461</v>
      </c>
      <c r="P88" s="169">
        <v>0.98342873750653526</v>
      </c>
    </row>
    <row r="89" spans="8:16" x14ac:dyDescent="0.25">
      <c r="H89" s="383">
        <v>42244</v>
      </c>
      <c r="I89" s="169">
        <v>89.357900000000001</v>
      </c>
      <c r="J89" s="169">
        <v>50.68</v>
      </c>
      <c r="L89" s="383">
        <v>42244</v>
      </c>
      <c r="M89" s="169">
        <v>0.94892207539034545</v>
      </c>
      <c r="N89" s="169">
        <v>1.0586524957594294</v>
      </c>
      <c r="O89" s="169">
        <v>1.0676568636667927</v>
      </c>
      <c r="P89" s="169">
        <v>0.99345734376734152</v>
      </c>
    </row>
    <row r="90" spans="8:16" x14ac:dyDescent="0.25">
      <c r="H90" s="383">
        <v>42243</v>
      </c>
      <c r="I90" s="169">
        <v>87.721599999999995</v>
      </c>
      <c r="J90" s="169">
        <v>50.5</v>
      </c>
      <c r="L90" s="383">
        <v>42243</v>
      </c>
      <c r="M90" s="169">
        <v>0.95731377519978489</v>
      </c>
      <c r="N90" s="169">
        <v>1.0638128595407346</v>
      </c>
      <c r="O90" s="169">
        <v>1.0714506089877269</v>
      </c>
      <c r="P90" s="169">
        <v>1.0007588834856045</v>
      </c>
    </row>
    <row r="91" spans="8:16" x14ac:dyDescent="0.25">
      <c r="H91" s="383">
        <v>42242</v>
      </c>
      <c r="I91" s="169">
        <v>85.138300000000001</v>
      </c>
      <c r="J91" s="169">
        <v>49.56</v>
      </c>
      <c r="L91" s="383">
        <v>42242</v>
      </c>
      <c r="M91" s="169">
        <v>0.95670501917511275</v>
      </c>
      <c r="N91" s="169">
        <v>1.0620419392108131</v>
      </c>
      <c r="O91" s="169">
        <v>1.0731073198785894</v>
      </c>
      <c r="P91" s="169">
        <v>0.94997362863289903</v>
      </c>
    </row>
    <row r="92" spans="8:16" x14ac:dyDescent="0.25">
      <c r="H92" s="383">
        <v>42241</v>
      </c>
      <c r="I92" s="169">
        <v>86.275199999999998</v>
      </c>
      <c r="J92" s="169">
        <v>54.15</v>
      </c>
      <c r="L92" s="383">
        <v>42241</v>
      </c>
      <c r="M92" s="169">
        <v>0.93240728301296971</v>
      </c>
      <c r="N92" s="169">
        <v>1.0273338435987616</v>
      </c>
      <c r="O92" s="169">
        <v>1.041280140293436</v>
      </c>
      <c r="P92" s="169">
        <v>0.89506510698013431</v>
      </c>
    </row>
    <row r="93" spans="8:16" x14ac:dyDescent="0.25">
      <c r="H93" s="383">
        <v>42240</v>
      </c>
      <c r="I93" s="169">
        <v>85.853099999999998</v>
      </c>
      <c r="J93" s="169">
        <v>50.05</v>
      </c>
      <c r="L93" s="383">
        <v>42240</v>
      </c>
      <c r="M93" s="169">
        <v>0.89337343761698218</v>
      </c>
      <c r="N93" s="169">
        <v>1.0420261534424227</v>
      </c>
      <c r="O93" s="169">
        <v>1.0541838183699201</v>
      </c>
      <c r="P93" s="169">
        <v>0.90788102464261267</v>
      </c>
    </row>
    <row r="94" spans="8:16" x14ac:dyDescent="0.25">
      <c r="H94" s="383">
        <v>42237</v>
      </c>
      <c r="I94" s="169">
        <v>87.8048</v>
      </c>
      <c r="J94" s="169">
        <v>47.56</v>
      </c>
      <c r="L94" s="383">
        <v>42237</v>
      </c>
      <c r="M94" s="169">
        <v>0.9068954452125475</v>
      </c>
      <c r="N94" s="169">
        <v>0.99497062192836172</v>
      </c>
      <c r="O94" s="169">
        <v>1.0044669214239921</v>
      </c>
      <c r="P94" s="169">
        <v>0.98512418766562826</v>
      </c>
    </row>
    <row r="95" spans="8:16" x14ac:dyDescent="0.25">
      <c r="H95" s="383">
        <v>42236</v>
      </c>
      <c r="I95" s="169">
        <v>89.229699999999994</v>
      </c>
      <c r="J95" s="169">
        <v>43.14</v>
      </c>
      <c r="L95" s="383">
        <v>42236</v>
      </c>
      <c r="M95" s="169">
        <v>0.94630911111982796</v>
      </c>
      <c r="N95" s="169">
        <v>1.048514224842819</v>
      </c>
      <c r="O95" s="169">
        <v>1.0514903852524009</v>
      </c>
      <c r="P95" s="169">
        <v>1.0725616453206597</v>
      </c>
    </row>
    <row r="96" spans="8:16" x14ac:dyDescent="0.25">
      <c r="H96" s="383">
        <v>42235</v>
      </c>
      <c r="I96" s="169">
        <v>88.526399999999995</v>
      </c>
      <c r="J96" s="169">
        <v>43.21</v>
      </c>
      <c r="L96" s="383">
        <v>42235</v>
      </c>
      <c r="M96" s="169">
        <v>0.97816009332277232</v>
      </c>
      <c r="N96" s="169">
        <v>1.0801887838084308</v>
      </c>
      <c r="O96" s="169">
        <v>1.0809827545439878</v>
      </c>
      <c r="P96" s="169">
        <v>1.115014142125222</v>
      </c>
    </row>
    <row r="97" spans="8:16" x14ac:dyDescent="0.25">
      <c r="H97" s="383">
        <v>42234</v>
      </c>
      <c r="I97" s="169">
        <v>89.293800000000005</v>
      </c>
      <c r="J97" s="169">
        <v>42.69</v>
      </c>
      <c r="L97" s="383">
        <v>42234</v>
      </c>
      <c r="M97" s="169">
        <v>0.99926020343957311</v>
      </c>
      <c r="N97" s="169">
        <v>1.1024522130062944</v>
      </c>
      <c r="O97" s="169">
        <v>1.1043825382953862</v>
      </c>
      <c r="P97" s="169">
        <v>1.1478093054598622</v>
      </c>
    </row>
    <row r="98" spans="8:16" x14ac:dyDescent="0.25">
      <c r="H98" s="383">
        <v>42233</v>
      </c>
      <c r="I98" s="169">
        <v>89.814700000000002</v>
      </c>
      <c r="J98" s="169">
        <v>45.46</v>
      </c>
      <c r="L98" s="383">
        <v>42233</v>
      </c>
      <c r="M98" s="169">
        <v>1.0075151678635854</v>
      </c>
      <c r="N98" s="169">
        <v>1.1212026779056758</v>
      </c>
      <c r="O98" s="169">
        <v>1.1257980488524444</v>
      </c>
      <c r="P98" s="169">
        <v>1.1361996923586968</v>
      </c>
    </row>
    <row r="99" spans="8:16" x14ac:dyDescent="0.25">
      <c r="H99" s="383">
        <v>42230</v>
      </c>
      <c r="I99" s="169">
        <v>90.3553</v>
      </c>
      <c r="J99" s="169">
        <v>46.62</v>
      </c>
      <c r="L99" s="383">
        <v>42230</v>
      </c>
      <c r="M99" s="169">
        <v>1.0101406886870095</v>
      </c>
      <c r="N99" s="169">
        <v>1.1219231101650313</v>
      </c>
      <c r="O99" s="169">
        <v>1.1280292429754737</v>
      </c>
      <c r="P99" s="169">
        <v>1.1975262397532689</v>
      </c>
    </row>
    <row r="100" spans="8:16" x14ac:dyDescent="0.25">
      <c r="H100" s="383">
        <v>42229</v>
      </c>
      <c r="I100" s="169">
        <v>90.453800000000001</v>
      </c>
      <c r="J100" s="169">
        <v>47.16</v>
      </c>
      <c r="L100" s="383">
        <v>42229</v>
      </c>
      <c r="M100" s="169">
        <v>1.0049292177134683</v>
      </c>
      <c r="N100" s="169">
        <v>1.1199552095740883</v>
      </c>
      <c r="O100" s="169">
        <v>1.1321083898957678</v>
      </c>
      <c r="P100" s="169">
        <v>1.1907275328478695</v>
      </c>
    </row>
    <row r="101" spans="8:16" x14ac:dyDescent="0.25">
      <c r="H101" s="383">
        <v>42228</v>
      </c>
      <c r="I101" s="169">
        <v>90.831500000000005</v>
      </c>
      <c r="J101" s="169">
        <v>48.81</v>
      </c>
      <c r="L101" s="383">
        <v>42228</v>
      </c>
      <c r="M101" s="169">
        <v>1.0010173241169742</v>
      </c>
      <c r="N101" s="169">
        <v>1.1270993871546806</v>
      </c>
      <c r="O101" s="169">
        <v>1.1347857381135471</v>
      </c>
      <c r="P101" s="169">
        <v>1.1871236600840607</v>
      </c>
    </row>
    <row r="102" spans="8:16" x14ac:dyDescent="0.25">
      <c r="H102" s="383">
        <v>42227</v>
      </c>
      <c r="I102" s="169">
        <v>91.117800000000003</v>
      </c>
      <c r="J102" s="169">
        <v>48.74</v>
      </c>
      <c r="L102" s="383">
        <v>42227</v>
      </c>
      <c r="M102" s="169">
        <v>1.002292461338038</v>
      </c>
      <c r="N102" s="169">
        <v>1.1179902409864626</v>
      </c>
      <c r="O102" s="169">
        <v>1.1265456270249135</v>
      </c>
      <c r="P102" s="169">
        <v>1.1717915606070255</v>
      </c>
    </row>
    <row r="103" spans="8:16" x14ac:dyDescent="0.25">
      <c r="H103" s="383">
        <v>42226</v>
      </c>
      <c r="I103" s="169">
        <v>92.622699999999995</v>
      </c>
      <c r="J103" s="169">
        <v>49.03</v>
      </c>
      <c r="L103" s="383">
        <v>42226</v>
      </c>
      <c r="M103" s="169">
        <v>1.0013423972806885</v>
      </c>
      <c r="N103" s="169">
        <v>1.1515160697709121</v>
      </c>
      <c r="O103" s="169">
        <v>1.1592223967140751</v>
      </c>
      <c r="P103" s="169">
        <v>1.1919395938804689</v>
      </c>
    </row>
    <row r="104" spans="8:16" x14ac:dyDescent="0.25">
      <c r="H104" s="383">
        <v>42223</v>
      </c>
      <c r="I104" s="169">
        <v>90.479900000000001</v>
      </c>
      <c r="J104" s="169">
        <v>49.22</v>
      </c>
      <c r="L104" s="383">
        <v>42223</v>
      </c>
      <c r="M104" s="169">
        <v>1.0108995644431935</v>
      </c>
      <c r="N104" s="169">
        <v>1.1704714812878347</v>
      </c>
      <c r="O104" s="169">
        <v>1.1860329006615864</v>
      </c>
      <c r="P104" s="169">
        <v>1.2101248358882144</v>
      </c>
    </row>
    <row r="105" spans="8:16" x14ac:dyDescent="0.25">
      <c r="H105" s="383">
        <v>42222</v>
      </c>
      <c r="I105" s="169">
        <v>90.532300000000006</v>
      </c>
      <c r="J105" s="169">
        <v>49.66</v>
      </c>
      <c r="L105" s="383">
        <v>42222</v>
      </c>
      <c r="M105" s="169">
        <v>0.99809133174826647</v>
      </c>
      <c r="N105" s="169">
        <v>1.1602620140274027</v>
      </c>
      <c r="O105" s="169">
        <v>1.1761162975963595</v>
      </c>
      <c r="P105" s="169">
        <v>1.1608245652656259</v>
      </c>
    </row>
    <row r="106" spans="8:16" x14ac:dyDescent="0.25">
      <c r="H106" s="383">
        <v>42221</v>
      </c>
      <c r="I106" s="169">
        <v>90.827299999999994</v>
      </c>
      <c r="J106" s="169">
        <v>49.18</v>
      </c>
      <c r="L106" s="383">
        <v>42221</v>
      </c>
      <c r="M106" s="169">
        <v>1.0009662189605377</v>
      </c>
      <c r="N106" s="169">
        <v>1.1686224476686755</v>
      </c>
      <c r="O106" s="169">
        <v>1.184253473796824</v>
      </c>
      <c r="P106" s="169">
        <v>1.1383302537052531</v>
      </c>
    </row>
    <row r="107" spans="8:16" x14ac:dyDescent="0.25">
      <c r="H107" s="383">
        <v>42220</v>
      </c>
      <c r="I107" s="169">
        <v>91.115600000000001</v>
      </c>
      <c r="J107" s="169">
        <v>50.41</v>
      </c>
      <c r="L107" s="383">
        <v>42220</v>
      </c>
      <c r="M107" s="169">
        <v>1.0087191906155211</v>
      </c>
      <c r="N107" s="169">
        <v>1.1708744365175232</v>
      </c>
      <c r="O107" s="169">
        <v>1.1886534978594556</v>
      </c>
      <c r="P107" s="169">
        <v>1.1470002054214472</v>
      </c>
    </row>
    <row r="108" spans="8:16" x14ac:dyDescent="0.25">
      <c r="H108" s="383">
        <v>42219</v>
      </c>
      <c r="I108" s="169">
        <v>90.433099999999996</v>
      </c>
      <c r="J108" s="169">
        <v>48.61</v>
      </c>
      <c r="L108" s="383">
        <v>42219</v>
      </c>
      <c r="M108" s="169">
        <v>1.005604521095333</v>
      </c>
      <c r="N108" s="169">
        <v>1.1550040081762096</v>
      </c>
      <c r="O108" s="169">
        <v>1.1729212266704703</v>
      </c>
      <c r="P108" s="169">
        <v>1.1641146341240023</v>
      </c>
    </row>
    <row r="109" spans="8:16" x14ac:dyDescent="0.25">
      <c r="H109" s="383">
        <v>42216</v>
      </c>
      <c r="I109" s="169">
        <v>91.782700000000006</v>
      </c>
      <c r="J109" s="169">
        <v>49.52</v>
      </c>
      <c r="L109" s="383">
        <v>42216</v>
      </c>
      <c r="M109" s="169">
        <v>1.0078542398804848</v>
      </c>
      <c r="N109" s="169">
        <v>1.1594299310457701</v>
      </c>
      <c r="O109" s="169">
        <v>1.1718420321428167</v>
      </c>
      <c r="P109" s="169">
        <v>1.1281291182415027</v>
      </c>
    </row>
    <row r="110" spans="8:16" x14ac:dyDescent="0.25">
      <c r="H110" s="383">
        <v>42215</v>
      </c>
      <c r="I110" s="169">
        <v>92.624499999999998</v>
      </c>
      <c r="J110" s="169">
        <v>49.59</v>
      </c>
      <c r="L110" s="383">
        <v>42215</v>
      </c>
      <c r="M110" s="169">
        <v>1.0106111035203056</v>
      </c>
      <c r="N110" s="169">
        <v>1.1497901120110849</v>
      </c>
      <c r="O110" s="169">
        <v>1.1599285014031131</v>
      </c>
      <c r="P110" s="169">
        <v>1.1382345350944387</v>
      </c>
    </row>
    <row r="111" spans="8:16" x14ac:dyDescent="0.25">
      <c r="H111" s="383">
        <v>42214</v>
      </c>
      <c r="I111" s="169">
        <v>93.045000000000002</v>
      </c>
      <c r="J111" s="169">
        <v>49.99</v>
      </c>
      <c r="L111" s="383">
        <v>42214</v>
      </c>
      <c r="M111" s="169">
        <v>1.0128827206366322</v>
      </c>
      <c r="N111" s="169">
        <v>1.1450744339161072</v>
      </c>
      <c r="O111" s="169">
        <v>1.1553234281829818</v>
      </c>
      <c r="P111" s="169">
        <v>1.1493721681966274</v>
      </c>
    </row>
    <row r="112" spans="8:16" x14ac:dyDescent="0.25">
      <c r="H112" s="383">
        <v>42213</v>
      </c>
      <c r="I112" s="169">
        <v>92.897900000000007</v>
      </c>
      <c r="J112" s="169">
        <v>49.52</v>
      </c>
      <c r="L112" s="383">
        <v>42213</v>
      </c>
      <c r="M112" s="169">
        <v>1.0128542653328008</v>
      </c>
      <c r="N112" s="169">
        <v>1.1427642868889532</v>
      </c>
      <c r="O112" s="169">
        <v>1.1512830601794857</v>
      </c>
      <c r="P112" s="169">
        <v>1.1720442799588338</v>
      </c>
    </row>
    <row r="113" spans="8:16" x14ac:dyDescent="0.25">
      <c r="H113" s="383">
        <v>42212</v>
      </c>
      <c r="I113" s="169">
        <v>92.149299999999997</v>
      </c>
      <c r="J113" s="169">
        <v>52.21</v>
      </c>
      <c r="L113" s="383">
        <v>42212</v>
      </c>
      <c r="M113" s="169">
        <v>1.0055355026432031</v>
      </c>
      <c r="N113" s="169">
        <v>1.1367374616077999</v>
      </c>
      <c r="O113" s="169">
        <v>1.1478876506943547</v>
      </c>
      <c r="P113" s="169">
        <v>1.1371009270464634</v>
      </c>
    </row>
    <row r="114" spans="8:16" x14ac:dyDescent="0.25">
      <c r="H114" s="383">
        <v>42209</v>
      </c>
      <c r="I114" s="169">
        <v>93.287099999999995</v>
      </c>
      <c r="J114" s="169">
        <v>53.31</v>
      </c>
      <c r="L114" s="383">
        <v>42209</v>
      </c>
      <c r="M114" s="169">
        <v>0.99314940061383616</v>
      </c>
      <c r="N114" s="169">
        <v>1.1250640108093597</v>
      </c>
      <c r="O114" s="169">
        <v>1.137259417272988</v>
      </c>
      <c r="P114" s="169">
        <v>1.1536860777329274</v>
      </c>
    </row>
    <row r="115" spans="8:16" x14ac:dyDescent="0.25">
      <c r="H115" s="383">
        <v>42208</v>
      </c>
      <c r="I115" s="169">
        <v>94.3904</v>
      </c>
      <c r="J115" s="169">
        <v>53.38</v>
      </c>
      <c r="L115" s="383">
        <v>42208</v>
      </c>
      <c r="M115" s="169">
        <v>0.99892441083190175</v>
      </c>
      <c r="N115" s="169">
        <v>1.1492028996982486</v>
      </c>
      <c r="O115" s="169">
        <v>1.1629083516150649</v>
      </c>
      <c r="P115" s="169">
        <v>1.2386671157571025</v>
      </c>
    </row>
    <row r="116" spans="8:16" x14ac:dyDescent="0.25">
      <c r="H116" s="383">
        <v>42207</v>
      </c>
      <c r="I116" s="169">
        <v>95.319900000000004</v>
      </c>
      <c r="J116" s="169">
        <v>53.3</v>
      </c>
      <c r="L116" s="383">
        <v>42207</v>
      </c>
      <c r="M116" s="169">
        <v>1.0096277383775099</v>
      </c>
      <c r="N116" s="169">
        <v>1.1587334171635271</v>
      </c>
      <c r="O116" s="169">
        <v>1.1772115505942269</v>
      </c>
      <c r="P116" s="169">
        <v>1.2506482103632177</v>
      </c>
    </row>
    <row r="117" spans="8:16" x14ac:dyDescent="0.25">
      <c r="H117" s="383">
        <v>42206</v>
      </c>
      <c r="I117" s="169">
        <v>96.359899999999996</v>
      </c>
      <c r="J117" s="169">
        <v>53.47</v>
      </c>
      <c r="L117" s="383">
        <v>42206</v>
      </c>
      <c r="M117" s="169">
        <v>1.0153037783935919</v>
      </c>
      <c r="N117" s="169">
        <v>1.1589919728822844</v>
      </c>
      <c r="O117" s="169">
        <v>1.177954562936391</v>
      </c>
      <c r="P117" s="169">
        <v>1.2275237156627994</v>
      </c>
    </row>
    <row r="118" spans="8:16" x14ac:dyDescent="0.25">
      <c r="H118" s="383">
        <v>42205</v>
      </c>
      <c r="I118" s="169">
        <v>96.2029</v>
      </c>
      <c r="J118" s="169">
        <v>54.62</v>
      </c>
      <c r="L118" s="383">
        <v>42205</v>
      </c>
      <c r="M118" s="169">
        <v>1.017691460595922</v>
      </c>
      <c r="N118" s="169">
        <v>1.1623856504445382</v>
      </c>
      <c r="O118" s="169">
        <v>1.1852041493144414</v>
      </c>
      <c r="P118" s="169">
        <v>1.2255049024195239</v>
      </c>
    </row>
    <row r="119" spans="8:16" x14ac:dyDescent="0.25">
      <c r="H119" s="383">
        <v>42202</v>
      </c>
      <c r="I119" s="169">
        <v>97.567700000000002</v>
      </c>
      <c r="J119" s="169">
        <v>55.27</v>
      </c>
      <c r="L119" s="383">
        <v>42202</v>
      </c>
      <c r="M119" s="169">
        <v>1.0219531178966532</v>
      </c>
      <c r="N119" s="169">
        <v>1.1728614844153187</v>
      </c>
      <c r="O119" s="169">
        <v>1.196359834692075</v>
      </c>
      <c r="P119" s="169">
        <v>1.2183064225754434</v>
      </c>
    </row>
    <row r="120" spans="8:16" x14ac:dyDescent="0.25">
      <c r="H120" s="383">
        <v>42201</v>
      </c>
      <c r="I120" s="169">
        <v>98.079099999999997</v>
      </c>
      <c r="J120" s="169">
        <v>56.13</v>
      </c>
      <c r="L120" s="383">
        <v>42201</v>
      </c>
      <c r="M120" s="169">
        <v>1.0211819483522073</v>
      </c>
      <c r="N120" s="169">
        <v>1.168436826209267</v>
      </c>
      <c r="O120" s="169">
        <v>1.1910229240009493</v>
      </c>
      <c r="P120" s="169">
        <v>1.2100592255869602</v>
      </c>
    </row>
    <row r="121" spans="8:16" x14ac:dyDescent="0.25">
      <c r="H121" s="383">
        <v>42200</v>
      </c>
      <c r="I121" s="169">
        <v>98.482900000000001</v>
      </c>
      <c r="J121" s="169">
        <v>57.04</v>
      </c>
      <c r="L121" s="383">
        <v>42200</v>
      </c>
      <c r="M121" s="169">
        <v>1.0200756963809605</v>
      </c>
      <c r="N121" s="169">
        <v>1.1700878934188546</v>
      </c>
      <c r="O121" s="169">
        <v>1.1947218988028572</v>
      </c>
      <c r="P121" s="169">
        <v>1.1750304098503253</v>
      </c>
    </row>
    <row r="122" spans="8:16" x14ac:dyDescent="0.25">
      <c r="H122" s="383">
        <v>42199</v>
      </c>
      <c r="I122" s="169">
        <v>99.403700000000001</v>
      </c>
      <c r="J122" s="169">
        <v>56.65</v>
      </c>
      <c r="L122" s="383">
        <v>42199</v>
      </c>
      <c r="M122" s="169">
        <v>1.0120610812153537</v>
      </c>
      <c r="N122" s="169">
        <v>1.1555895808414167</v>
      </c>
      <c r="O122" s="169">
        <v>1.1793748261854664</v>
      </c>
      <c r="P122" s="169">
        <v>1.17000251802672</v>
      </c>
    </row>
    <row r="123" spans="8:16" x14ac:dyDescent="0.25">
      <c r="H123" s="383">
        <v>42198</v>
      </c>
      <c r="I123" s="169">
        <v>99.577600000000004</v>
      </c>
      <c r="J123" s="169">
        <v>57.1</v>
      </c>
      <c r="L123" s="383">
        <v>42198</v>
      </c>
      <c r="M123" s="169">
        <v>1.0127960441115815</v>
      </c>
      <c r="N123" s="169">
        <v>1.150965482859331</v>
      </c>
      <c r="O123" s="169">
        <v>1.17739859994403</v>
      </c>
      <c r="P123" s="169">
        <v>1.2013003225762882</v>
      </c>
    </row>
    <row r="124" spans="8:16" x14ac:dyDescent="0.25">
      <c r="H124" s="383">
        <v>42195</v>
      </c>
      <c r="I124" s="169">
        <v>99.334199999999996</v>
      </c>
      <c r="J124" s="169">
        <v>57.51</v>
      </c>
      <c r="L124" s="383">
        <v>42195</v>
      </c>
      <c r="M124" s="169">
        <v>1.0083428149250699</v>
      </c>
      <c r="N124" s="169">
        <v>1.1462975182979831</v>
      </c>
      <c r="O124" s="169">
        <v>1.1745669277074791</v>
      </c>
      <c r="P124" s="169">
        <v>1.2119530292758041</v>
      </c>
    </row>
    <row r="125" spans="8:16" x14ac:dyDescent="0.25">
      <c r="H125" s="383">
        <v>42194</v>
      </c>
      <c r="I125" s="169">
        <v>99.038200000000003</v>
      </c>
      <c r="J125" s="169">
        <v>57.05</v>
      </c>
      <c r="L125" s="383">
        <v>42194</v>
      </c>
      <c r="M125" s="169">
        <v>0.99727675565568019</v>
      </c>
      <c r="N125" s="169">
        <v>1.128835541030859</v>
      </c>
      <c r="O125" s="169">
        <v>1.1596539268405366</v>
      </c>
      <c r="P125" s="169">
        <v>1.1872366572715785</v>
      </c>
    </row>
    <row r="126" spans="8:16" x14ac:dyDescent="0.25">
      <c r="H126" s="383">
        <v>42193</v>
      </c>
      <c r="I126" s="169">
        <v>97.844300000000004</v>
      </c>
      <c r="J126" s="169">
        <v>58.51</v>
      </c>
      <c r="L126" s="383">
        <v>42193</v>
      </c>
      <c r="M126" s="169">
        <v>0.98493829876715522</v>
      </c>
      <c r="N126" s="169">
        <v>1.0970288024934778</v>
      </c>
      <c r="O126" s="169">
        <v>1.1306244526757865</v>
      </c>
      <c r="P126" s="169">
        <v>1.1427935817608152</v>
      </c>
    </row>
    <row r="127" spans="8:16" x14ac:dyDescent="0.25">
      <c r="H127" s="383">
        <v>42192</v>
      </c>
      <c r="I127" s="169">
        <v>97.599400000000003</v>
      </c>
      <c r="J127" s="169">
        <v>57.85</v>
      </c>
      <c r="L127" s="383">
        <v>42192</v>
      </c>
      <c r="M127" s="169">
        <v>0.98267609852090276</v>
      </c>
      <c r="N127" s="169">
        <v>1.0692211390825086</v>
      </c>
      <c r="O127" s="169">
        <v>1.1074456077565975</v>
      </c>
      <c r="P127" s="169">
        <v>1.0856181458635481</v>
      </c>
    </row>
    <row r="128" spans="8:16" x14ac:dyDescent="0.25">
      <c r="H128" s="383">
        <v>42191</v>
      </c>
      <c r="I128" s="169">
        <v>99.107799999999997</v>
      </c>
      <c r="J128" s="169">
        <v>58.73</v>
      </c>
      <c r="L128" s="383">
        <v>42191</v>
      </c>
      <c r="M128" s="169">
        <v>0.99932883185615795</v>
      </c>
      <c r="N128" s="169">
        <v>1.0591093968939889</v>
      </c>
      <c r="O128" s="169">
        <v>1.1008406201105096</v>
      </c>
      <c r="P128" s="169">
        <v>1.1439141534828434</v>
      </c>
    </row>
    <row r="129" spans="8:16" x14ac:dyDescent="0.25">
      <c r="H129" s="383">
        <v>42187</v>
      </c>
      <c r="I129" s="169">
        <v>101.8648</v>
      </c>
      <c r="J129" s="169">
        <v>58.61</v>
      </c>
      <c r="L129" s="383">
        <v>42188</v>
      </c>
      <c r="M129" s="169">
        <v>0.99324789448304562</v>
      </c>
      <c r="N129" s="169">
        <v>1.0802106687351869</v>
      </c>
      <c r="O129" s="169">
        <v>1.120476766045134</v>
      </c>
      <c r="P129" s="169">
        <v>1.1571209613708937</v>
      </c>
    </row>
    <row r="130" spans="8:16" x14ac:dyDescent="0.25">
      <c r="H130" s="383">
        <v>42186</v>
      </c>
      <c r="I130" s="169">
        <v>101.60290000000001</v>
      </c>
      <c r="J130" s="169">
        <v>57.05</v>
      </c>
      <c r="L130" s="383">
        <v>42187</v>
      </c>
      <c r="M130" s="169">
        <v>0.99710964199602248</v>
      </c>
      <c r="N130" s="169">
        <v>1.1024551018159363</v>
      </c>
      <c r="O130" s="169">
        <v>1.1356471479904262</v>
      </c>
      <c r="P130" s="169">
        <v>1.1338234848073037</v>
      </c>
    </row>
    <row r="131" spans="8:16" x14ac:dyDescent="0.25">
      <c r="H131" s="383">
        <v>42185</v>
      </c>
      <c r="I131" s="169">
        <v>102.6892</v>
      </c>
      <c r="J131" s="169">
        <v>56.85</v>
      </c>
      <c r="L131" s="383">
        <v>42186</v>
      </c>
      <c r="M131" s="169">
        <v>0.99741771643450861</v>
      </c>
      <c r="N131" s="169">
        <v>1.1086602559341778</v>
      </c>
      <c r="O131" s="169">
        <v>1.1393374541795276</v>
      </c>
      <c r="P131" s="169">
        <v>1.1916210567734276</v>
      </c>
    </row>
    <row r="132" spans="8:16" x14ac:dyDescent="0.25">
      <c r="H132" s="383">
        <v>42184</v>
      </c>
      <c r="I132" s="169">
        <v>100.7349</v>
      </c>
      <c r="J132" s="169">
        <v>56.54</v>
      </c>
      <c r="L132" s="383">
        <v>42185</v>
      </c>
      <c r="M132" s="169">
        <v>0.99048158602944048</v>
      </c>
      <c r="N132" s="169">
        <v>1.1181074397981705</v>
      </c>
      <c r="O132" s="169">
        <v>1.1465956268909447</v>
      </c>
      <c r="P132" s="169">
        <v>1.227181131062997</v>
      </c>
    </row>
    <row r="133" spans="8:16" x14ac:dyDescent="0.25">
      <c r="H133" s="383">
        <v>42181</v>
      </c>
      <c r="I133" s="169">
        <v>101.1317</v>
      </c>
      <c r="J133" s="169">
        <v>60.32</v>
      </c>
      <c r="L133" s="383">
        <v>42184</v>
      </c>
      <c r="M133" s="169">
        <v>0.98782320069478513</v>
      </c>
      <c r="N133" s="169">
        <v>1.097087085273158</v>
      </c>
      <c r="O133" s="169">
        <v>1.1250761526484387</v>
      </c>
      <c r="P133" s="169">
        <v>1.2794856297162009</v>
      </c>
    </row>
    <row r="134" spans="8:16" x14ac:dyDescent="0.25">
      <c r="H134" s="383">
        <v>42180</v>
      </c>
      <c r="I134" s="169">
        <v>100.9008</v>
      </c>
      <c r="J134" s="169">
        <v>62.07</v>
      </c>
      <c r="L134" s="383">
        <v>42181</v>
      </c>
      <c r="M134" s="169">
        <v>1.0086893480473778</v>
      </c>
      <c r="N134" s="169">
        <v>1.1099441869480406</v>
      </c>
      <c r="O134" s="169">
        <v>1.1375481823871425</v>
      </c>
      <c r="P134" s="169">
        <v>1.2221792151166868</v>
      </c>
    </row>
    <row r="135" spans="8:16" x14ac:dyDescent="0.25">
      <c r="H135" s="383">
        <v>42179</v>
      </c>
      <c r="I135" s="169">
        <v>100.468</v>
      </c>
      <c r="J135" s="169">
        <v>62.01</v>
      </c>
      <c r="L135" s="383">
        <v>42180</v>
      </c>
      <c r="M135" s="169">
        <v>1.0090793951860015</v>
      </c>
      <c r="N135" s="169">
        <v>1.1520470375266889</v>
      </c>
      <c r="O135" s="169">
        <v>1.1731568395640841</v>
      </c>
      <c r="P135" s="169">
        <v>1.2557028693719796</v>
      </c>
    </row>
    <row r="136" spans="8:16" x14ac:dyDescent="0.25">
      <c r="H136" s="383">
        <v>42178</v>
      </c>
      <c r="I136" s="169">
        <v>100.7234</v>
      </c>
      <c r="J136" s="169">
        <v>63.59</v>
      </c>
      <c r="L136" s="383">
        <v>42179</v>
      </c>
      <c r="M136" s="169">
        <v>1.0120529603341106</v>
      </c>
      <c r="N136" s="169">
        <v>1.1491502608138935</v>
      </c>
      <c r="O136" s="169">
        <v>1.1714746482178691</v>
      </c>
      <c r="P136" s="169">
        <v>1.3296846886471079</v>
      </c>
    </row>
    <row r="137" spans="8:16" x14ac:dyDescent="0.25">
      <c r="H137" s="383">
        <v>42177</v>
      </c>
      <c r="I137" s="169">
        <v>100.0458</v>
      </c>
      <c r="J137" s="169">
        <v>62.01</v>
      </c>
      <c r="L137" s="383">
        <v>42178</v>
      </c>
      <c r="M137" s="169">
        <v>1.0194063168918737</v>
      </c>
      <c r="N137" s="169">
        <v>1.1491613382311936</v>
      </c>
      <c r="O137" s="169">
        <v>1.1713116321237347</v>
      </c>
      <c r="P137" s="169">
        <v>1.3646463303268652</v>
      </c>
    </row>
    <row r="138" spans="8:16" x14ac:dyDescent="0.25">
      <c r="H138" s="383">
        <v>42174</v>
      </c>
      <c r="I138" s="169">
        <v>99.835300000000004</v>
      </c>
      <c r="J138" s="169">
        <v>63.26</v>
      </c>
      <c r="L138" s="383">
        <v>42177</v>
      </c>
      <c r="M138" s="169">
        <v>1.0187703793550718</v>
      </c>
      <c r="N138" s="169">
        <v>1.1533036780740495</v>
      </c>
      <c r="O138" s="169">
        <v>1.1774870493196032</v>
      </c>
      <c r="P138" s="169">
        <v>1.3395140129165888</v>
      </c>
    </row>
    <row r="139" spans="8:16" x14ac:dyDescent="0.25">
      <c r="H139" s="383">
        <v>42173</v>
      </c>
      <c r="I139" s="169">
        <v>100.6035</v>
      </c>
      <c r="J139" s="169">
        <v>63.2</v>
      </c>
      <c r="L139" s="383">
        <v>42174</v>
      </c>
      <c r="M139" s="169">
        <v>1.0126755637398319</v>
      </c>
      <c r="N139" s="169">
        <v>1.1449890457114984</v>
      </c>
      <c r="O139" s="169">
        <v>1.1703285483815986</v>
      </c>
      <c r="P139" s="169">
        <v>1.3173884885153031</v>
      </c>
    </row>
    <row r="140" spans="8:16" x14ac:dyDescent="0.25">
      <c r="H140" s="383">
        <v>42172</v>
      </c>
      <c r="I140" s="169">
        <v>100.523</v>
      </c>
      <c r="J140" s="169">
        <v>63.49</v>
      </c>
      <c r="L140" s="383">
        <v>42173</v>
      </c>
      <c r="M140" s="169">
        <v>1.0179790654652379</v>
      </c>
      <c r="N140" s="169">
        <v>1.1043993125093454</v>
      </c>
      <c r="O140" s="169">
        <v>1.1322491831584576</v>
      </c>
      <c r="P140" s="169">
        <v>1.3173884885153031</v>
      </c>
    </row>
    <row r="141" spans="8:16" x14ac:dyDescent="0.25">
      <c r="H141" s="383">
        <v>42171</v>
      </c>
      <c r="I141" s="169">
        <v>100.5206</v>
      </c>
      <c r="J141" s="169">
        <v>64.45</v>
      </c>
      <c r="L141" s="383">
        <v>42172</v>
      </c>
      <c r="M141" s="169">
        <v>1.0080763784091926</v>
      </c>
      <c r="N141" s="169">
        <v>1.1028487901137158</v>
      </c>
      <c r="O141" s="169">
        <v>1.1376724600068311</v>
      </c>
      <c r="P141" s="169">
        <v>1.3820984009172528</v>
      </c>
    </row>
    <row r="142" spans="8:16" x14ac:dyDescent="0.25">
      <c r="H142" s="383">
        <v>42170</v>
      </c>
      <c r="I142" s="169">
        <v>100.2693</v>
      </c>
      <c r="J142" s="169">
        <v>63.34</v>
      </c>
      <c r="L142" s="383">
        <v>42171</v>
      </c>
      <c r="M142" s="169">
        <v>1.0060966904843349</v>
      </c>
      <c r="N142" s="169">
        <v>1.0965228880383302</v>
      </c>
      <c r="O142" s="169">
        <v>1.126532918323047</v>
      </c>
      <c r="P142" s="169">
        <v>1.4184703178556848</v>
      </c>
    </row>
    <row r="143" spans="8:16" x14ac:dyDescent="0.25">
      <c r="H143" s="383">
        <v>42167</v>
      </c>
      <c r="I143" s="169">
        <v>100.5809</v>
      </c>
      <c r="J143" s="169">
        <v>63.02</v>
      </c>
      <c r="L143" s="383">
        <v>42170</v>
      </c>
      <c r="M143" s="169">
        <v>1.0004068855976271</v>
      </c>
      <c r="N143" s="169">
        <v>1.1038562233017426</v>
      </c>
      <c r="O143" s="169">
        <v>1.1325090085294123</v>
      </c>
      <c r="P143" s="169">
        <v>1.4022519658216499</v>
      </c>
    </row>
    <row r="144" spans="8:16" x14ac:dyDescent="0.25">
      <c r="H144" s="383">
        <v>42166</v>
      </c>
      <c r="I144" s="169">
        <v>101.49420000000001</v>
      </c>
      <c r="J144" s="169">
        <v>64.260000000000005</v>
      </c>
      <c r="L144" s="383">
        <v>42167</v>
      </c>
      <c r="M144" s="169">
        <v>1.0050293743876144</v>
      </c>
      <c r="N144" s="169">
        <v>1.0991966323102851</v>
      </c>
      <c r="O144" s="169">
        <v>1.1271343921217205</v>
      </c>
      <c r="P144" s="169">
        <v>1.4367873504699331</v>
      </c>
    </row>
    <row r="145" spans="8:16" x14ac:dyDescent="0.25">
      <c r="H145" s="383">
        <v>42165</v>
      </c>
      <c r="I145" s="169">
        <v>102.712</v>
      </c>
      <c r="J145" s="169">
        <v>63.87</v>
      </c>
      <c r="L145" s="383">
        <v>42166</v>
      </c>
      <c r="M145" s="169">
        <v>1.0120236746256577</v>
      </c>
      <c r="N145" s="169">
        <v>1.1176677280430909</v>
      </c>
      <c r="O145" s="169">
        <v>1.1460260269108375</v>
      </c>
      <c r="P145" s="169">
        <v>1.4566352864292198</v>
      </c>
    </row>
    <row r="146" spans="8:16" x14ac:dyDescent="0.25">
      <c r="H146" s="383">
        <v>42164</v>
      </c>
      <c r="I146" s="169">
        <v>102.17489999999999</v>
      </c>
      <c r="J146" s="169">
        <v>63.7</v>
      </c>
      <c r="L146" s="383">
        <v>42165</v>
      </c>
      <c r="M146" s="169">
        <v>1.0102851224690927</v>
      </c>
      <c r="N146" s="169">
        <v>1.1315025380467227</v>
      </c>
      <c r="O146" s="169">
        <v>1.1580522023064599</v>
      </c>
      <c r="P146" s="169">
        <v>1.4489523428475988</v>
      </c>
    </row>
    <row r="147" spans="8:16" x14ac:dyDescent="0.25">
      <c r="H147" s="383">
        <v>42163</v>
      </c>
      <c r="I147" s="169">
        <v>100.6041</v>
      </c>
      <c r="J147" s="169">
        <v>62.61</v>
      </c>
      <c r="L147" s="383">
        <v>42164</v>
      </c>
      <c r="M147" s="169">
        <v>0.99824272168068817</v>
      </c>
      <c r="N147" s="169">
        <v>1.1242913813125288</v>
      </c>
      <c r="O147" s="169">
        <v>1.1520701635133066</v>
      </c>
      <c r="P147" s="169">
        <v>1.445662957852778</v>
      </c>
    </row>
    <row r="148" spans="8:16" x14ac:dyDescent="0.25">
      <c r="H148" s="383">
        <v>42160</v>
      </c>
      <c r="I148" s="169">
        <v>100.2458</v>
      </c>
      <c r="J148" s="169">
        <v>63.87</v>
      </c>
      <c r="L148" s="383">
        <v>42163</v>
      </c>
      <c r="M148" s="169">
        <v>0.99782430761428054</v>
      </c>
      <c r="N148" s="169">
        <v>1.1041310591639459</v>
      </c>
      <c r="O148" s="169">
        <v>1.1280638878856304</v>
      </c>
      <c r="P148" s="169">
        <v>1.4473867976519852</v>
      </c>
    </row>
    <row r="149" spans="8:16" x14ac:dyDescent="0.25">
      <c r="H149" s="383">
        <v>42159</v>
      </c>
      <c r="I149" s="169">
        <v>100.0515</v>
      </c>
      <c r="J149" s="169">
        <v>65.11</v>
      </c>
      <c r="L149" s="383">
        <v>42160</v>
      </c>
      <c r="M149" s="169">
        <v>1.004298794314108</v>
      </c>
      <c r="N149" s="169">
        <v>1.1074525615671336</v>
      </c>
      <c r="O149" s="169">
        <v>1.1338144943066437</v>
      </c>
      <c r="P149" s="169">
        <v>1.4502390021389646</v>
      </c>
    </row>
    <row r="150" spans="8:16" x14ac:dyDescent="0.25">
      <c r="H150" s="383">
        <v>42158</v>
      </c>
      <c r="I150" s="169">
        <v>100.9914</v>
      </c>
      <c r="J150" s="169">
        <v>65.7</v>
      </c>
      <c r="L150" s="383">
        <v>42159</v>
      </c>
      <c r="M150" s="169">
        <v>1.005734972648332</v>
      </c>
      <c r="N150" s="169">
        <v>1.1193328696004441</v>
      </c>
      <c r="O150" s="169">
        <v>1.1456237493402908</v>
      </c>
      <c r="P150" s="169">
        <v>1.4295201276748111</v>
      </c>
    </row>
    <row r="151" spans="8:16" x14ac:dyDescent="0.25">
      <c r="H151" s="383">
        <v>42157</v>
      </c>
      <c r="I151" s="169">
        <v>102.0676</v>
      </c>
      <c r="J151" s="169">
        <v>64.88</v>
      </c>
      <c r="L151" s="383">
        <v>42158</v>
      </c>
      <c r="M151" s="169">
        <v>1.0143581497427516</v>
      </c>
      <c r="N151" s="169">
        <v>1.1323714087891696</v>
      </c>
      <c r="O151" s="169">
        <v>1.1582729918847772</v>
      </c>
      <c r="P151" s="169">
        <v>1.4140934927874607</v>
      </c>
    </row>
    <row r="152" spans="8:16" x14ac:dyDescent="0.25">
      <c r="H152" s="383">
        <v>42156</v>
      </c>
      <c r="I152" s="169">
        <v>101.0561</v>
      </c>
      <c r="J152" s="169">
        <v>62.69</v>
      </c>
      <c r="L152" s="383">
        <v>42157</v>
      </c>
      <c r="M152" s="169">
        <v>1.0122392646460507</v>
      </c>
      <c r="N152" s="169">
        <v>1.140028043329967</v>
      </c>
      <c r="O152" s="169">
        <v>1.1651926617161725</v>
      </c>
      <c r="P152" s="169">
        <v>1.4085957959385125</v>
      </c>
    </row>
    <row r="153" spans="8:16" x14ac:dyDescent="0.25">
      <c r="H153" s="383">
        <v>42153</v>
      </c>
      <c r="I153" s="169">
        <v>100.9465</v>
      </c>
      <c r="J153" s="169">
        <v>63.31</v>
      </c>
      <c r="L153" s="383">
        <v>42156</v>
      </c>
      <c r="M153" s="169">
        <v>1.0132479163202706</v>
      </c>
      <c r="N153" s="169">
        <v>1.1338711996318178</v>
      </c>
      <c r="O153" s="169">
        <v>1.1571759256099652</v>
      </c>
      <c r="P153" s="169">
        <v>1.4069304870431434</v>
      </c>
    </row>
    <row r="154" spans="8:16" x14ac:dyDescent="0.25">
      <c r="H154" s="383">
        <v>42152</v>
      </c>
      <c r="I154" s="169">
        <v>100.1561</v>
      </c>
      <c r="J154" s="169">
        <v>62.03</v>
      </c>
      <c r="L154" s="383">
        <v>42153</v>
      </c>
      <c r="M154" s="169">
        <v>1.0111884968487916</v>
      </c>
      <c r="N154" s="169">
        <v>1.1375494801545531</v>
      </c>
      <c r="O154" s="169">
        <v>1.1665541637253984</v>
      </c>
      <c r="P154" s="169">
        <v>1.3904354803973804</v>
      </c>
    </row>
    <row r="155" spans="8:16" x14ac:dyDescent="0.25">
      <c r="H155" s="383">
        <v>42151</v>
      </c>
      <c r="I155" s="169">
        <v>100.0014</v>
      </c>
      <c r="J155" s="169">
        <v>63.8</v>
      </c>
      <c r="L155" s="383">
        <v>42152</v>
      </c>
      <c r="M155" s="169">
        <v>1.0175068970675782</v>
      </c>
      <c r="N155" s="169">
        <v>1.1363564635027292</v>
      </c>
      <c r="O155" s="169">
        <v>1.1646065248104691</v>
      </c>
      <c r="P155" s="169">
        <v>1.3442615296800566</v>
      </c>
    </row>
    <row r="156" spans="8:16" x14ac:dyDescent="0.25">
      <c r="H156" s="383">
        <v>42150</v>
      </c>
      <c r="I156" s="169">
        <v>100.77200000000001</v>
      </c>
      <c r="J156" s="169">
        <v>65.489999999999995</v>
      </c>
      <c r="L156" s="383">
        <v>42151</v>
      </c>
      <c r="M156" s="169">
        <v>1.018773685546867</v>
      </c>
      <c r="N156" s="169">
        <v>1.1582508347346265</v>
      </c>
      <c r="O156" s="169">
        <v>1.1871925594049952</v>
      </c>
      <c r="P156" s="169">
        <v>1.343575161526636</v>
      </c>
    </row>
    <row r="157" spans="8:16" x14ac:dyDescent="0.25">
      <c r="H157" s="383">
        <v>42146</v>
      </c>
      <c r="I157" s="169">
        <v>102.5038</v>
      </c>
      <c r="J157" s="169">
        <v>64.88</v>
      </c>
      <c r="L157" s="383">
        <v>42150</v>
      </c>
      <c r="M157" s="169">
        <v>1.0096110584201679</v>
      </c>
      <c r="N157" s="169">
        <v>1.1669831549088383</v>
      </c>
      <c r="O157" s="169">
        <v>1.1951408192577027</v>
      </c>
      <c r="P157" s="169">
        <v>1.4102646530990395</v>
      </c>
    </row>
    <row r="158" spans="8:16" x14ac:dyDescent="0.25">
      <c r="H158" s="383">
        <v>42145</v>
      </c>
      <c r="I158" s="169">
        <v>103.7503</v>
      </c>
      <c r="J158" s="169">
        <v>65.56</v>
      </c>
      <c r="L158" s="383">
        <v>42149</v>
      </c>
      <c r="M158" s="169">
        <v>1.019892988375108</v>
      </c>
      <c r="N158" s="169">
        <v>1.1494189850417371</v>
      </c>
      <c r="O158" s="169">
        <v>1.1825818199174802</v>
      </c>
      <c r="P158" s="169">
        <v>1.4027716452738401</v>
      </c>
    </row>
    <row r="159" spans="8:16" x14ac:dyDescent="0.25">
      <c r="H159" s="383">
        <v>42144</v>
      </c>
      <c r="I159" s="169">
        <v>102.94280000000001</v>
      </c>
      <c r="J159" s="169">
        <v>62.58</v>
      </c>
      <c r="L159" s="383">
        <v>42146</v>
      </c>
      <c r="M159" s="169">
        <v>1.0221268701670942</v>
      </c>
      <c r="N159" s="169">
        <v>1.1592974938820586</v>
      </c>
      <c r="O159" s="169">
        <v>1.1986529023795349</v>
      </c>
      <c r="P159" s="169">
        <v>1.3831266120049681</v>
      </c>
    </row>
    <row r="160" spans="8:16" x14ac:dyDescent="0.25">
      <c r="H160" s="383">
        <v>42143</v>
      </c>
      <c r="I160" s="169">
        <v>102.8047</v>
      </c>
      <c r="J160" s="169">
        <v>62.06</v>
      </c>
      <c r="L160" s="383">
        <v>42145</v>
      </c>
      <c r="M160" s="169">
        <v>1.0197889817930319</v>
      </c>
      <c r="N160" s="169">
        <v>1.1657473707554584</v>
      </c>
      <c r="O160" s="169">
        <v>1.1986529023795349</v>
      </c>
      <c r="P160" s="169">
        <v>1.3501730931116271</v>
      </c>
    </row>
    <row r="161" spans="8:16" x14ac:dyDescent="0.25">
      <c r="H161" s="383">
        <v>42142</v>
      </c>
      <c r="I161" s="169">
        <v>105.08799999999999</v>
      </c>
      <c r="J161" s="169">
        <v>63.72</v>
      </c>
      <c r="L161" s="383">
        <v>42144</v>
      </c>
      <c r="M161" s="169">
        <v>1.020719507257942</v>
      </c>
      <c r="N161" s="169">
        <v>1.1683444776109531</v>
      </c>
      <c r="O161" s="169">
        <v>1.2028317235608821</v>
      </c>
      <c r="P161" s="169">
        <v>1.3223228039376487</v>
      </c>
    </row>
    <row r="162" spans="8:16" x14ac:dyDescent="0.25">
      <c r="H162" s="383">
        <v>42139</v>
      </c>
      <c r="I162" s="169">
        <v>105.34529999999999</v>
      </c>
      <c r="J162" s="169">
        <v>65.52</v>
      </c>
      <c r="L162" s="383">
        <v>42143</v>
      </c>
      <c r="M162" s="169">
        <v>1.0213629414116148</v>
      </c>
      <c r="N162" s="169">
        <v>1.1669219098217971</v>
      </c>
      <c r="O162" s="169">
        <v>1.2014712103469396</v>
      </c>
      <c r="P162" s="169">
        <v>1.3020140406151364</v>
      </c>
    </row>
    <row r="163" spans="8:16" x14ac:dyDescent="0.25">
      <c r="H163" s="383">
        <v>42138</v>
      </c>
      <c r="I163" s="169">
        <v>105.49379999999999</v>
      </c>
      <c r="J163" s="169">
        <v>65.37</v>
      </c>
      <c r="L163" s="383">
        <v>42142</v>
      </c>
      <c r="M163" s="169">
        <v>1.0183149795888677</v>
      </c>
      <c r="N163" s="169">
        <v>1.1633910749537131</v>
      </c>
      <c r="O163" s="169">
        <v>1.2018812217108348</v>
      </c>
      <c r="P163" s="169">
        <v>1.2951521349130495</v>
      </c>
    </row>
    <row r="164" spans="8:16" x14ac:dyDescent="0.25">
      <c r="H164" s="383">
        <v>42137</v>
      </c>
      <c r="I164" s="169">
        <v>104.9837</v>
      </c>
      <c r="J164" s="169">
        <v>66.540000000000006</v>
      </c>
      <c r="L164" s="383">
        <v>42139</v>
      </c>
      <c r="M164" s="169">
        <v>1.0175465103983534</v>
      </c>
      <c r="N164" s="169">
        <v>1.1407399139772334</v>
      </c>
      <c r="O164" s="169">
        <v>1.1795383077912125</v>
      </c>
      <c r="P164" s="169">
        <v>1.2642869827651353</v>
      </c>
    </row>
    <row r="165" spans="8:16" x14ac:dyDescent="0.25">
      <c r="H165" s="383">
        <v>42136</v>
      </c>
      <c r="I165" s="169">
        <v>104.6512</v>
      </c>
      <c r="J165" s="169">
        <v>65.03</v>
      </c>
      <c r="L165" s="383">
        <v>42138</v>
      </c>
      <c r="M165" s="169">
        <v>1.0067672797170986</v>
      </c>
      <c r="N165" s="169">
        <v>1.1362199913336806</v>
      </c>
      <c r="O165" s="169">
        <v>1.1666747091110308</v>
      </c>
      <c r="P165" s="169">
        <v>1.2702639770020754</v>
      </c>
    </row>
    <row r="166" spans="8:16" x14ac:dyDescent="0.25">
      <c r="H166" s="383">
        <v>42135</v>
      </c>
      <c r="I166" s="169">
        <v>103.3951</v>
      </c>
      <c r="J166" s="169">
        <v>64.02</v>
      </c>
      <c r="L166" s="383">
        <v>42137</v>
      </c>
      <c r="M166" s="169">
        <v>1.0070721693851499</v>
      </c>
      <c r="N166" s="169">
        <v>1.1443122233461618</v>
      </c>
      <c r="O166" s="169">
        <v>1.1764317814529874</v>
      </c>
      <c r="P166" s="169">
        <v>1.2865299638910823</v>
      </c>
    </row>
    <row r="167" spans="8:16" x14ac:dyDescent="0.25">
      <c r="H167" s="383">
        <v>42132</v>
      </c>
      <c r="I167" s="169">
        <v>104.0993</v>
      </c>
      <c r="J167" s="169">
        <v>66.27</v>
      </c>
      <c r="L167" s="383">
        <v>42136</v>
      </c>
      <c r="M167" s="169">
        <v>1.0100218257335607</v>
      </c>
      <c r="N167" s="169">
        <v>1.130578974813762</v>
      </c>
      <c r="O167" s="169">
        <v>1.158076433330367</v>
      </c>
      <c r="P167" s="169">
        <v>1.2855111555569894</v>
      </c>
    </row>
    <row r="168" spans="8:16" x14ac:dyDescent="0.25">
      <c r="H168" s="383">
        <v>42131</v>
      </c>
      <c r="I168" s="169">
        <v>103.10429999999999</v>
      </c>
      <c r="J168" s="169">
        <v>66.81</v>
      </c>
      <c r="L168" s="383">
        <v>42135</v>
      </c>
      <c r="M168" s="169">
        <v>1.0151113772670421</v>
      </c>
      <c r="N168" s="169">
        <v>1.1360867971529074</v>
      </c>
      <c r="O168" s="169">
        <v>1.1686191179101546</v>
      </c>
      <c r="P168" s="169">
        <v>1.2904625844371342</v>
      </c>
    </row>
    <row r="169" spans="8:16" x14ac:dyDescent="0.25">
      <c r="H169" s="383">
        <v>42130</v>
      </c>
      <c r="I169" s="169">
        <v>104.562</v>
      </c>
      <c r="J169" s="169">
        <v>66.59</v>
      </c>
      <c r="L169" s="383">
        <v>42132</v>
      </c>
      <c r="M169" s="169">
        <v>1.001653522860912</v>
      </c>
      <c r="N169" s="169">
        <v>1.1502435840506371</v>
      </c>
      <c r="O169" s="169">
        <v>1.1858326855663974</v>
      </c>
      <c r="P169" s="169">
        <v>1.2742008487181178</v>
      </c>
    </row>
    <row r="170" spans="8:16" x14ac:dyDescent="0.25">
      <c r="H170" s="383">
        <v>42129</v>
      </c>
      <c r="I170" s="169">
        <v>104.7285</v>
      </c>
      <c r="J170" s="169">
        <v>66.81</v>
      </c>
      <c r="L170" s="383">
        <v>42131</v>
      </c>
      <c r="M170" s="169">
        <v>0.99787975654598293</v>
      </c>
      <c r="N170" s="169">
        <v>1.1571130558657998</v>
      </c>
      <c r="O170" s="169">
        <v>1.1889395035715946</v>
      </c>
      <c r="P170" s="169">
        <v>1.2441784923040182</v>
      </c>
    </row>
    <row r="171" spans="8:16" x14ac:dyDescent="0.25">
      <c r="H171" s="383">
        <v>42128</v>
      </c>
      <c r="I171" s="169">
        <v>103.6961</v>
      </c>
      <c r="J171" s="169">
        <v>66.86</v>
      </c>
      <c r="L171" s="383">
        <v>42130</v>
      </c>
      <c r="M171" s="169">
        <v>1.0023354532331652</v>
      </c>
      <c r="N171" s="169">
        <v>1.1308856958392548</v>
      </c>
      <c r="O171" s="169">
        <v>1.1624878211074927</v>
      </c>
      <c r="P171" s="169">
        <v>1.2222482511409818</v>
      </c>
    </row>
    <row r="172" spans="8:16" x14ac:dyDescent="0.25">
      <c r="H172" s="383">
        <v>42125</v>
      </c>
      <c r="I172" s="169">
        <v>103.3993</v>
      </c>
      <c r="J172" s="169">
        <v>64.91</v>
      </c>
      <c r="L172" s="383">
        <v>42129</v>
      </c>
      <c r="M172" s="169">
        <v>1.014172823000816</v>
      </c>
      <c r="N172" s="169">
        <v>1.1313972148539904</v>
      </c>
      <c r="O172" s="169">
        <v>1.1573936153040452</v>
      </c>
      <c r="P172" s="169">
        <v>1.2509433784700228</v>
      </c>
    </row>
    <row r="173" spans="8:16" x14ac:dyDescent="0.25">
      <c r="H173" s="383">
        <v>42124</v>
      </c>
      <c r="I173" s="169">
        <v>103.7471</v>
      </c>
      <c r="J173" s="169">
        <v>65.39</v>
      </c>
      <c r="L173" s="383">
        <v>42128</v>
      </c>
      <c r="M173" s="169">
        <v>1.0112320510956228</v>
      </c>
      <c r="N173" s="169">
        <v>1.1281630950308377</v>
      </c>
      <c r="O173" s="169">
        <v>1.15540997876064</v>
      </c>
      <c r="P173" s="169">
        <v>1.2660020266012748</v>
      </c>
    </row>
    <row r="174" spans="8:16" x14ac:dyDescent="0.25">
      <c r="H174" s="383">
        <v>42123</v>
      </c>
      <c r="I174" s="169">
        <v>103.0634</v>
      </c>
      <c r="J174" s="169">
        <v>65.540000000000006</v>
      </c>
      <c r="L174" s="383">
        <v>42125</v>
      </c>
      <c r="M174" s="169">
        <v>1.0003090634331326</v>
      </c>
      <c r="N174" s="169">
        <v>1.1519399809689483</v>
      </c>
      <c r="O174" s="169">
        <v>1.1805540210675545</v>
      </c>
      <c r="P174" s="169">
        <v>1.30599678634746</v>
      </c>
    </row>
    <row r="175" spans="8:16" x14ac:dyDescent="0.25">
      <c r="H175" s="383">
        <v>42122</v>
      </c>
      <c r="I175" s="169">
        <v>102.06100000000001</v>
      </c>
      <c r="J175" s="169">
        <v>67.77</v>
      </c>
      <c r="L175" s="383">
        <v>42124</v>
      </c>
      <c r="M175" s="169">
        <v>1.0104379288008616</v>
      </c>
      <c r="N175" s="169">
        <v>1.1471413174036658</v>
      </c>
      <c r="O175" s="169">
        <v>1.1661080187522828</v>
      </c>
      <c r="P175" s="169">
        <v>1.2989162243434755</v>
      </c>
    </row>
    <row r="176" spans="8:16" x14ac:dyDescent="0.25">
      <c r="H176" s="383">
        <v>42121</v>
      </c>
      <c r="I176" s="169">
        <v>101.765</v>
      </c>
      <c r="J176" s="169">
        <v>67.52</v>
      </c>
      <c r="L176" s="383">
        <v>42123</v>
      </c>
      <c r="M176" s="169">
        <v>1.0141783059594991</v>
      </c>
      <c r="N176" s="169">
        <v>1.1471413174036658</v>
      </c>
      <c r="O176" s="169">
        <v>1.1661080187522828</v>
      </c>
      <c r="P176" s="169">
        <v>1.2989162243434755</v>
      </c>
    </row>
    <row r="177" spans="8:16" x14ac:dyDescent="0.25">
      <c r="H177" s="383">
        <v>42118</v>
      </c>
      <c r="I177" s="169">
        <v>101.59059999999999</v>
      </c>
      <c r="J177" s="169">
        <v>66.45</v>
      </c>
      <c r="L177" s="383">
        <v>42122</v>
      </c>
      <c r="M177" s="169">
        <v>1.011409116042385</v>
      </c>
      <c r="N177" s="169">
        <v>1.1475615423899117</v>
      </c>
      <c r="O177" s="169">
        <v>1.1642134564783881</v>
      </c>
      <c r="P177" s="169">
        <v>1.3065507381876089</v>
      </c>
    </row>
    <row r="178" spans="8:16" x14ac:dyDescent="0.25">
      <c r="H178" s="383">
        <v>42117</v>
      </c>
      <c r="I178" s="169">
        <v>101.6138</v>
      </c>
      <c r="J178" s="169">
        <v>66.459999999999994</v>
      </c>
      <c r="L178" s="383">
        <v>42121</v>
      </c>
      <c r="M178" s="169">
        <v>1.0155504209548132</v>
      </c>
      <c r="N178" s="169">
        <v>1.1740215388371507</v>
      </c>
      <c r="O178" s="169">
        <v>1.1962953145745407</v>
      </c>
      <c r="P178" s="169">
        <v>1.3057988407698105</v>
      </c>
    </row>
    <row r="179" spans="8:16" x14ac:dyDescent="0.25">
      <c r="H179" s="383">
        <v>42116</v>
      </c>
      <c r="I179" s="169">
        <v>100.64190000000001</v>
      </c>
      <c r="J179" s="169">
        <v>66.78</v>
      </c>
      <c r="L179" s="383">
        <v>42118</v>
      </c>
      <c r="M179" s="169">
        <v>1.0132976250742112</v>
      </c>
      <c r="N179" s="169">
        <v>1.1888778938199822</v>
      </c>
      <c r="O179" s="169">
        <v>1.215191981783881</v>
      </c>
      <c r="P179" s="169">
        <v>1.3150163711521243</v>
      </c>
    </row>
    <row r="180" spans="8:16" x14ac:dyDescent="0.25">
      <c r="H180" s="383">
        <v>42115</v>
      </c>
      <c r="I180" s="169">
        <v>100.73909999999999</v>
      </c>
      <c r="J180" s="169">
        <v>65.84</v>
      </c>
      <c r="L180" s="383">
        <v>42117</v>
      </c>
      <c r="M180" s="169">
        <v>1.0109398953260187</v>
      </c>
      <c r="N180" s="169">
        <v>1.1733984594695854</v>
      </c>
      <c r="O180" s="169">
        <v>1.1958614509584113</v>
      </c>
      <c r="P180" s="169">
        <v>1.288511408411555</v>
      </c>
    </row>
    <row r="181" spans="8:16" x14ac:dyDescent="0.25">
      <c r="H181" s="383">
        <v>42114</v>
      </c>
      <c r="I181" s="169">
        <v>101.16540000000001</v>
      </c>
      <c r="J181" s="169">
        <v>64.64</v>
      </c>
      <c r="L181" s="383">
        <v>42116</v>
      </c>
      <c r="M181" s="169">
        <v>1.005852377624604</v>
      </c>
      <c r="N181" s="169">
        <v>1.169050021986487</v>
      </c>
      <c r="O181" s="169">
        <v>1.1884174790658666</v>
      </c>
      <c r="P181" s="169">
        <v>1.2926335698475531</v>
      </c>
    </row>
    <row r="182" spans="8:16" x14ac:dyDescent="0.25">
      <c r="H182" s="383">
        <v>42111</v>
      </c>
      <c r="I182" s="169">
        <v>101.819</v>
      </c>
      <c r="J182" s="169">
        <v>64.83</v>
      </c>
      <c r="L182" s="383">
        <v>42115</v>
      </c>
      <c r="M182" s="169">
        <v>1.0073330479731091</v>
      </c>
      <c r="N182" s="169">
        <v>1.1761946243347279</v>
      </c>
      <c r="O182" s="169">
        <v>1.200533895761394</v>
      </c>
      <c r="P182" s="169">
        <v>1.2897865247981739</v>
      </c>
    </row>
    <row r="183" spans="8:16" x14ac:dyDescent="0.25">
      <c r="H183" s="383">
        <v>42110</v>
      </c>
      <c r="I183" s="169">
        <v>102.31</v>
      </c>
      <c r="J183" s="169">
        <v>65.28</v>
      </c>
      <c r="L183" s="383">
        <v>42114</v>
      </c>
      <c r="M183" s="169">
        <v>0.99809790252677555</v>
      </c>
      <c r="N183" s="169">
        <v>1.1748207394399337</v>
      </c>
      <c r="O183" s="169">
        <v>1.2065818471968714</v>
      </c>
      <c r="P183" s="169">
        <v>1.2639554593382574</v>
      </c>
    </row>
    <row r="184" spans="8:16" x14ac:dyDescent="0.25">
      <c r="H184" s="383">
        <v>42109</v>
      </c>
      <c r="I184" s="169">
        <v>101.44329999999999</v>
      </c>
      <c r="J184" s="169">
        <v>64.849999999999994</v>
      </c>
      <c r="L184" s="383">
        <v>42111</v>
      </c>
      <c r="M184" s="169">
        <v>1.009409120157263</v>
      </c>
      <c r="N184" s="169">
        <v>1.174460334495393</v>
      </c>
      <c r="O184" s="169">
        <v>1.2025732396645239</v>
      </c>
      <c r="P184" s="169">
        <v>1.2466251351818713</v>
      </c>
    </row>
    <row r="185" spans="8:16" x14ac:dyDescent="0.25">
      <c r="H185" s="383">
        <v>42108</v>
      </c>
      <c r="I185" s="169">
        <v>99.669799999999995</v>
      </c>
      <c r="J185" s="169">
        <v>62.73</v>
      </c>
      <c r="L185" s="383">
        <v>42110</v>
      </c>
      <c r="M185" s="169">
        <v>1.0101876147196687</v>
      </c>
      <c r="N185" s="169">
        <v>1.162487171364788</v>
      </c>
      <c r="O185" s="169">
        <v>1.1851880727939568</v>
      </c>
      <c r="P185" s="169">
        <v>1.2628921385329057</v>
      </c>
    </row>
    <row r="186" spans="8:16" x14ac:dyDescent="0.25">
      <c r="H186" s="383">
        <v>42107</v>
      </c>
      <c r="I186" s="169">
        <v>99.060500000000005</v>
      </c>
      <c r="J186" s="169">
        <v>62.08</v>
      </c>
      <c r="L186" s="383">
        <v>42109</v>
      </c>
      <c r="M186" s="169">
        <v>1.0050393209567861</v>
      </c>
      <c r="N186" s="169">
        <v>1.1831896758160796</v>
      </c>
      <c r="O186" s="169">
        <v>1.2110371951272452</v>
      </c>
      <c r="P186" s="169">
        <v>1.2419524590641899</v>
      </c>
    </row>
    <row r="187" spans="8:16" x14ac:dyDescent="0.25">
      <c r="H187" s="383">
        <v>42104</v>
      </c>
      <c r="I187" s="169">
        <v>99.471400000000003</v>
      </c>
      <c r="J187" s="169">
        <v>63.45</v>
      </c>
      <c r="L187" s="383">
        <v>42108</v>
      </c>
      <c r="M187" s="169">
        <v>1.0034096368096459</v>
      </c>
      <c r="N187" s="169">
        <v>1.1968164192531319</v>
      </c>
      <c r="O187" s="169">
        <v>1.2300441068801684</v>
      </c>
      <c r="P187" s="169">
        <v>1.2124686067829524</v>
      </c>
    </row>
    <row r="188" spans="8:16" x14ac:dyDescent="0.25">
      <c r="H188" s="383">
        <v>42103</v>
      </c>
      <c r="I188" s="169">
        <v>98.796999999999997</v>
      </c>
      <c r="J188" s="169">
        <v>63.45</v>
      </c>
      <c r="L188" s="383">
        <v>42107</v>
      </c>
      <c r="M188" s="169">
        <v>1.0079908571363729</v>
      </c>
      <c r="N188" s="169">
        <v>1.1917906961118172</v>
      </c>
      <c r="O188" s="169">
        <v>1.2297382414609528</v>
      </c>
      <c r="P188" s="169">
        <v>1.2236405786142495</v>
      </c>
    </row>
    <row r="189" spans="8:16" x14ac:dyDescent="0.25">
      <c r="H189" s="383">
        <v>42102</v>
      </c>
      <c r="I189" s="169">
        <v>99.224699999999999</v>
      </c>
      <c r="J189" s="169">
        <v>63.98</v>
      </c>
      <c r="L189" s="383">
        <v>42104</v>
      </c>
      <c r="M189" s="169">
        <v>1.0027880529779551</v>
      </c>
      <c r="N189" s="169">
        <v>1.2033479023237177</v>
      </c>
      <c r="O189" s="169">
        <v>1.2387448410056385</v>
      </c>
      <c r="P189" s="169">
        <v>1.2194727213514052</v>
      </c>
    </row>
    <row r="190" spans="8:16" x14ac:dyDescent="0.25">
      <c r="H190" s="383">
        <v>42101</v>
      </c>
      <c r="I190" s="169">
        <v>101.3824</v>
      </c>
      <c r="J190" s="169">
        <v>60.32</v>
      </c>
      <c r="L190" s="383">
        <v>42103</v>
      </c>
      <c r="M190" s="169">
        <v>0.99833058624084015</v>
      </c>
      <c r="N190" s="169">
        <v>1.2001986343582181</v>
      </c>
      <c r="O190" s="169">
        <v>1.2416539953871886</v>
      </c>
      <c r="P190" s="169">
        <v>1.1985959523422571</v>
      </c>
    </row>
    <row r="191" spans="8:16" x14ac:dyDescent="0.25">
      <c r="H191" s="383">
        <v>42100</v>
      </c>
      <c r="I191" s="169">
        <v>100.95180000000001</v>
      </c>
      <c r="J191" s="169">
        <v>58.43</v>
      </c>
      <c r="L191" s="383">
        <v>42102</v>
      </c>
      <c r="M191" s="169">
        <v>0.99564796835254687</v>
      </c>
      <c r="N191" s="169">
        <v>1.1909516904507034</v>
      </c>
      <c r="O191" s="169">
        <v>1.2245339504110082</v>
      </c>
      <c r="P191" s="169">
        <v>1.1811158337564978</v>
      </c>
    </row>
    <row r="192" spans="8:16" x14ac:dyDescent="0.25">
      <c r="H192" s="383">
        <v>42096</v>
      </c>
      <c r="I192" s="169">
        <v>99.6875</v>
      </c>
      <c r="J192" s="169">
        <v>57.93</v>
      </c>
      <c r="L192" s="383">
        <v>42101</v>
      </c>
      <c r="M192" s="169">
        <v>0.9977098537520912</v>
      </c>
      <c r="N192" s="169">
        <v>1.180488460048553</v>
      </c>
      <c r="O192" s="169">
        <v>1.2136847049063246</v>
      </c>
      <c r="P192" s="169">
        <v>1.1903991803571885</v>
      </c>
    </row>
    <row r="193" spans="8:16" x14ac:dyDescent="0.25">
      <c r="H193" s="383">
        <v>42095</v>
      </c>
      <c r="I193" s="169">
        <v>99.896299999999997</v>
      </c>
      <c r="J193" s="169">
        <v>57.87</v>
      </c>
      <c r="L193" s="383">
        <v>42096</v>
      </c>
      <c r="M193" s="169">
        <v>0.99110111434736159</v>
      </c>
      <c r="N193" s="169">
        <v>1.1874112348898784</v>
      </c>
      <c r="O193" s="169">
        <v>1.2209152782051687</v>
      </c>
      <c r="P193" s="169">
        <v>1.1828537262425938</v>
      </c>
    </row>
    <row r="194" spans="8:16" x14ac:dyDescent="0.25">
      <c r="H194" s="383">
        <v>42094</v>
      </c>
      <c r="I194" s="169">
        <v>98.123000000000005</v>
      </c>
      <c r="J194" s="169">
        <v>56.57</v>
      </c>
      <c r="L194" s="383">
        <v>42095</v>
      </c>
      <c r="M194" s="169">
        <v>0.98757145697173709</v>
      </c>
      <c r="N194" s="169">
        <v>1.1730246627161198</v>
      </c>
      <c r="O194" s="169">
        <v>1.207868991587953</v>
      </c>
      <c r="P194" s="169">
        <v>1.1467766353615778</v>
      </c>
    </row>
    <row r="195" spans="8:16" x14ac:dyDescent="0.25">
      <c r="H195" s="383">
        <v>42093</v>
      </c>
      <c r="I195" s="169">
        <v>99.287499999999994</v>
      </c>
      <c r="J195" s="169">
        <v>55.55</v>
      </c>
      <c r="L195" s="383">
        <v>42094</v>
      </c>
      <c r="M195" s="169">
        <v>0.99153685164940364</v>
      </c>
      <c r="N195" s="169">
        <v>1.1729223716657791</v>
      </c>
      <c r="O195" s="169">
        <v>1.2107011658879085</v>
      </c>
      <c r="P195" s="169">
        <v>1.1422740264142939</v>
      </c>
    </row>
    <row r="196" spans="8:16" x14ac:dyDescent="0.25">
      <c r="H196" s="383">
        <v>42090</v>
      </c>
      <c r="I196" s="169">
        <v>99.365200000000002</v>
      </c>
      <c r="J196" s="169">
        <v>59.1</v>
      </c>
      <c r="L196" s="383">
        <v>42093</v>
      </c>
      <c r="M196" s="169">
        <v>1.0003325798494189</v>
      </c>
      <c r="N196" s="169">
        <v>1.1681865857849663</v>
      </c>
      <c r="O196" s="169">
        <v>1.2077587039305739</v>
      </c>
      <c r="P196" s="169">
        <v>1.1258391614020704</v>
      </c>
    </row>
    <row r="197" spans="8:16" x14ac:dyDescent="0.25">
      <c r="H197" s="383">
        <v>42089</v>
      </c>
      <c r="I197" s="169">
        <v>101.0461</v>
      </c>
      <c r="J197" s="169">
        <v>58.12</v>
      </c>
      <c r="L197" s="383">
        <v>42090</v>
      </c>
      <c r="M197" s="169">
        <v>0.98809592033131644</v>
      </c>
      <c r="N197" s="169">
        <v>1.1763468948144207</v>
      </c>
      <c r="O197" s="169">
        <v>1.2176743005584105</v>
      </c>
      <c r="P197" s="169">
        <v>1.135173606145089</v>
      </c>
    </row>
    <row r="198" spans="8:16" x14ac:dyDescent="0.25">
      <c r="H198" s="383">
        <v>42088</v>
      </c>
      <c r="I198" s="169">
        <v>100.3086</v>
      </c>
      <c r="J198" s="169">
        <v>54.95</v>
      </c>
      <c r="L198" s="383">
        <v>42089</v>
      </c>
      <c r="M198" s="169">
        <v>0.985727416087949</v>
      </c>
      <c r="N198" s="169">
        <v>1.1630906832586574</v>
      </c>
      <c r="O198" s="169">
        <v>1.1993330511998235</v>
      </c>
      <c r="P198" s="169">
        <v>1.1079857319877122</v>
      </c>
    </row>
    <row r="199" spans="8:16" x14ac:dyDescent="0.25">
      <c r="H199" s="383">
        <v>42087</v>
      </c>
      <c r="I199" s="169">
        <v>100.0038</v>
      </c>
      <c r="J199" s="169">
        <v>57.1</v>
      </c>
      <c r="L199" s="383">
        <v>42088</v>
      </c>
      <c r="M199" s="169">
        <v>0.98810484506832308</v>
      </c>
      <c r="N199" s="169">
        <v>1.1605728280135343</v>
      </c>
      <c r="O199" s="169">
        <v>1.1972517724080967</v>
      </c>
      <c r="P199" s="169">
        <v>1.1064769118977038</v>
      </c>
    </row>
    <row r="200" spans="8:16" x14ac:dyDescent="0.25">
      <c r="H200" s="383">
        <v>42086</v>
      </c>
      <c r="I200" s="169">
        <v>100.12869999999999</v>
      </c>
      <c r="J200" s="169">
        <v>55.11</v>
      </c>
      <c r="L200" s="383">
        <v>42087</v>
      </c>
      <c r="M200" s="169">
        <v>1.0026637740666495</v>
      </c>
      <c r="N200" s="169">
        <v>1.1644408641912087</v>
      </c>
      <c r="O200" s="169">
        <v>1.1990755748845574</v>
      </c>
      <c r="P200" s="169">
        <v>1.1006235874035712</v>
      </c>
    </row>
    <row r="201" spans="8:16" x14ac:dyDescent="0.25">
      <c r="H201" s="383">
        <v>42083</v>
      </c>
      <c r="I201" s="169">
        <v>99.545500000000004</v>
      </c>
      <c r="J201" s="169">
        <v>56.29</v>
      </c>
      <c r="L201" s="383">
        <v>42086</v>
      </c>
      <c r="M201" s="169">
        <v>1.0088032329199201</v>
      </c>
      <c r="N201" s="169">
        <v>1.1771199213689056</v>
      </c>
      <c r="O201" s="169">
        <v>1.2107675309487238</v>
      </c>
      <c r="P201" s="169">
        <v>1.109797986291289</v>
      </c>
    </row>
    <row r="202" spans="8:16" x14ac:dyDescent="0.25">
      <c r="H202" s="383">
        <v>42082</v>
      </c>
      <c r="I202" s="169">
        <v>97.988200000000006</v>
      </c>
      <c r="J202" s="169">
        <v>56.41</v>
      </c>
      <c r="L202" s="383">
        <v>42083</v>
      </c>
      <c r="M202" s="169">
        <v>1.0105488806595908</v>
      </c>
      <c r="N202" s="169">
        <v>1.1683852226362614</v>
      </c>
      <c r="O202" s="169">
        <v>1.2015332103795164</v>
      </c>
      <c r="P202" s="169">
        <v>1.1064599025907793</v>
      </c>
    </row>
    <row r="203" spans="8:16" x14ac:dyDescent="0.25">
      <c r="H203" s="383">
        <v>42081</v>
      </c>
      <c r="I203" s="169">
        <v>98.186800000000005</v>
      </c>
      <c r="J203" s="169">
        <v>59.19</v>
      </c>
      <c r="L203" s="383">
        <v>42082</v>
      </c>
      <c r="M203" s="169">
        <v>1.0015361632989817</v>
      </c>
      <c r="N203" s="169">
        <v>1.1756395146919663</v>
      </c>
      <c r="O203" s="169">
        <v>1.2134549305359699</v>
      </c>
      <c r="P203" s="169">
        <v>1.0893068389377549</v>
      </c>
    </row>
    <row r="204" spans="8:16" x14ac:dyDescent="0.25">
      <c r="H204" s="383">
        <v>42080</v>
      </c>
      <c r="I204" s="169">
        <v>96.962599999999995</v>
      </c>
      <c r="J204" s="169">
        <v>56.48</v>
      </c>
      <c r="L204" s="383">
        <v>42081</v>
      </c>
      <c r="M204" s="169">
        <v>1.0064087520105798</v>
      </c>
      <c r="N204" s="169">
        <v>1.1605634943908272</v>
      </c>
      <c r="O204" s="169">
        <v>1.2016921525807787</v>
      </c>
      <c r="P204" s="169">
        <v>1.0809881593838562</v>
      </c>
    </row>
    <row r="205" spans="8:16" x14ac:dyDescent="0.25">
      <c r="H205" s="383">
        <v>42079</v>
      </c>
      <c r="I205" s="169">
        <v>97.329899999999995</v>
      </c>
      <c r="J205" s="169">
        <v>55.11</v>
      </c>
      <c r="L205" s="383">
        <v>42080</v>
      </c>
      <c r="M205" s="169">
        <v>0.9942503163124099</v>
      </c>
      <c r="N205" s="169">
        <v>1.1599610716154301</v>
      </c>
      <c r="O205" s="169">
        <v>1.2036522675540611</v>
      </c>
      <c r="P205" s="169">
        <v>1.0740871509573742</v>
      </c>
    </row>
    <row r="206" spans="8:16" x14ac:dyDescent="0.25">
      <c r="H206" s="383">
        <v>42076</v>
      </c>
      <c r="I206" s="169">
        <v>97.577699999999993</v>
      </c>
      <c r="J206" s="169">
        <v>55.92</v>
      </c>
      <c r="L206" s="383">
        <v>42079</v>
      </c>
      <c r="M206" s="169">
        <v>0.99757053215046398</v>
      </c>
      <c r="N206" s="169">
        <v>1.1609523138270985</v>
      </c>
      <c r="O206" s="169">
        <v>1.2085000037330467</v>
      </c>
      <c r="P206" s="169">
        <v>1.0494709255009456</v>
      </c>
    </row>
    <row r="207" spans="8:16" x14ac:dyDescent="0.25">
      <c r="H207" s="383">
        <v>42075</v>
      </c>
      <c r="I207" s="169">
        <v>98.9953</v>
      </c>
      <c r="J207" s="169">
        <v>55.32</v>
      </c>
      <c r="L207" s="383">
        <v>42076</v>
      </c>
      <c r="M207" s="169">
        <v>0.98403688064564276</v>
      </c>
      <c r="N207" s="169">
        <v>1.1702839385657509</v>
      </c>
      <c r="O207" s="169">
        <v>1.2238578522042474</v>
      </c>
      <c r="P207" s="169">
        <v>1.0319009813348523</v>
      </c>
    </row>
    <row r="208" spans="8:16" x14ac:dyDescent="0.25">
      <c r="H208" s="383">
        <v>42074</v>
      </c>
      <c r="I208" s="169">
        <v>99.378100000000003</v>
      </c>
      <c r="J208" s="169">
        <v>54.43</v>
      </c>
      <c r="L208" s="383">
        <v>42075</v>
      </c>
      <c r="M208" s="169">
        <v>0.99011156783555532</v>
      </c>
      <c r="N208" s="169">
        <v>1.156460881356236</v>
      </c>
      <c r="O208" s="169">
        <v>1.2014986923930959</v>
      </c>
      <c r="P208" s="169">
        <v>1.0095131743023087</v>
      </c>
    </row>
    <row r="209" spans="8:16" x14ac:dyDescent="0.25">
      <c r="H209" s="383">
        <v>42073</v>
      </c>
      <c r="I209" s="169">
        <v>99.135800000000003</v>
      </c>
      <c r="J209" s="169">
        <v>55.91</v>
      </c>
      <c r="L209" s="383">
        <v>42074</v>
      </c>
      <c r="M209" s="169">
        <v>0.97751010918363213</v>
      </c>
      <c r="N209" s="169">
        <v>1.1523717049037407</v>
      </c>
      <c r="O209" s="169">
        <v>1.1928355326873823</v>
      </c>
      <c r="P209" s="169">
        <v>1.0018430030211389</v>
      </c>
    </row>
    <row r="210" spans="8:16" x14ac:dyDescent="0.25">
      <c r="H210" s="383">
        <v>42072</v>
      </c>
      <c r="I210" s="169">
        <v>100.3442</v>
      </c>
      <c r="J210" s="169">
        <v>53.51</v>
      </c>
      <c r="L210" s="383">
        <v>42073</v>
      </c>
      <c r="M210" s="169">
        <v>0.9794277672925864</v>
      </c>
      <c r="N210" s="169">
        <v>1.1546240435546391</v>
      </c>
      <c r="O210" s="169">
        <v>1.1933945709383043</v>
      </c>
      <c r="P210" s="169">
        <v>0.98422018472393114</v>
      </c>
    </row>
    <row r="211" spans="8:16" x14ac:dyDescent="0.25">
      <c r="H211" s="383">
        <v>42069</v>
      </c>
      <c r="I211" s="169">
        <v>100.7694</v>
      </c>
      <c r="J211" s="169">
        <v>53.44</v>
      </c>
      <c r="L211" s="383">
        <v>42072</v>
      </c>
      <c r="M211" s="169">
        <v>0.99638914613197982</v>
      </c>
      <c r="N211" s="169">
        <v>1.131555853772594</v>
      </c>
      <c r="O211" s="169">
        <v>1.1668206664238447</v>
      </c>
      <c r="P211" s="169">
        <v>0.98346925078055492</v>
      </c>
    </row>
    <row r="212" spans="8:16" x14ac:dyDescent="0.25">
      <c r="H212" s="383">
        <v>42068</v>
      </c>
      <c r="I212" s="169">
        <v>101.6979</v>
      </c>
      <c r="J212" s="169">
        <v>54.67</v>
      </c>
      <c r="L212" s="383">
        <v>42069</v>
      </c>
      <c r="M212" s="169">
        <v>0.99244468720359835</v>
      </c>
      <c r="N212" s="169">
        <v>1.1434745969171702</v>
      </c>
      <c r="O212" s="169">
        <v>1.1738772390172669</v>
      </c>
      <c r="P212" s="169">
        <v>0.987701670816439</v>
      </c>
    </row>
    <row r="213" spans="8:16" x14ac:dyDescent="0.25">
      <c r="H213" s="383">
        <v>42067</v>
      </c>
      <c r="I213" s="169">
        <v>102.05419999999999</v>
      </c>
      <c r="J213" s="169">
        <v>57.08</v>
      </c>
      <c r="L213" s="383">
        <v>42068</v>
      </c>
      <c r="M213" s="169">
        <v>1.0066186201130145</v>
      </c>
      <c r="N213" s="169">
        <v>1.145503555182549</v>
      </c>
      <c r="O213" s="169">
        <v>1.1711813615281901</v>
      </c>
      <c r="P213" s="169">
        <v>0.96949663349272952</v>
      </c>
    </row>
    <row r="214" spans="8:16" x14ac:dyDescent="0.25">
      <c r="H214" s="383">
        <v>42066</v>
      </c>
      <c r="I214" s="169">
        <v>102.09820000000001</v>
      </c>
      <c r="J214" s="169">
        <v>57.54</v>
      </c>
      <c r="L214" s="383">
        <v>42067</v>
      </c>
      <c r="M214" s="169">
        <v>1.0054225447650329</v>
      </c>
      <c r="N214" s="169">
        <v>1.1456666192390854</v>
      </c>
      <c r="O214" s="169">
        <v>1.1670993066621043</v>
      </c>
      <c r="P214" s="169">
        <v>0.97033754109557291</v>
      </c>
    </row>
    <row r="215" spans="8:16" x14ac:dyDescent="0.25">
      <c r="H215" s="383">
        <v>42065</v>
      </c>
      <c r="I215" s="169">
        <v>101.8861</v>
      </c>
      <c r="J215" s="169">
        <v>56.39</v>
      </c>
      <c r="L215" s="383">
        <v>42066</v>
      </c>
      <c r="M215" s="169">
        <v>1.0098110483090459</v>
      </c>
      <c r="N215" s="169">
        <v>1.1359636522576375</v>
      </c>
      <c r="O215" s="169">
        <v>1.1571233444905173</v>
      </c>
      <c r="P215" s="169">
        <v>0.97928600699389112</v>
      </c>
    </row>
    <row r="216" spans="8:16" x14ac:dyDescent="0.25">
      <c r="H216" s="383">
        <v>42062</v>
      </c>
      <c r="I216" s="169">
        <v>103.4379</v>
      </c>
      <c r="J216" s="169">
        <v>58.53</v>
      </c>
      <c r="L216" s="383">
        <v>42065</v>
      </c>
      <c r="M216" s="169">
        <v>1.0143496548010005</v>
      </c>
      <c r="N216" s="169">
        <v>1.1262908046986722</v>
      </c>
      <c r="O216" s="169">
        <v>1.1473701096646787</v>
      </c>
      <c r="P216" s="169">
        <v>0.97386695822537495</v>
      </c>
    </row>
    <row r="217" spans="8:16" x14ac:dyDescent="0.25">
      <c r="H217" s="383">
        <v>42061</v>
      </c>
      <c r="I217" s="169">
        <v>102.1028</v>
      </c>
      <c r="J217" s="169">
        <v>59.73</v>
      </c>
      <c r="L217" s="383">
        <v>42062</v>
      </c>
      <c r="M217" s="169">
        <v>1.0082246844992662</v>
      </c>
      <c r="N217" s="169">
        <v>1.1379808486686089</v>
      </c>
      <c r="O217" s="169">
        <v>1.1587632646571593</v>
      </c>
      <c r="P217" s="169">
        <v>0.99564578761548184</v>
      </c>
    </row>
    <row r="218" spans="8:16" x14ac:dyDescent="0.25">
      <c r="H218" s="383">
        <v>42060</v>
      </c>
      <c r="I218" s="169">
        <v>102.7864</v>
      </c>
      <c r="J218" s="169">
        <v>60.48</v>
      </c>
      <c r="L218" s="383">
        <v>42061</v>
      </c>
      <c r="M218" s="169">
        <v>1.0111809936609819</v>
      </c>
      <c r="N218" s="169">
        <v>1.1401786813999233</v>
      </c>
      <c r="O218" s="169">
        <v>1.1580002178727435</v>
      </c>
      <c r="P218" s="169">
        <v>0.98866423953021454</v>
      </c>
    </row>
    <row r="219" spans="8:16" x14ac:dyDescent="0.25">
      <c r="H219" s="383">
        <v>42059</v>
      </c>
      <c r="I219" s="169">
        <v>101.96639999999999</v>
      </c>
      <c r="J219" s="169">
        <v>60.55</v>
      </c>
      <c r="L219" s="383">
        <v>42060</v>
      </c>
      <c r="M219" s="169">
        <v>1.0126569665257885</v>
      </c>
      <c r="N219" s="169">
        <v>1.1334484985157351</v>
      </c>
      <c r="O219" s="169">
        <v>1.1514257717832899</v>
      </c>
      <c r="P219" s="169">
        <v>0.98665955615988388</v>
      </c>
    </row>
    <row r="220" spans="8:16" x14ac:dyDescent="0.25">
      <c r="H220" s="383">
        <v>42058</v>
      </c>
      <c r="I220" s="169">
        <v>101.7313</v>
      </c>
      <c r="J220" s="169">
        <v>61.02</v>
      </c>
      <c r="L220" s="383">
        <v>42059</v>
      </c>
      <c r="M220" s="169">
        <v>1.0134227501777258</v>
      </c>
      <c r="N220" s="169">
        <v>1.124085974587089</v>
      </c>
      <c r="O220" s="169">
        <v>1.1409960497516172</v>
      </c>
      <c r="P220" s="169">
        <v>0.9650809529805906</v>
      </c>
    </row>
    <row r="221" spans="8:16" x14ac:dyDescent="0.25">
      <c r="H221" s="383">
        <v>42055</v>
      </c>
      <c r="I221" s="169">
        <v>102.7283</v>
      </c>
      <c r="J221" s="169">
        <v>59.54</v>
      </c>
      <c r="L221" s="383">
        <v>42058</v>
      </c>
      <c r="M221" s="169">
        <v>1.0106640118028216</v>
      </c>
      <c r="N221" s="169">
        <v>1.1255857913388017</v>
      </c>
      <c r="O221" s="169">
        <v>1.1405917926476685</v>
      </c>
      <c r="P221" s="169">
        <v>0.96425449415910713</v>
      </c>
    </row>
    <row r="222" spans="8:16" x14ac:dyDescent="0.25">
      <c r="H222" s="383">
        <v>42054</v>
      </c>
      <c r="I222" s="169">
        <v>103.22020000000001</v>
      </c>
      <c r="J222" s="169">
        <v>62.58</v>
      </c>
      <c r="L222" s="383">
        <v>42055</v>
      </c>
      <c r="M222" s="169">
        <v>1.0109672862187815</v>
      </c>
      <c r="N222" s="169">
        <v>1.1177666765580607</v>
      </c>
      <c r="O222" s="169">
        <v>1.1338699763018498</v>
      </c>
      <c r="P222" s="169">
        <v>0.94030007214280897</v>
      </c>
    </row>
    <row r="223" spans="8:16" x14ac:dyDescent="0.25">
      <c r="H223" s="383">
        <v>42053</v>
      </c>
      <c r="I223" s="169">
        <v>103.21</v>
      </c>
      <c r="J223" s="169">
        <v>60.05</v>
      </c>
      <c r="L223" s="383">
        <v>42054</v>
      </c>
      <c r="M223" s="169">
        <v>1.0048407992941824</v>
      </c>
      <c r="N223" s="169">
        <v>1.1094441582012498</v>
      </c>
      <c r="O223" s="169">
        <v>1.1266052386938923</v>
      </c>
      <c r="P223" s="169">
        <v>0.97078162620898445</v>
      </c>
    </row>
    <row r="224" spans="8:16" x14ac:dyDescent="0.25">
      <c r="H224" s="383">
        <v>42052</v>
      </c>
      <c r="I224" s="169">
        <v>103.9821</v>
      </c>
      <c r="J224" s="169">
        <v>61.63</v>
      </c>
      <c r="L224" s="383">
        <v>42053</v>
      </c>
      <c r="M224" s="169">
        <v>1.0059028658948073</v>
      </c>
      <c r="N224" s="169">
        <v>1.1087417660542807</v>
      </c>
      <c r="O224" s="169">
        <v>1.1221787466388549</v>
      </c>
      <c r="P224" s="169">
        <v>0.94886701916129235</v>
      </c>
    </row>
    <row r="225" spans="8:16" x14ac:dyDescent="0.25">
      <c r="H225" s="383">
        <v>42048</v>
      </c>
      <c r="I225" s="169">
        <v>104.47199999999999</v>
      </c>
      <c r="J225" s="169">
        <v>58.66</v>
      </c>
      <c r="L225" s="383">
        <v>42052</v>
      </c>
      <c r="M225" s="169">
        <v>1.0062171007329765</v>
      </c>
      <c r="N225" s="169">
        <v>1.1023132358448053</v>
      </c>
      <c r="O225" s="169">
        <v>1.118443685969208</v>
      </c>
      <c r="P225" s="169">
        <v>0.96315808952908388</v>
      </c>
    </row>
    <row r="226" spans="8:16" x14ac:dyDescent="0.25">
      <c r="H226" s="383">
        <v>42047</v>
      </c>
      <c r="I226" s="169">
        <v>103.0098</v>
      </c>
      <c r="J226" s="169">
        <v>58.9</v>
      </c>
      <c r="L226" s="383">
        <v>42051</v>
      </c>
      <c r="M226" s="169">
        <v>1.0046195728477694</v>
      </c>
      <c r="N226" s="169">
        <v>1.0943561390218275</v>
      </c>
      <c r="O226" s="169">
        <v>1.1124431095908101</v>
      </c>
      <c r="P226" s="169">
        <v>0.97041538958877493</v>
      </c>
    </row>
    <row r="227" spans="8:16" x14ac:dyDescent="0.25">
      <c r="H227" s="383">
        <v>42046</v>
      </c>
      <c r="I227" s="169">
        <v>101.6249</v>
      </c>
      <c r="J227" s="169">
        <v>60.22</v>
      </c>
      <c r="L227" s="383">
        <v>42048</v>
      </c>
      <c r="M227" s="169">
        <v>1.0005448390700939</v>
      </c>
      <c r="N227" s="169">
        <v>1.0928590371082167</v>
      </c>
      <c r="O227" s="169">
        <v>1.1149707502245785</v>
      </c>
      <c r="P227" s="169">
        <v>0.96310503610027542</v>
      </c>
    </row>
    <row r="228" spans="8:16" x14ac:dyDescent="0.25">
      <c r="H228" s="383">
        <v>42045</v>
      </c>
      <c r="I228" s="169">
        <v>102.1225</v>
      </c>
      <c r="J228" s="169">
        <v>60.21</v>
      </c>
      <c r="L228" s="383">
        <v>42047</v>
      </c>
      <c r="M228" s="169">
        <v>0.9909003088964925</v>
      </c>
      <c r="N228" s="169">
        <v>1.0970039615336851</v>
      </c>
      <c r="O228" s="169">
        <v>1.1186347595647468</v>
      </c>
      <c r="P228" s="169">
        <v>0.95923373894613662</v>
      </c>
    </row>
    <row r="229" spans="8:16" x14ac:dyDescent="0.25">
      <c r="H229" s="383">
        <v>42044</v>
      </c>
      <c r="I229" s="169">
        <v>103.56659999999999</v>
      </c>
      <c r="J229" s="169">
        <v>60.53</v>
      </c>
      <c r="L229" s="383">
        <v>42046</v>
      </c>
      <c r="M229" s="169">
        <v>0.99092931416094798</v>
      </c>
      <c r="N229" s="169">
        <v>1.0882317493737252</v>
      </c>
      <c r="O229" s="169">
        <v>1.1146282208936356</v>
      </c>
      <c r="P229" s="169">
        <v>0.94864775149440528</v>
      </c>
    </row>
    <row r="230" spans="8:16" x14ac:dyDescent="0.25">
      <c r="H230" s="383">
        <v>42041</v>
      </c>
      <c r="I230" s="169">
        <v>102.64879999999999</v>
      </c>
      <c r="J230" s="169">
        <v>62.53</v>
      </c>
      <c r="L230" s="383">
        <v>42045</v>
      </c>
      <c r="M230" s="169">
        <v>0.98025380090572256</v>
      </c>
      <c r="N230" s="169">
        <v>1.0753484665223911</v>
      </c>
      <c r="O230" s="169">
        <v>1.0990461630463852</v>
      </c>
      <c r="P230" s="169">
        <v>0.9443636078868084</v>
      </c>
    </row>
    <row r="231" spans="8:16" x14ac:dyDescent="0.25">
      <c r="H231" s="383">
        <v>42040</v>
      </c>
      <c r="I231" s="169">
        <v>102.4819</v>
      </c>
      <c r="J231" s="169">
        <v>61.4</v>
      </c>
      <c r="L231" s="383">
        <v>42044</v>
      </c>
      <c r="M231" s="169">
        <v>0.98450100470825908</v>
      </c>
      <c r="N231" s="169">
        <v>1.0780057690794906</v>
      </c>
      <c r="O231" s="169">
        <v>1.0992061060620364</v>
      </c>
      <c r="P231" s="169">
        <v>0.93934822081501645</v>
      </c>
    </row>
    <row r="232" spans="8:16" x14ac:dyDescent="0.25">
      <c r="H232" s="383">
        <v>42039</v>
      </c>
      <c r="I232" s="169">
        <v>101.6108</v>
      </c>
      <c r="J232" s="169">
        <v>61.52</v>
      </c>
      <c r="L232" s="383">
        <v>42041</v>
      </c>
      <c r="M232" s="169">
        <v>0.98791915338075686</v>
      </c>
      <c r="N232" s="169">
        <v>1.0674374769429811</v>
      </c>
      <c r="O232" s="169">
        <v>1.0907360994694604</v>
      </c>
      <c r="P232" s="169">
        <v>0.92355391432660461</v>
      </c>
    </row>
    <row r="233" spans="8:16" x14ac:dyDescent="0.25">
      <c r="H233" s="383">
        <v>42038</v>
      </c>
      <c r="I233" s="169">
        <v>104.0163</v>
      </c>
      <c r="J233" s="169">
        <v>57.05</v>
      </c>
      <c r="L233" s="383">
        <v>42040</v>
      </c>
      <c r="M233" s="169">
        <v>0.97762775142828062</v>
      </c>
      <c r="N233" s="169">
        <v>1.0822719756128496</v>
      </c>
      <c r="O233" s="169">
        <v>1.1075970089517857</v>
      </c>
      <c r="P233" s="169">
        <v>0.91774132589714197</v>
      </c>
    </row>
    <row r="234" spans="8:16" x14ac:dyDescent="0.25">
      <c r="H234" s="383">
        <v>42037</v>
      </c>
      <c r="I234" s="169">
        <v>101.3224</v>
      </c>
      <c r="J234" s="169">
        <v>54.66</v>
      </c>
      <c r="L234" s="383">
        <v>42039</v>
      </c>
      <c r="M234" s="169">
        <v>0.98178378816920642</v>
      </c>
      <c r="N234" s="169">
        <v>1.0854400972687213</v>
      </c>
      <c r="O234" s="169">
        <v>1.1130090017150105</v>
      </c>
      <c r="P234" s="169">
        <v>0.93598593556114695</v>
      </c>
    </row>
    <row r="235" spans="8:16" x14ac:dyDescent="0.25">
      <c r="H235" s="383">
        <v>42034</v>
      </c>
      <c r="I235" s="169">
        <v>100.8413</v>
      </c>
      <c r="J235" s="169">
        <v>56.43</v>
      </c>
      <c r="L235" s="383">
        <v>42038</v>
      </c>
      <c r="M235" s="169">
        <v>0.96734431962874057</v>
      </c>
      <c r="N235" s="169">
        <v>1.0873636640358115</v>
      </c>
      <c r="O235" s="169">
        <v>1.1135506410400418</v>
      </c>
      <c r="P235" s="169">
        <v>0.94909477211266458</v>
      </c>
    </row>
    <row r="236" spans="8:16" x14ac:dyDescent="0.25">
      <c r="H236" s="383">
        <v>42033</v>
      </c>
      <c r="I236" s="169">
        <v>98.762900000000002</v>
      </c>
      <c r="J236" s="169">
        <v>58.34</v>
      </c>
      <c r="L236" s="383">
        <v>42037</v>
      </c>
      <c r="M236" s="169">
        <v>0.95438184863891107</v>
      </c>
      <c r="N236" s="169">
        <v>1.0869682543034598</v>
      </c>
      <c r="O236" s="169">
        <v>1.111680280786804</v>
      </c>
      <c r="P236" s="169">
        <v>0.95595469734161265</v>
      </c>
    </row>
    <row r="237" spans="8:16" x14ac:dyDescent="0.25">
      <c r="H237" s="383">
        <v>42032</v>
      </c>
      <c r="I237" s="169">
        <v>100.2513</v>
      </c>
      <c r="J237" s="169">
        <v>57.8</v>
      </c>
      <c r="L237" s="383">
        <v>42034</v>
      </c>
      <c r="M237" s="169">
        <v>0.96737380905944292</v>
      </c>
      <c r="N237" s="169">
        <v>1.073891529804853</v>
      </c>
      <c r="O237" s="169">
        <v>1.1058675783604117</v>
      </c>
      <c r="P237" s="169">
        <v>0.93205539399678705</v>
      </c>
    </row>
    <row r="238" spans="8:16" x14ac:dyDescent="0.25">
      <c r="H238" s="383">
        <v>42031</v>
      </c>
      <c r="I238" s="169">
        <v>101.3211</v>
      </c>
      <c r="J238" s="169">
        <v>56.57</v>
      </c>
      <c r="L238" s="383">
        <v>42033</v>
      </c>
      <c r="M238" s="169">
        <v>0.95783910653816584</v>
      </c>
      <c r="N238" s="169">
        <v>1.06832079006313</v>
      </c>
      <c r="O238" s="169">
        <v>1.0933665497770142</v>
      </c>
      <c r="P238" s="169">
        <v>0.95822461394913128</v>
      </c>
    </row>
    <row r="239" spans="8:16" x14ac:dyDescent="0.25">
      <c r="H239" s="383">
        <v>42030</v>
      </c>
      <c r="I239" s="169">
        <v>100.745</v>
      </c>
      <c r="J239" s="169">
        <v>54.16</v>
      </c>
      <c r="L239" s="383">
        <v>42032</v>
      </c>
      <c r="M239" s="169">
        <v>0.97133470901162045</v>
      </c>
      <c r="N239" s="169">
        <v>1.0743679513968865</v>
      </c>
      <c r="O239" s="169">
        <v>1.097422288950612</v>
      </c>
      <c r="P239" s="169">
        <v>0.97523247586843564</v>
      </c>
    </row>
    <row r="240" spans="8:16" x14ac:dyDescent="0.25">
      <c r="H240" s="383">
        <v>42027</v>
      </c>
      <c r="I240" s="169">
        <v>101.131</v>
      </c>
      <c r="J240" s="169">
        <v>57.91</v>
      </c>
      <c r="L240" s="383">
        <v>42031</v>
      </c>
      <c r="M240" s="169">
        <v>0.98472255300483424</v>
      </c>
      <c r="N240" s="169">
        <v>1.0705364083002138</v>
      </c>
      <c r="O240" s="169">
        <v>1.0949108450757807</v>
      </c>
      <c r="P240" s="169">
        <v>0.98815012184760753</v>
      </c>
    </row>
    <row r="241" spans="8:16" x14ac:dyDescent="0.25">
      <c r="H241" s="383">
        <v>42026</v>
      </c>
      <c r="I241" s="169">
        <v>101.5883</v>
      </c>
      <c r="J241" s="169">
        <v>54.75</v>
      </c>
      <c r="L241" s="383">
        <v>42030</v>
      </c>
      <c r="M241" s="169">
        <v>0.98215410158122007</v>
      </c>
      <c r="N241" s="169">
        <v>1.0745748595749056</v>
      </c>
      <c r="O241" s="169">
        <v>1.087159104015357</v>
      </c>
      <c r="P241" s="169">
        <v>1.0032436946804979</v>
      </c>
    </row>
    <row r="242" spans="8:16" x14ac:dyDescent="0.25">
      <c r="H242" s="383">
        <v>42025</v>
      </c>
      <c r="I242" s="169">
        <v>102.5472</v>
      </c>
      <c r="J242" s="169">
        <v>52.99</v>
      </c>
      <c r="L242" s="383">
        <v>42027</v>
      </c>
      <c r="M242" s="169">
        <v>0.98764570422765874</v>
      </c>
      <c r="N242" s="169">
        <v>1.0867882691370974</v>
      </c>
      <c r="O242" s="169">
        <v>1.1028791273893417</v>
      </c>
      <c r="P242" s="169">
        <v>1.0106999863749639</v>
      </c>
    </row>
    <row r="243" spans="8:16" x14ac:dyDescent="0.25">
      <c r="H243" s="383">
        <v>42024</v>
      </c>
      <c r="I243" s="169">
        <v>101.49930000000001</v>
      </c>
      <c r="J243" s="169">
        <v>49.13</v>
      </c>
      <c r="L243" s="383">
        <v>42026</v>
      </c>
      <c r="M243" s="169">
        <v>0.97237593669424527</v>
      </c>
      <c r="N243" s="169">
        <v>1.0774077721747464</v>
      </c>
      <c r="O243" s="169">
        <v>1.0889114404007467</v>
      </c>
      <c r="P243" s="169">
        <v>1.004346309518297</v>
      </c>
    </row>
    <row r="244" spans="8:16" x14ac:dyDescent="0.25">
      <c r="H244" s="383">
        <v>42020</v>
      </c>
      <c r="I244" s="169">
        <v>103.3062</v>
      </c>
      <c r="J244" s="169">
        <v>48.47</v>
      </c>
      <c r="L244" s="383">
        <v>42025</v>
      </c>
      <c r="M244" s="169">
        <v>0.96764428605520059</v>
      </c>
      <c r="N244" s="169">
        <v>1.0593799931429495</v>
      </c>
      <c r="O244" s="169">
        <v>1.0684085857548322</v>
      </c>
      <c r="P244" s="169">
        <v>1.0055599883321629</v>
      </c>
    </row>
    <row r="245" spans="8:16" x14ac:dyDescent="0.25">
      <c r="H245" s="383">
        <v>42019</v>
      </c>
      <c r="I245" s="169">
        <v>101.71769999999999</v>
      </c>
      <c r="J245" s="169">
        <v>49.6</v>
      </c>
      <c r="L245" s="383">
        <v>42024</v>
      </c>
      <c r="M245" s="169">
        <v>0.9660943360695613</v>
      </c>
      <c r="N245" s="169">
        <v>1.0431951705429183</v>
      </c>
      <c r="O245" s="169">
        <v>1.055165848190956</v>
      </c>
      <c r="P245" s="169">
        <v>0.99952566523329445</v>
      </c>
    </row>
    <row r="246" spans="8:16" x14ac:dyDescent="0.25">
      <c r="H246" s="383">
        <v>42018</v>
      </c>
      <c r="I246" s="169">
        <v>102.3496</v>
      </c>
      <c r="J246" s="169">
        <v>48.16</v>
      </c>
      <c r="L246" s="383">
        <v>42023</v>
      </c>
      <c r="M246" s="169">
        <v>0.9526701363776906</v>
      </c>
      <c r="N246" s="169">
        <v>1.0355493734200309</v>
      </c>
      <c r="O246" s="169">
        <v>1.0510613862215747</v>
      </c>
      <c r="P246" s="169">
        <v>0.95141840330454497</v>
      </c>
    </row>
    <row r="247" spans="8:16" x14ac:dyDescent="0.25">
      <c r="H247" s="383">
        <v>42017</v>
      </c>
      <c r="I247" s="169">
        <v>101.29089999999999</v>
      </c>
      <c r="J247" s="169">
        <v>48.79</v>
      </c>
      <c r="L247" s="383">
        <v>42020</v>
      </c>
      <c r="M247" s="169">
        <v>0.96191802452796382</v>
      </c>
      <c r="N247" s="169">
        <v>1.0280918304972455</v>
      </c>
      <c r="O247" s="169">
        <v>1.0496183580102756</v>
      </c>
      <c r="P247" s="169">
        <v>0.93199442461757775</v>
      </c>
    </row>
    <row r="248" spans="8:16" x14ac:dyDescent="0.25">
      <c r="H248" s="383">
        <v>42016</v>
      </c>
      <c r="I248" s="169">
        <v>101.895</v>
      </c>
      <c r="J248" s="169">
        <v>48.52</v>
      </c>
      <c r="L248" s="383">
        <v>42019</v>
      </c>
      <c r="M248" s="169">
        <v>0.96773108711230515</v>
      </c>
      <c r="N248" s="169">
        <v>1.0222646595169316</v>
      </c>
      <c r="O248" s="169">
        <v>1.0422834163268977</v>
      </c>
      <c r="P248" s="169">
        <v>1.0096783542324375</v>
      </c>
    </row>
    <row r="249" spans="8:16" x14ac:dyDescent="0.25">
      <c r="H249" s="383">
        <v>42013</v>
      </c>
      <c r="I249" s="169">
        <v>103.6223</v>
      </c>
      <c r="J249" s="169">
        <v>49.03</v>
      </c>
      <c r="L249" s="383">
        <v>42018</v>
      </c>
      <c r="M249" s="169">
        <v>0.97030965199057517</v>
      </c>
      <c r="N249" s="169">
        <v>1.0080502525440176</v>
      </c>
      <c r="O249" s="169">
        <v>1.0288113487393009</v>
      </c>
      <c r="P249" s="169">
        <v>1.0023825769163128</v>
      </c>
    </row>
    <row r="250" spans="8:16" x14ac:dyDescent="0.25">
      <c r="H250" s="383">
        <v>42012</v>
      </c>
      <c r="I250" s="169">
        <v>103.6365</v>
      </c>
      <c r="J250" s="169">
        <v>47.99</v>
      </c>
      <c r="L250" s="383">
        <v>42017</v>
      </c>
      <c r="M250" s="169">
        <v>0.97840331350435883</v>
      </c>
      <c r="N250" s="169">
        <v>0.9861417639352017</v>
      </c>
      <c r="O250" s="169">
        <v>1.0068567553164094</v>
      </c>
      <c r="P250" s="169">
        <v>0.96492501378050544</v>
      </c>
    </row>
    <row r="251" spans="8:16" x14ac:dyDescent="0.25">
      <c r="H251" s="383">
        <v>42011</v>
      </c>
      <c r="I251" s="169">
        <v>103.5252</v>
      </c>
      <c r="J251" s="169">
        <v>48.84</v>
      </c>
      <c r="L251" s="383">
        <v>42016</v>
      </c>
      <c r="M251" s="169">
        <v>0.9868072046077756</v>
      </c>
      <c r="N251" s="169">
        <v>1.0002425852865064</v>
      </c>
      <c r="O251" s="169">
        <v>1.019322302042091</v>
      </c>
      <c r="P251" s="169">
        <v>0.96833870508923225</v>
      </c>
    </row>
    <row r="252" spans="8:16" x14ac:dyDescent="0.25">
      <c r="H252" s="383">
        <v>42010</v>
      </c>
      <c r="I252" s="169">
        <v>104.0825</v>
      </c>
      <c r="J252" s="169">
        <v>50.17</v>
      </c>
      <c r="L252" s="383">
        <v>42013</v>
      </c>
      <c r="M252" s="169">
        <v>0.96891885868744398</v>
      </c>
      <c r="N252" s="169">
        <v>0.98413457602634657</v>
      </c>
      <c r="O252" s="169">
        <v>1.0030575681969278</v>
      </c>
      <c r="P252" s="169">
        <v>0.96663084573848401</v>
      </c>
    </row>
    <row r="253" spans="8:16" x14ac:dyDescent="0.25">
      <c r="H253" s="383">
        <v>42009</v>
      </c>
      <c r="I253" s="169">
        <v>103.873</v>
      </c>
      <c r="J253" s="169">
        <v>47.67</v>
      </c>
      <c r="L253" s="383">
        <v>42012</v>
      </c>
      <c r="M253" s="169">
        <v>0.95728903560656442</v>
      </c>
      <c r="N253" s="169">
        <v>0.97056856991375662</v>
      </c>
      <c r="O253" s="169">
        <v>0.98923158488345952</v>
      </c>
      <c r="P253" s="169">
        <v>0.98264325180365131</v>
      </c>
    </row>
    <row r="254" spans="8:16" x14ac:dyDescent="0.25">
      <c r="H254" s="383">
        <v>42006</v>
      </c>
      <c r="I254" s="169">
        <v>103.8614</v>
      </c>
      <c r="J254" s="169">
        <v>48.69</v>
      </c>
      <c r="L254" s="383">
        <v>42011</v>
      </c>
      <c r="M254" s="169">
        <v>0.96618252163532847</v>
      </c>
      <c r="N254" s="169">
        <v>0.99997132837606051</v>
      </c>
      <c r="O254" s="169">
        <v>1.0084547498595056</v>
      </c>
      <c r="P254" s="169">
        <v>0.98436271851636004</v>
      </c>
    </row>
    <row r="255" spans="8:16" x14ac:dyDescent="0.25">
      <c r="H255" s="383">
        <v>42004</v>
      </c>
      <c r="I255" s="169">
        <v>104.32850000000001</v>
      </c>
      <c r="J255" s="169">
        <v>46.59</v>
      </c>
      <c r="L255" s="383">
        <v>42010</v>
      </c>
      <c r="M255" s="169">
        <v>0.98446062871918816</v>
      </c>
      <c r="N255" s="169">
        <v>0.9641941518953665</v>
      </c>
      <c r="O255" s="169">
        <v>0.97489476255100727</v>
      </c>
      <c r="P255" s="169">
        <v>1.0083784288166839</v>
      </c>
    </row>
    <row r="256" spans="8:16" x14ac:dyDescent="0.25">
      <c r="H256" s="383">
        <v>42003</v>
      </c>
      <c r="I256" s="169">
        <v>106.1031</v>
      </c>
      <c r="J256" s="169">
        <v>47.43</v>
      </c>
      <c r="L256" s="383">
        <v>42009</v>
      </c>
      <c r="M256" s="169">
        <v>0.98480061609108593</v>
      </c>
      <c r="N256" s="169">
        <v>0.95791736834798646</v>
      </c>
      <c r="O256" s="169">
        <v>0.96977103054795755</v>
      </c>
      <c r="P256" s="169">
        <v>1.0014518446280607</v>
      </c>
    </row>
    <row r="257" spans="8:16" x14ac:dyDescent="0.25">
      <c r="H257" s="383">
        <v>42002</v>
      </c>
      <c r="I257" s="169">
        <v>106.113</v>
      </c>
      <c r="J257" s="169">
        <v>50.11</v>
      </c>
      <c r="L257" s="383">
        <v>42006</v>
      </c>
      <c r="M257" s="169">
        <v>0.99511138110658803</v>
      </c>
      <c r="N257" s="169">
        <v>0.96295517671941488</v>
      </c>
      <c r="O257" s="169">
        <v>0.97014049543612579</v>
      </c>
      <c r="P257" s="169">
        <v>1</v>
      </c>
    </row>
    <row r="258" spans="8:16" x14ac:dyDescent="0.25">
      <c r="H258" s="383">
        <v>41999</v>
      </c>
      <c r="I258" s="169">
        <v>106.4859</v>
      </c>
      <c r="J258" s="169">
        <v>50.96</v>
      </c>
      <c r="L258" s="383">
        <v>42004</v>
      </c>
      <c r="M258" s="169">
        <v>1</v>
      </c>
      <c r="N258" s="169">
        <v>1</v>
      </c>
      <c r="O258" s="169">
        <v>1</v>
      </c>
      <c r="P258" s="169">
        <v>1</v>
      </c>
    </row>
    <row r="259" spans="8:16" x14ac:dyDescent="0.25">
      <c r="H259" s="383">
        <v>41997</v>
      </c>
      <c r="I259" s="169">
        <v>106.1649</v>
      </c>
      <c r="J259" s="169">
        <v>51.15</v>
      </c>
    </row>
    <row r="260" spans="8:16" x14ac:dyDescent="0.25">
      <c r="H260" s="383">
        <v>41996</v>
      </c>
      <c r="I260" s="169">
        <v>107.5993</v>
      </c>
      <c r="J260" s="169">
        <v>51.1</v>
      </c>
    </row>
    <row r="261" spans="8:16" x14ac:dyDescent="0.25">
      <c r="H261" s="383">
        <v>41995</v>
      </c>
      <c r="I261" s="169">
        <v>107.0226</v>
      </c>
      <c r="J261" s="169">
        <v>53.11</v>
      </c>
    </row>
    <row r="262" spans="8:16" x14ac:dyDescent="0.25">
      <c r="H262" s="383">
        <v>41992</v>
      </c>
      <c r="I262" s="169">
        <v>108.66</v>
      </c>
      <c r="J262" s="169">
        <v>56.42</v>
      </c>
    </row>
    <row r="263" spans="8:16" x14ac:dyDescent="0.25">
      <c r="H263" s="383">
        <v>41991</v>
      </c>
      <c r="I263" s="169">
        <v>108.52419999999999</v>
      </c>
      <c r="J263" s="169">
        <v>57.33</v>
      </c>
    </row>
    <row r="264" spans="8:16" x14ac:dyDescent="0.25">
      <c r="H264" s="383">
        <v>41990</v>
      </c>
      <c r="I264" s="169">
        <v>108.8532</v>
      </c>
      <c r="J264" s="169">
        <v>57.9</v>
      </c>
    </row>
    <row r="265" spans="8:16" x14ac:dyDescent="0.25">
      <c r="H265" s="383">
        <v>41989</v>
      </c>
      <c r="I265" s="169">
        <v>108.2629</v>
      </c>
      <c r="J265" s="169">
        <v>57.88</v>
      </c>
    </row>
    <row r="266" spans="8:16" x14ac:dyDescent="0.25">
      <c r="H266" s="383">
        <v>41988</v>
      </c>
      <c r="I266" s="169">
        <v>109.7779</v>
      </c>
      <c r="J266" s="169">
        <v>59.45</v>
      </c>
    </row>
    <row r="267" spans="8:16" x14ac:dyDescent="0.25">
      <c r="H267" s="383">
        <v>41985</v>
      </c>
      <c r="I267" s="169">
        <v>110.7697</v>
      </c>
      <c r="J267" s="169">
        <v>60.24</v>
      </c>
    </row>
    <row r="268" spans="8:16" x14ac:dyDescent="0.25">
      <c r="H268" s="383">
        <v>41984</v>
      </c>
      <c r="I268" s="169">
        <v>110.68210000000001</v>
      </c>
      <c r="J268" s="169">
        <v>61.69</v>
      </c>
    </row>
    <row r="269" spans="8:16" x14ac:dyDescent="0.25">
      <c r="H269" s="383">
        <v>41983</v>
      </c>
      <c r="I269" s="169">
        <v>110.879</v>
      </c>
      <c r="J269" s="169">
        <v>60.11</v>
      </c>
    </row>
    <row r="270" spans="8:16" x14ac:dyDescent="0.25">
      <c r="H270" s="383">
        <v>41982</v>
      </c>
      <c r="I270" s="169">
        <v>111.9937</v>
      </c>
      <c r="J270" s="169">
        <v>61.38</v>
      </c>
    </row>
    <row r="271" spans="8:16" x14ac:dyDescent="0.25">
      <c r="H271" s="383">
        <v>41981</v>
      </c>
      <c r="I271" s="169">
        <v>110.6721</v>
      </c>
      <c r="J271" s="169">
        <v>59.27</v>
      </c>
    </row>
    <row r="272" spans="8:16" x14ac:dyDescent="0.25">
      <c r="H272" s="383">
        <v>41978</v>
      </c>
      <c r="I272" s="169">
        <v>112.20059999999999</v>
      </c>
      <c r="J272" s="169">
        <v>61.18</v>
      </c>
    </row>
    <row r="273" spans="8:10" x14ac:dyDescent="0.25">
      <c r="H273" s="383">
        <v>41977</v>
      </c>
      <c r="I273" s="169">
        <v>112.19970000000001</v>
      </c>
      <c r="J273" s="169">
        <v>59.86</v>
      </c>
    </row>
    <row r="274" spans="8:10" x14ac:dyDescent="0.25">
      <c r="H274" s="383">
        <v>41976</v>
      </c>
      <c r="I274" s="169">
        <v>112.16379999999999</v>
      </c>
      <c r="J274" s="169">
        <v>61.06</v>
      </c>
    </row>
    <row r="275" spans="8:10" x14ac:dyDescent="0.25">
      <c r="H275" s="383">
        <v>41975</v>
      </c>
      <c r="I275" s="169">
        <v>112.5138</v>
      </c>
      <c r="J275" s="169">
        <v>61.85</v>
      </c>
    </row>
    <row r="276" spans="8:10" x14ac:dyDescent="0.25">
      <c r="H276" s="383">
        <v>41974</v>
      </c>
      <c r="I276" s="169">
        <v>114.797</v>
      </c>
      <c r="J276" s="169">
        <v>63.68</v>
      </c>
    </row>
    <row r="277" spans="8:10" x14ac:dyDescent="0.25">
      <c r="H277" s="383">
        <v>41971</v>
      </c>
      <c r="I277" s="169">
        <v>112.9451</v>
      </c>
      <c r="J277" s="169">
        <v>64.239999999999995</v>
      </c>
    </row>
    <row r="278" spans="8:10" x14ac:dyDescent="0.25">
      <c r="H278" s="383">
        <v>41969</v>
      </c>
      <c r="I278" s="169">
        <v>117.4897</v>
      </c>
      <c r="J278" s="169">
        <v>66.84</v>
      </c>
    </row>
    <row r="279" spans="8:10" x14ac:dyDescent="0.25">
      <c r="H279" s="383">
        <v>41968</v>
      </c>
      <c r="I279" s="169">
        <v>117.69029999999999</v>
      </c>
      <c r="J279" s="169">
        <v>66.19</v>
      </c>
    </row>
    <row r="280" spans="8:10" x14ac:dyDescent="0.25">
      <c r="H280" s="383">
        <v>41967</v>
      </c>
      <c r="I280" s="169">
        <v>117.22450000000001</v>
      </c>
      <c r="J280" s="169">
        <v>69.069999999999993</v>
      </c>
    </row>
    <row r="281" spans="8:10" x14ac:dyDescent="0.25">
      <c r="H281" s="383">
        <v>41964</v>
      </c>
      <c r="I281" s="169">
        <v>118.1138</v>
      </c>
      <c r="J281" s="169">
        <v>69.64</v>
      </c>
    </row>
    <row r="282" spans="8:10" x14ac:dyDescent="0.25">
      <c r="H282" s="383">
        <v>41963</v>
      </c>
      <c r="I282" s="169">
        <v>117.916</v>
      </c>
      <c r="J282" s="169">
        <v>69.92</v>
      </c>
    </row>
    <row r="283" spans="8:10" x14ac:dyDescent="0.25">
      <c r="H283" s="383">
        <v>41962</v>
      </c>
      <c r="I283" s="169">
        <v>117.10250000000001</v>
      </c>
      <c r="J283" s="169">
        <v>70.540000000000006</v>
      </c>
    </row>
    <row r="284" spans="8:10" x14ac:dyDescent="0.25">
      <c r="H284" s="383">
        <v>41961</v>
      </c>
      <c r="I284" s="169">
        <v>116.7847</v>
      </c>
      <c r="J284" s="169">
        <v>72.540000000000006</v>
      </c>
    </row>
    <row r="285" spans="8:10" x14ac:dyDescent="0.25">
      <c r="H285" s="383">
        <v>41960</v>
      </c>
      <c r="I285" s="169">
        <v>117.47799999999999</v>
      </c>
      <c r="J285" s="169">
        <v>70.150000000000006</v>
      </c>
    </row>
    <row r="286" spans="8:10" x14ac:dyDescent="0.25">
      <c r="H286" s="383">
        <v>41957</v>
      </c>
      <c r="I286" s="169">
        <v>116.87820000000001</v>
      </c>
      <c r="J286" s="169">
        <v>72.58</v>
      </c>
    </row>
    <row r="287" spans="8:10" x14ac:dyDescent="0.25">
      <c r="H287" s="383">
        <v>41956</v>
      </c>
      <c r="I287" s="169">
        <v>115.9414</v>
      </c>
      <c r="J287" s="169">
        <v>77.75</v>
      </c>
    </row>
    <row r="288" spans="8:10" x14ac:dyDescent="0.25">
      <c r="H288" s="383">
        <v>41955</v>
      </c>
      <c r="I288" s="169">
        <v>117.32250000000001</v>
      </c>
      <c r="J288" s="169">
        <v>78.33</v>
      </c>
    </row>
    <row r="289" spans="8:10" x14ac:dyDescent="0.25">
      <c r="H289" s="383">
        <v>41954</v>
      </c>
      <c r="I289" s="169">
        <v>117.5562</v>
      </c>
      <c r="J289" s="169">
        <v>79.680000000000007</v>
      </c>
    </row>
    <row r="290" spans="8:10" x14ac:dyDescent="0.25">
      <c r="H290" s="383">
        <v>41953</v>
      </c>
      <c r="I290" s="169">
        <v>116.5363</v>
      </c>
      <c r="J290" s="169">
        <v>80.36</v>
      </c>
    </row>
    <row r="291" spans="8:10" x14ac:dyDescent="0.25">
      <c r="H291" s="383">
        <v>41950</v>
      </c>
      <c r="I291" s="169">
        <v>117.67610000000001</v>
      </c>
      <c r="J291" s="169">
        <v>79.33</v>
      </c>
    </row>
    <row r="292" spans="8:10" x14ac:dyDescent="0.25">
      <c r="H292" s="383">
        <v>41949</v>
      </c>
      <c r="I292" s="169">
        <v>116.99379999999999</v>
      </c>
      <c r="J292" s="169">
        <v>78.099999999999994</v>
      </c>
    </row>
    <row r="293" spans="8:10" x14ac:dyDescent="0.25">
      <c r="H293" s="383">
        <v>41948</v>
      </c>
      <c r="I293" s="169">
        <v>116.3039</v>
      </c>
      <c r="J293" s="169">
        <v>78.47</v>
      </c>
    </row>
    <row r="294" spans="8:10" x14ac:dyDescent="0.25">
      <c r="H294" s="383">
        <v>41947</v>
      </c>
      <c r="I294" s="169">
        <v>116.48090000000001</v>
      </c>
      <c r="J294" s="169">
        <v>79.31</v>
      </c>
    </row>
    <row r="295" spans="8:10" x14ac:dyDescent="0.25">
      <c r="H295" s="383">
        <v>41946</v>
      </c>
      <c r="I295" s="169">
        <v>117.7226</v>
      </c>
      <c r="J295" s="169">
        <v>79.41</v>
      </c>
    </row>
    <row r="296" spans="8:10" x14ac:dyDescent="0.25">
      <c r="H296" s="383">
        <v>41943</v>
      </c>
      <c r="I296" s="169">
        <v>117.73650000000001</v>
      </c>
      <c r="J296" s="169">
        <v>77.92</v>
      </c>
    </row>
    <row r="297" spans="8:10" x14ac:dyDescent="0.25">
      <c r="H297" s="383">
        <v>41942</v>
      </c>
      <c r="I297" s="169">
        <v>117.9486</v>
      </c>
      <c r="J297" s="169">
        <v>80.38</v>
      </c>
    </row>
    <row r="298" spans="8:10" x14ac:dyDescent="0.25">
      <c r="H298" s="383">
        <v>41941</v>
      </c>
      <c r="I298" s="169">
        <v>119.0795</v>
      </c>
      <c r="J298" s="169">
        <v>81.67</v>
      </c>
    </row>
    <row r="299" spans="8:10" x14ac:dyDescent="0.25">
      <c r="H299" s="383">
        <v>41940</v>
      </c>
      <c r="I299" s="169">
        <v>117.7636</v>
      </c>
      <c r="J299" s="169">
        <v>82.34</v>
      </c>
    </row>
    <row r="300" spans="8:10" x14ac:dyDescent="0.25">
      <c r="H300" s="383">
        <v>41939</v>
      </c>
      <c r="I300" s="169">
        <v>116.8334</v>
      </c>
      <c r="J300" s="169">
        <v>83.39</v>
      </c>
    </row>
    <row r="301" spans="8:10" x14ac:dyDescent="0.25">
      <c r="H301" s="383">
        <v>41936</v>
      </c>
      <c r="I301" s="169">
        <v>116.5802</v>
      </c>
      <c r="J301" s="169">
        <v>82.86</v>
      </c>
    </row>
    <row r="302" spans="8:10" x14ac:dyDescent="0.25">
      <c r="H302" s="383">
        <v>41935</v>
      </c>
      <c r="I302" s="169">
        <v>117.24039999999999</v>
      </c>
      <c r="J302" s="169">
        <v>82.95</v>
      </c>
    </row>
    <row r="303" spans="8:10" x14ac:dyDescent="0.25">
      <c r="H303" s="383">
        <v>41934</v>
      </c>
      <c r="I303" s="169">
        <v>116.65349999999999</v>
      </c>
      <c r="J303" s="169">
        <v>82.82</v>
      </c>
    </row>
    <row r="304" spans="8:10" x14ac:dyDescent="0.25">
      <c r="H304" s="383">
        <v>41933</v>
      </c>
      <c r="I304" s="169">
        <v>117.46810000000001</v>
      </c>
      <c r="J304" s="169">
        <v>84.78</v>
      </c>
    </row>
    <row r="305" spans="8:10" x14ac:dyDescent="0.25">
      <c r="H305" s="383">
        <v>41932</v>
      </c>
      <c r="I305" s="169">
        <v>116.60590000000001</v>
      </c>
      <c r="J305" s="169">
        <v>85.86</v>
      </c>
    </row>
    <row r="306" spans="8:10" x14ac:dyDescent="0.25">
      <c r="H306" s="383">
        <v>41929</v>
      </c>
      <c r="I306" s="169">
        <v>117.4452</v>
      </c>
      <c r="J306" s="169">
        <v>86.24</v>
      </c>
    </row>
    <row r="307" spans="8:10" x14ac:dyDescent="0.25">
      <c r="H307" s="383">
        <v>41928</v>
      </c>
      <c r="I307" s="169">
        <v>117.54649999999999</v>
      </c>
      <c r="J307" s="169">
        <v>87.12</v>
      </c>
    </row>
    <row r="308" spans="8:10" x14ac:dyDescent="0.25">
      <c r="H308" s="383">
        <v>41927</v>
      </c>
      <c r="I308" s="169">
        <v>116.9992</v>
      </c>
      <c r="J308" s="169">
        <v>86.03</v>
      </c>
    </row>
    <row r="309" spans="8:10" x14ac:dyDescent="0.25">
      <c r="H309" s="383">
        <v>41926</v>
      </c>
      <c r="I309" s="169">
        <v>118.40479999999999</v>
      </c>
      <c r="J309" s="169">
        <v>85.83</v>
      </c>
    </row>
    <row r="310" spans="8:10" x14ac:dyDescent="0.25">
      <c r="H310" s="383">
        <v>41925</v>
      </c>
      <c r="I310" s="169">
        <v>119.0406</v>
      </c>
      <c r="J310" s="169">
        <v>86.13</v>
      </c>
    </row>
    <row r="311" spans="8:10" x14ac:dyDescent="0.25">
      <c r="H311" s="383">
        <v>41922</v>
      </c>
      <c r="I311" s="169">
        <v>118.2045</v>
      </c>
      <c r="J311" s="169">
        <v>86.83</v>
      </c>
    </row>
    <row r="312" spans="8:10" x14ac:dyDescent="0.25">
      <c r="H312" s="383">
        <v>41921</v>
      </c>
      <c r="I312" s="169">
        <v>118.8325</v>
      </c>
      <c r="J312" s="169">
        <v>84.71</v>
      </c>
    </row>
    <row r="313" spans="8:10" x14ac:dyDescent="0.25">
      <c r="H313" s="383">
        <v>41920</v>
      </c>
      <c r="I313" s="169">
        <v>118.8028</v>
      </c>
      <c r="J313" s="169">
        <v>86.22</v>
      </c>
    </row>
    <row r="314" spans="8:10" x14ac:dyDescent="0.25">
      <c r="H314" s="383">
        <v>41919</v>
      </c>
      <c r="I314" s="169">
        <v>119.8569</v>
      </c>
      <c r="J314" s="169">
        <v>85.4</v>
      </c>
    </row>
    <row r="315" spans="8:10" x14ac:dyDescent="0.25">
      <c r="H315" s="383">
        <v>41918</v>
      </c>
      <c r="I315" s="169">
        <v>119.5825</v>
      </c>
      <c r="J315" s="169">
        <v>86.16</v>
      </c>
    </row>
    <row r="316" spans="8:10" x14ac:dyDescent="0.25">
      <c r="H316" s="383">
        <v>41915</v>
      </c>
      <c r="I316" s="169">
        <v>118.01819999999999</v>
      </c>
      <c r="J316" s="169">
        <v>84.47</v>
      </c>
    </row>
    <row r="317" spans="8:10" x14ac:dyDescent="0.25">
      <c r="H317" s="383">
        <v>41914</v>
      </c>
      <c r="I317" s="169">
        <v>118.21729999999999</v>
      </c>
      <c r="J317" s="169">
        <v>83.78</v>
      </c>
    </row>
    <row r="318" spans="8:10" x14ac:dyDescent="0.25">
      <c r="H318" s="383">
        <v>41913</v>
      </c>
      <c r="I318" s="169">
        <v>118.5566</v>
      </c>
      <c r="J318" s="169">
        <v>85.04</v>
      </c>
    </row>
    <row r="319" spans="8:10" x14ac:dyDescent="0.25">
      <c r="H319" s="383">
        <v>41912</v>
      </c>
      <c r="I319" s="169">
        <v>118.6922</v>
      </c>
      <c r="J319" s="169">
        <v>88.89</v>
      </c>
    </row>
    <row r="320" spans="8:10" x14ac:dyDescent="0.25">
      <c r="H320" s="383">
        <v>41911</v>
      </c>
      <c r="I320" s="169">
        <v>120.42449999999999</v>
      </c>
      <c r="J320" s="169">
        <v>90.21</v>
      </c>
    </row>
    <row r="321" spans="8:10" x14ac:dyDescent="0.25">
      <c r="H321" s="383">
        <v>41908</v>
      </c>
      <c r="I321" s="169">
        <v>119.18470000000001</v>
      </c>
      <c r="J321" s="169">
        <v>90.05</v>
      </c>
    </row>
    <row r="322" spans="8:10" x14ac:dyDescent="0.25">
      <c r="H322" s="383">
        <v>41907</v>
      </c>
      <c r="I322" s="169">
        <v>119.08280000000001</v>
      </c>
      <c r="J322" s="169">
        <v>91.38</v>
      </c>
    </row>
    <row r="323" spans="8:10" x14ac:dyDescent="0.25">
      <c r="H323" s="383">
        <v>41906</v>
      </c>
      <c r="I323" s="169">
        <v>119.53060000000001</v>
      </c>
      <c r="J323" s="169">
        <v>92.11</v>
      </c>
    </row>
    <row r="324" spans="8:10" x14ac:dyDescent="0.25">
      <c r="H324" s="383">
        <v>41905</v>
      </c>
      <c r="I324" s="169">
        <v>118.6006</v>
      </c>
      <c r="J324" s="169">
        <v>92.79</v>
      </c>
    </row>
    <row r="325" spans="8:10" x14ac:dyDescent="0.25">
      <c r="H325" s="383">
        <v>41904</v>
      </c>
      <c r="I325" s="169">
        <v>118.62520000000001</v>
      </c>
      <c r="J325" s="169">
        <v>92.31</v>
      </c>
    </row>
    <row r="326" spans="8:10" x14ac:dyDescent="0.25">
      <c r="H326" s="383">
        <v>41901</v>
      </c>
      <c r="I326" s="169">
        <v>119.485</v>
      </c>
      <c r="J326" s="169">
        <v>93.42</v>
      </c>
    </row>
    <row r="327" spans="8:10" x14ac:dyDescent="0.25">
      <c r="H327" s="383">
        <v>41900</v>
      </c>
      <c r="I327" s="169">
        <v>120.4843</v>
      </c>
      <c r="J327" s="169">
        <v>94.16</v>
      </c>
    </row>
    <row r="328" spans="8:10" x14ac:dyDescent="0.25">
      <c r="H328" s="383">
        <v>41899</v>
      </c>
      <c r="I328" s="169">
        <v>122.0424</v>
      </c>
      <c r="J328" s="169">
        <v>94.67</v>
      </c>
    </row>
    <row r="329" spans="8:10" x14ac:dyDescent="0.25">
      <c r="H329" s="383">
        <v>41898</v>
      </c>
      <c r="I329" s="169">
        <v>122.2611</v>
      </c>
      <c r="J329" s="169">
        <v>97.2</v>
      </c>
    </row>
    <row r="330" spans="8:10" x14ac:dyDescent="0.25">
      <c r="H330" s="383">
        <v>41897</v>
      </c>
      <c r="I330" s="169">
        <v>121.3571</v>
      </c>
      <c r="J330" s="169">
        <v>97</v>
      </c>
    </row>
    <row r="331" spans="8:10" x14ac:dyDescent="0.25">
      <c r="H331" s="383">
        <v>41894</v>
      </c>
      <c r="I331" s="169">
        <v>121.2991</v>
      </c>
      <c r="J331" s="169">
        <v>97</v>
      </c>
    </row>
    <row r="332" spans="8:10" x14ac:dyDescent="0.25">
      <c r="H332" s="383">
        <v>41893</v>
      </c>
      <c r="I332" s="169">
        <v>121.6292</v>
      </c>
      <c r="J332" s="169">
        <v>96.95</v>
      </c>
    </row>
    <row r="333" spans="8:10" x14ac:dyDescent="0.25">
      <c r="H333" s="383">
        <v>41892</v>
      </c>
      <c r="I333" s="169">
        <v>122.6383</v>
      </c>
      <c r="J333" s="169">
        <v>96.85</v>
      </c>
    </row>
    <row r="334" spans="8:10" x14ac:dyDescent="0.25">
      <c r="H334" s="383">
        <v>41891</v>
      </c>
      <c r="I334" s="169">
        <v>123.4755</v>
      </c>
      <c r="J334" s="169">
        <v>96.97</v>
      </c>
    </row>
    <row r="335" spans="8:10" x14ac:dyDescent="0.25">
      <c r="H335" s="383">
        <v>41890</v>
      </c>
      <c r="I335" s="169">
        <v>124.2431</v>
      </c>
      <c r="J335" s="169">
        <v>98.39</v>
      </c>
    </row>
    <row r="336" spans="8:10" x14ac:dyDescent="0.25">
      <c r="H336" s="383">
        <v>41887</v>
      </c>
      <c r="I336" s="169">
        <v>124.8522</v>
      </c>
      <c r="J336" s="169">
        <v>97.7</v>
      </c>
    </row>
    <row r="337" spans="8:10" x14ac:dyDescent="0.25">
      <c r="H337" s="383">
        <v>41886</v>
      </c>
      <c r="I337" s="169">
        <v>124.6729</v>
      </c>
      <c r="J337" s="169">
        <v>98.97</v>
      </c>
    </row>
    <row r="338" spans="8:10" x14ac:dyDescent="0.25">
      <c r="H338" s="383">
        <v>41885</v>
      </c>
      <c r="I338" s="169">
        <v>125.1742</v>
      </c>
      <c r="J338" s="169">
        <v>99.05</v>
      </c>
    </row>
    <row r="339" spans="8:10" x14ac:dyDescent="0.25">
      <c r="H339" s="383">
        <v>41884</v>
      </c>
      <c r="I339" s="169">
        <v>125.3004</v>
      </c>
      <c r="J339" s="169">
        <v>96.65</v>
      </c>
    </row>
    <row r="340" spans="8:10" x14ac:dyDescent="0.25">
      <c r="H340" s="383">
        <v>41880</v>
      </c>
      <c r="I340" s="169">
        <v>126.5745</v>
      </c>
      <c r="J340" s="169">
        <v>97.11</v>
      </c>
    </row>
    <row r="341" spans="8:10" x14ac:dyDescent="0.25">
      <c r="H341" s="383">
        <v>41879</v>
      </c>
      <c r="I341" s="169">
        <v>126.3261</v>
      </c>
      <c r="J341" s="169">
        <v>98.08</v>
      </c>
    </row>
    <row r="342" spans="8:10" x14ac:dyDescent="0.25">
      <c r="H342" s="383">
        <v>41878</v>
      </c>
      <c r="I342" s="169">
        <v>126.0103</v>
      </c>
      <c r="J342" s="169">
        <v>98.04</v>
      </c>
    </row>
    <row r="343" spans="8:10" x14ac:dyDescent="0.25">
      <c r="H343" s="383">
        <v>41877</v>
      </c>
      <c r="I343" s="169">
        <v>125.8897</v>
      </c>
      <c r="J343" s="169">
        <v>99.16</v>
      </c>
    </row>
    <row r="344" spans="8:10" x14ac:dyDescent="0.25">
      <c r="H344" s="383">
        <v>41876</v>
      </c>
      <c r="I344" s="169">
        <v>125.4041</v>
      </c>
      <c r="J344" s="169">
        <v>100.2</v>
      </c>
    </row>
    <row r="345" spans="8:10" x14ac:dyDescent="0.25">
      <c r="H345" s="383">
        <v>41873</v>
      </c>
      <c r="I345" s="169">
        <v>125.4217</v>
      </c>
      <c r="J345" s="169">
        <v>100.82</v>
      </c>
    </row>
    <row r="346" spans="8:10" x14ac:dyDescent="0.25">
      <c r="H346" s="383">
        <v>41872</v>
      </c>
      <c r="I346" s="169">
        <v>125.4898</v>
      </c>
      <c r="J346" s="169">
        <v>101.83</v>
      </c>
    </row>
    <row r="347" spans="8:10" x14ac:dyDescent="0.25">
      <c r="H347" s="383">
        <v>41871</v>
      </c>
      <c r="I347" s="169">
        <v>125.2677</v>
      </c>
      <c r="J347" s="169">
        <v>102.77</v>
      </c>
    </row>
    <row r="348" spans="8:10" x14ac:dyDescent="0.25">
      <c r="H348" s="383">
        <v>41870</v>
      </c>
      <c r="I348" s="169">
        <v>124.9821</v>
      </c>
      <c r="J348" s="169">
        <v>100.34</v>
      </c>
    </row>
    <row r="349" spans="8:10" x14ac:dyDescent="0.25">
      <c r="H349" s="383">
        <v>41869</v>
      </c>
      <c r="I349" s="169">
        <v>125.134</v>
      </c>
      <c r="J349" s="169">
        <v>102.79</v>
      </c>
    </row>
    <row r="350" spans="8:10" x14ac:dyDescent="0.25">
      <c r="H350" s="383">
        <v>41866</v>
      </c>
      <c r="I350" s="169">
        <v>125.7131</v>
      </c>
      <c r="J350" s="169">
        <v>103.19</v>
      </c>
    </row>
    <row r="351" spans="8:10" x14ac:dyDescent="0.25">
      <c r="H351" s="383">
        <v>41865</v>
      </c>
      <c r="I351" s="169">
        <v>125.6506</v>
      </c>
      <c r="J351" s="169">
        <v>102.46</v>
      </c>
    </row>
    <row r="352" spans="8:10" x14ac:dyDescent="0.25">
      <c r="H352" s="383">
        <v>41864</v>
      </c>
      <c r="I352" s="169">
        <v>126.2692</v>
      </c>
      <c r="J352" s="169">
        <v>102.72</v>
      </c>
    </row>
    <row r="353" spans="8:10" x14ac:dyDescent="0.25">
      <c r="H353" s="383">
        <v>41863</v>
      </c>
      <c r="I353" s="169">
        <v>126.8747</v>
      </c>
      <c r="J353" s="169">
        <v>102.5</v>
      </c>
    </row>
    <row r="354" spans="8:10" x14ac:dyDescent="0.25">
      <c r="H354" s="383">
        <v>41862</v>
      </c>
      <c r="I354" s="169">
        <v>127.6818</v>
      </c>
      <c r="J354" s="169">
        <v>102.65</v>
      </c>
    </row>
    <row r="355" spans="8:10" x14ac:dyDescent="0.25">
      <c r="H355" s="383">
        <v>41859</v>
      </c>
      <c r="I355" s="169">
        <v>127.3322</v>
      </c>
      <c r="J355" s="169">
        <v>102.29</v>
      </c>
    </row>
    <row r="356" spans="8:10" x14ac:dyDescent="0.25">
      <c r="H356" s="383">
        <v>41858</v>
      </c>
      <c r="I356" s="169">
        <v>127.7319</v>
      </c>
      <c r="J356" s="169">
        <v>102.63</v>
      </c>
    </row>
    <row r="357" spans="8:10" x14ac:dyDescent="0.25">
      <c r="H357" s="383">
        <v>41857</v>
      </c>
      <c r="I357" s="169">
        <v>128.21549999999999</v>
      </c>
      <c r="J357" s="169">
        <v>102.28</v>
      </c>
    </row>
    <row r="358" spans="8:10" x14ac:dyDescent="0.25">
      <c r="H358" s="383">
        <v>41856</v>
      </c>
      <c r="I358" s="169">
        <v>127.2269</v>
      </c>
      <c r="J358" s="169">
        <v>101.56</v>
      </c>
    </row>
    <row r="359" spans="8:10" x14ac:dyDescent="0.25">
      <c r="H359" s="383">
        <v>41855</v>
      </c>
      <c r="I359" s="169">
        <v>127.9139</v>
      </c>
      <c r="J359" s="169">
        <v>101.6</v>
      </c>
    </row>
    <row r="360" spans="8:10" x14ac:dyDescent="0.25">
      <c r="H360" s="383">
        <v>41852</v>
      </c>
      <c r="I360" s="169">
        <v>127.089</v>
      </c>
      <c r="J360" s="169">
        <v>103.53</v>
      </c>
    </row>
    <row r="361" spans="8:10" x14ac:dyDescent="0.25">
      <c r="H361" s="383">
        <v>41851</v>
      </c>
      <c r="I361" s="169">
        <v>127.9143</v>
      </c>
      <c r="J361" s="169">
        <v>102.01</v>
      </c>
    </row>
    <row r="362" spans="8:10" x14ac:dyDescent="0.25">
      <c r="H362" s="383">
        <v>41850</v>
      </c>
      <c r="I362" s="169">
        <v>128.45240000000001</v>
      </c>
      <c r="J362" s="169">
        <v>104.28</v>
      </c>
    </row>
    <row r="363" spans="8:10" x14ac:dyDescent="0.25">
      <c r="H363" s="383">
        <v>41849</v>
      </c>
      <c r="I363" s="169">
        <v>128.62989999999999</v>
      </c>
      <c r="J363" s="169">
        <v>103.02</v>
      </c>
    </row>
    <row r="364" spans="8:10" x14ac:dyDescent="0.25">
      <c r="H364" s="383">
        <v>41848</v>
      </c>
      <c r="I364" s="169">
        <v>129.33860000000001</v>
      </c>
      <c r="J364" s="169">
        <v>104.68</v>
      </c>
    </row>
    <row r="365" spans="8:10" x14ac:dyDescent="0.25">
      <c r="H365" s="383">
        <v>41845</v>
      </c>
      <c r="I365" s="169">
        <v>129.30449999999999</v>
      </c>
      <c r="J365" s="169">
        <v>105.02</v>
      </c>
    </row>
    <row r="366" spans="8:10" x14ac:dyDescent="0.25">
      <c r="H366" s="383">
        <v>41844</v>
      </c>
      <c r="I366" s="169">
        <v>129.04939999999999</v>
      </c>
      <c r="J366" s="169">
        <v>105.44</v>
      </c>
    </row>
    <row r="367" spans="8:10" x14ac:dyDescent="0.25">
      <c r="H367" s="383">
        <v>41843</v>
      </c>
      <c r="I367" s="169">
        <v>129.1567</v>
      </c>
      <c r="J367" s="169">
        <v>104.59</v>
      </c>
    </row>
    <row r="368" spans="8:10" x14ac:dyDescent="0.25">
      <c r="H368" s="383">
        <v>41842</v>
      </c>
      <c r="I368" s="169">
        <v>128.80950000000001</v>
      </c>
      <c r="J368" s="169">
        <v>104.61</v>
      </c>
    </row>
    <row r="369" spans="8:10" x14ac:dyDescent="0.25">
      <c r="H369" s="383">
        <v>41841</v>
      </c>
      <c r="I369" s="169">
        <v>129.37209999999999</v>
      </c>
      <c r="J369" s="169">
        <v>105.41</v>
      </c>
    </row>
    <row r="370" spans="8:10" x14ac:dyDescent="0.25">
      <c r="H370" s="383">
        <v>41838</v>
      </c>
      <c r="I370" s="169">
        <v>129.29159999999999</v>
      </c>
      <c r="J370" s="169">
        <v>104.84</v>
      </c>
    </row>
    <row r="371" spans="8:10" x14ac:dyDescent="0.25">
      <c r="H371" s="383">
        <v>41837</v>
      </c>
      <c r="I371" s="169">
        <v>129.982</v>
      </c>
      <c r="J371" s="169">
        <v>106.02</v>
      </c>
    </row>
    <row r="372" spans="8:10" x14ac:dyDescent="0.25">
      <c r="H372" s="383">
        <v>41836</v>
      </c>
      <c r="I372" s="169">
        <v>129.77099999999999</v>
      </c>
      <c r="J372" s="169">
        <v>106.51</v>
      </c>
    </row>
    <row r="373" spans="8:10" x14ac:dyDescent="0.25">
      <c r="H373" s="383">
        <v>41835</v>
      </c>
      <c r="I373" s="169">
        <v>129.48089999999999</v>
      </c>
      <c r="J373" s="169">
        <v>107.72</v>
      </c>
    </row>
    <row r="374" spans="8:10" x14ac:dyDescent="0.25">
      <c r="H374" s="383">
        <v>41834</v>
      </c>
      <c r="I374" s="169">
        <v>130.167</v>
      </c>
      <c r="J374" s="169">
        <v>107.57</v>
      </c>
    </row>
    <row r="375" spans="8:10" x14ac:dyDescent="0.25">
      <c r="H375" s="383">
        <v>41831</v>
      </c>
      <c r="I375" s="169">
        <v>130.18819999999999</v>
      </c>
      <c r="J375" s="169">
        <v>108.39</v>
      </c>
    </row>
    <row r="376" spans="8:10" x14ac:dyDescent="0.25">
      <c r="H376" s="383">
        <v>41830</v>
      </c>
      <c r="I376" s="169">
        <v>131.1412</v>
      </c>
      <c r="J376" s="169">
        <v>107.07</v>
      </c>
    </row>
    <row r="377" spans="8:10" x14ac:dyDescent="0.25">
      <c r="H377" s="383">
        <v>41829</v>
      </c>
      <c r="I377" s="169">
        <v>131.5479</v>
      </c>
      <c r="J377" s="169">
        <v>108.03</v>
      </c>
    </row>
    <row r="378" spans="8:10" x14ac:dyDescent="0.25">
      <c r="H378" s="383">
        <v>41828</v>
      </c>
      <c r="I378" s="169">
        <v>132.3622</v>
      </c>
      <c r="J378" s="169">
        <v>107.33</v>
      </c>
    </row>
    <row r="379" spans="8:10" x14ac:dyDescent="0.25">
      <c r="H379" s="383">
        <v>41827</v>
      </c>
      <c r="I379" s="169">
        <v>132.66</v>
      </c>
      <c r="J379" s="169">
        <v>107.68</v>
      </c>
    </row>
    <row r="380" spans="8:10" x14ac:dyDescent="0.25">
      <c r="H380" s="383">
        <v>41823</v>
      </c>
      <c r="I380" s="169">
        <v>134.2159</v>
      </c>
      <c r="J380" s="169">
        <v>107.24</v>
      </c>
    </row>
    <row r="381" spans="8:10" x14ac:dyDescent="0.25">
      <c r="H381" s="383">
        <v>41822</v>
      </c>
      <c r="I381" s="169">
        <v>134.28749999999999</v>
      </c>
      <c r="J381" s="169">
        <v>107.89</v>
      </c>
    </row>
    <row r="382" spans="8:10" x14ac:dyDescent="0.25">
      <c r="H382" s="383">
        <v>41821</v>
      </c>
      <c r="I382" s="169">
        <v>134.23220000000001</v>
      </c>
      <c r="J382" s="169">
        <v>105.85</v>
      </c>
    </row>
    <row r="383" spans="8:10" x14ac:dyDescent="0.25">
      <c r="H383" s="383">
        <v>41820</v>
      </c>
      <c r="I383" s="169">
        <v>134.6268</v>
      </c>
      <c r="J383" s="169">
        <v>106.02</v>
      </c>
    </row>
    <row r="384" spans="8:10" x14ac:dyDescent="0.25">
      <c r="H384" s="383">
        <v>41817</v>
      </c>
      <c r="I384" s="169">
        <v>135.88669999999999</v>
      </c>
      <c r="J384" s="169">
        <v>106.98</v>
      </c>
    </row>
    <row r="385" spans="8:10" x14ac:dyDescent="0.25">
      <c r="H385" s="383">
        <v>41816</v>
      </c>
      <c r="I385" s="169">
        <v>136.3613</v>
      </c>
      <c r="J385" s="169">
        <v>106.66</v>
      </c>
    </row>
    <row r="386" spans="8:10" x14ac:dyDescent="0.25">
      <c r="H386" s="383">
        <v>41815</v>
      </c>
      <c r="I386" s="169">
        <v>136.6259</v>
      </c>
      <c r="J386" s="169">
        <v>108.67</v>
      </c>
    </row>
    <row r="387" spans="8:10" x14ac:dyDescent="0.25">
      <c r="H387" s="383">
        <v>41814</v>
      </c>
      <c r="I387" s="169">
        <v>136.33930000000001</v>
      </c>
      <c r="J387" s="169">
        <v>108.28</v>
      </c>
    </row>
    <row r="388" spans="8:10" x14ac:dyDescent="0.25">
      <c r="H388" s="383">
        <v>41813</v>
      </c>
      <c r="I388" s="169">
        <v>136.15129999999999</v>
      </c>
      <c r="J388" s="169">
        <v>108.94</v>
      </c>
    </row>
    <row r="389" spans="8:10" x14ac:dyDescent="0.25">
      <c r="H389" s="383">
        <v>41810</v>
      </c>
      <c r="I389" s="169">
        <v>136.55459999999999</v>
      </c>
      <c r="J389" s="169">
        <v>110.24</v>
      </c>
    </row>
    <row r="390" spans="8:10" x14ac:dyDescent="0.25">
      <c r="H390" s="383">
        <v>41809</v>
      </c>
      <c r="I390" s="169">
        <v>136.268</v>
      </c>
      <c r="J390" s="169">
        <v>110.64</v>
      </c>
    </row>
    <row r="391" spans="8:10" x14ac:dyDescent="0.25">
      <c r="H391" s="383">
        <v>41808</v>
      </c>
      <c r="I391" s="169">
        <v>134.8681</v>
      </c>
      <c r="J391" s="169">
        <v>111</v>
      </c>
    </row>
    <row r="392" spans="8:10" x14ac:dyDescent="0.25">
      <c r="H392" s="383">
        <v>41807</v>
      </c>
      <c r="I392" s="169">
        <v>134.6609</v>
      </c>
      <c r="J392" s="169">
        <v>111.24</v>
      </c>
    </row>
    <row r="393" spans="8:10" x14ac:dyDescent="0.25">
      <c r="H393" s="383">
        <v>41806</v>
      </c>
      <c r="I393" s="169">
        <v>134.71019999999999</v>
      </c>
      <c r="J393" s="169">
        <v>112.29</v>
      </c>
    </row>
    <row r="394" spans="8:10" x14ac:dyDescent="0.25">
      <c r="H394" s="383">
        <v>41803</v>
      </c>
      <c r="I394" s="169">
        <v>134.77279999999999</v>
      </c>
      <c r="J394" s="169">
        <v>112.36</v>
      </c>
    </row>
    <row r="395" spans="8:10" x14ac:dyDescent="0.25">
      <c r="H395" s="383">
        <v>41802</v>
      </c>
      <c r="I395" s="169">
        <v>134.27680000000001</v>
      </c>
      <c r="J395" s="169">
        <v>113.3</v>
      </c>
    </row>
    <row r="396" spans="8:10" x14ac:dyDescent="0.25">
      <c r="H396" s="383">
        <v>41801</v>
      </c>
      <c r="I396" s="169">
        <v>132.83750000000001</v>
      </c>
      <c r="J396" s="169">
        <v>113.21</v>
      </c>
    </row>
    <row r="397" spans="8:10" x14ac:dyDescent="0.25">
      <c r="H397" s="383">
        <v>41800</v>
      </c>
      <c r="I397" s="169">
        <v>133.2885</v>
      </c>
      <c r="J397" s="169">
        <v>114</v>
      </c>
    </row>
    <row r="398" spans="8:10" x14ac:dyDescent="0.25">
      <c r="H398" s="383">
        <v>41799</v>
      </c>
      <c r="I398" s="169">
        <v>133.797</v>
      </c>
      <c r="J398" s="169">
        <v>114.46</v>
      </c>
    </row>
    <row r="399" spans="8:10" x14ac:dyDescent="0.25">
      <c r="H399" s="383">
        <v>41796</v>
      </c>
      <c r="I399" s="169">
        <v>133.7139</v>
      </c>
      <c r="J399" s="169">
        <v>114.12</v>
      </c>
    </row>
    <row r="400" spans="8:10" x14ac:dyDescent="0.25">
      <c r="H400" s="383">
        <v>41795</v>
      </c>
      <c r="I400" s="169">
        <v>133.28649999999999</v>
      </c>
      <c r="J400" s="169">
        <v>114.81</v>
      </c>
    </row>
    <row r="401" spans="8:10" x14ac:dyDescent="0.25">
      <c r="H401" s="383">
        <v>41794</v>
      </c>
      <c r="I401" s="169">
        <v>133.2861</v>
      </c>
      <c r="J401" s="169">
        <v>115.06</v>
      </c>
    </row>
    <row r="402" spans="8:10" x14ac:dyDescent="0.25">
      <c r="H402" s="383">
        <v>41793</v>
      </c>
      <c r="I402" s="169">
        <v>133.58789999999999</v>
      </c>
      <c r="J402" s="169">
        <v>114.26</v>
      </c>
    </row>
    <row r="403" spans="8:10" x14ac:dyDescent="0.25">
      <c r="H403" s="383">
        <v>41792</v>
      </c>
      <c r="I403" s="169">
        <v>133.9812</v>
      </c>
      <c r="J403" s="169">
        <v>113.45</v>
      </c>
    </row>
    <row r="404" spans="8:10" x14ac:dyDescent="0.25">
      <c r="H404" s="383">
        <v>41789</v>
      </c>
      <c r="I404" s="169">
        <v>133.83240000000001</v>
      </c>
      <c r="J404" s="169">
        <v>112.94</v>
      </c>
    </row>
    <row r="405" spans="8:10" x14ac:dyDescent="0.25">
      <c r="H405" s="383">
        <v>41788</v>
      </c>
      <c r="I405" s="169">
        <v>134.74090000000001</v>
      </c>
      <c r="J405" s="169">
        <v>113.41</v>
      </c>
    </row>
    <row r="406" spans="8:10" x14ac:dyDescent="0.25">
      <c r="H406" s="383">
        <v>41787</v>
      </c>
      <c r="I406" s="169">
        <v>134.79490000000001</v>
      </c>
      <c r="J406" s="169">
        <v>113.02</v>
      </c>
    </row>
    <row r="407" spans="8:10" x14ac:dyDescent="0.25">
      <c r="H407" s="383">
        <v>41786</v>
      </c>
      <c r="I407" s="169">
        <v>134.7938</v>
      </c>
      <c r="J407" s="169">
        <v>109.95</v>
      </c>
    </row>
    <row r="408" spans="8:10" x14ac:dyDescent="0.25">
      <c r="H408" s="383">
        <v>41782</v>
      </c>
      <c r="I408" s="169">
        <v>135.71299999999999</v>
      </c>
      <c r="J408" s="169">
        <v>109.52</v>
      </c>
    </row>
    <row r="409" spans="8:10" x14ac:dyDescent="0.25">
      <c r="H409" s="383">
        <v>41781</v>
      </c>
      <c r="I409" s="169">
        <v>135.60120000000001</v>
      </c>
      <c r="J409" s="169">
        <v>109.99</v>
      </c>
    </row>
    <row r="410" spans="8:10" x14ac:dyDescent="0.25">
      <c r="H410" s="383">
        <v>41780</v>
      </c>
      <c r="I410" s="169">
        <v>135.6405</v>
      </c>
      <c r="J410" s="169">
        <v>108.61</v>
      </c>
    </row>
    <row r="411" spans="8:10" x14ac:dyDescent="0.25">
      <c r="H411" s="383">
        <v>41779</v>
      </c>
      <c r="I411" s="169">
        <v>135.60079999999999</v>
      </c>
      <c r="J411" s="169">
        <v>108.79</v>
      </c>
    </row>
    <row r="412" spans="8:10" x14ac:dyDescent="0.25">
      <c r="H412" s="383">
        <v>41778</v>
      </c>
      <c r="I412" s="169">
        <v>135.7201</v>
      </c>
      <c r="J412" s="169">
        <v>108.4</v>
      </c>
    </row>
    <row r="413" spans="8:10" x14ac:dyDescent="0.25">
      <c r="H413" s="383">
        <v>41775</v>
      </c>
      <c r="I413" s="169">
        <v>135.23480000000001</v>
      </c>
      <c r="J413" s="169">
        <v>108.82</v>
      </c>
    </row>
    <row r="414" spans="8:10" x14ac:dyDescent="0.25">
      <c r="H414" s="383">
        <v>41774</v>
      </c>
      <c r="I414" s="169">
        <v>135.79079999999999</v>
      </c>
      <c r="J414" s="169">
        <v>108.83</v>
      </c>
    </row>
    <row r="415" spans="8:10" x14ac:dyDescent="0.25">
      <c r="H415" s="383">
        <v>41773</v>
      </c>
      <c r="I415" s="169">
        <v>136.60919999999999</v>
      </c>
      <c r="J415" s="169">
        <v>109.41</v>
      </c>
    </row>
    <row r="416" spans="8:10" x14ac:dyDescent="0.25">
      <c r="H416" s="383">
        <v>41772</v>
      </c>
      <c r="I416" s="169">
        <v>136.3039</v>
      </c>
      <c r="J416" s="169">
        <v>109.97</v>
      </c>
    </row>
    <row r="417" spans="8:10" x14ac:dyDescent="0.25">
      <c r="H417" s="383">
        <v>41771</v>
      </c>
      <c r="I417" s="169">
        <v>136.0531</v>
      </c>
      <c r="J417" s="169">
        <v>109.81</v>
      </c>
    </row>
    <row r="418" spans="8:10" x14ac:dyDescent="0.25">
      <c r="H418" s="383">
        <v>41768</v>
      </c>
      <c r="I418" s="169">
        <v>135.76179999999999</v>
      </c>
      <c r="J418" s="169">
        <v>110.02</v>
      </c>
    </row>
  </sheetData>
  <mergeCells count="8">
    <mergeCell ref="B36:C36"/>
    <mergeCell ref="E36:F36"/>
    <mergeCell ref="E3:F3"/>
    <mergeCell ref="A3:C3"/>
    <mergeCell ref="A22:C22"/>
    <mergeCell ref="E22:F22"/>
    <mergeCell ref="B17:C17"/>
    <mergeCell ref="E17:F17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A3:O33"/>
  <sheetViews>
    <sheetView showGridLines="0" zoomScale="85" zoomScaleNormal="85" workbookViewId="0">
      <selection activeCell="H38" sqref="H38"/>
    </sheetView>
  </sheetViews>
  <sheetFormatPr defaultRowHeight="15" x14ac:dyDescent="0.25"/>
  <cols>
    <col min="1" max="1" width="34.7109375" bestFit="1" customWidth="1"/>
    <col min="9" max="9" width="34.7109375" bestFit="1" customWidth="1"/>
  </cols>
  <sheetData>
    <row r="3" spans="1:14" ht="15.75" thickBot="1" x14ac:dyDescent="0.3">
      <c r="A3" s="461" t="s">
        <v>898</v>
      </c>
      <c r="B3" s="115"/>
      <c r="C3" s="115"/>
      <c r="D3" s="115"/>
      <c r="E3" s="115"/>
      <c r="F3" s="115"/>
      <c r="G3" s="115"/>
      <c r="I3" s="461" t="s">
        <v>1232</v>
      </c>
      <c r="J3" s="115"/>
      <c r="K3" s="115"/>
      <c r="L3" s="115"/>
      <c r="M3" s="115"/>
      <c r="N3" s="115"/>
    </row>
    <row r="18" spans="1:15" ht="15.75" thickBot="1" x14ac:dyDescent="0.3">
      <c r="A18" s="115"/>
      <c r="B18" s="115"/>
      <c r="C18" s="115"/>
      <c r="D18" s="115"/>
      <c r="E18" s="115"/>
      <c r="F18" s="115"/>
      <c r="G18" s="115"/>
    </row>
    <row r="19" spans="1:15" ht="15.75" thickBot="1" x14ac:dyDescent="0.3">
      <c r="A19" s="135"/>
      <c r="B19" s="136">
        <v>2014</v>
      </c>
      <c r="C19" s="136">
        <v>2015</v>
      </c>
      <c r="D19" s="136">
        <v>2016</v>
      </c>
      <c r="E19" s="136">
        <v>2017</v>
      </c>
      <c r="F19" s="136">
        <v>2018</v>
      </c>
      <c r="G19" s="136">
        <v>2019</v>
      </c>
      <c r="I19" s="135"/>
      <c r="J19" s="136">
        <v>2014</v>
      </c>
      <c r="K19" s="136">
        <v>2015</v>
      </c>
      <c r="L19" s="136">
        <v>2016</v>
      </c>
      <c r="M19" s="136">
        <v>2017</v>
      </c>
      <c r="N19" s="136">
        <v>2018</v>
      </c>
      <c r="O19" s="136">
        <v>2019</v>
      </c>
    </row>
    <row r="20" spans="1:15" ht="15.75" thickBot="1" x14ac:dyDescent="0.3">
      <c r="A20" s="137" t="s">
        <v>221</v>
      </c>
      <c r="B20" s="138">
        <f>'[10]Súhrnná tabuľka'!X33</f>
        <v>-1.0901560276103766</v>
      </c>
      <c r="C20" s="138">
        <f>'[10]Súhrnná tabuľka'!Y33</f>
        <v>-0.9892290577345122</v>
      </c>
      <c r="D20" s="138">
        <f>'[10]Súhrnná tabuľka'!Z33</f>
        <v>-5.2529058681955121E-2</v>
      </c>
      <c r="E20" s="138">
        <f>'[10]Súhrnná tabuľka'!AA33</f>
        <v>-0.69690895178757728</v>
      </c>
      <c r="F20" s="138">
        <f>'[10]Súhrnná tabuľka'!AB33</f>
        <v>-2.3519320426307999</v>
      </c>
      <c r="G20" s="138">
        <f>'[10]Súhrnná tabuľka'!AC33</f>
        <v>-2.5358692542098993</v>
      </c>
      <c r="I20" s="137" t="s">
        <v>891</v>
      </c>
      <c r="J20" s="138">
        <v>-1.0901560276103766</v>
      </c>
      <c r="K20" s="138">
        <v>-0.9892290577345122</v>
      </c>
      <c r="L20" s="138">
        <v>-5.2529058681955121E-2</v>
      </c>
      <c r="M20" s="138">
        <v>-0.69690895178757728</v>
      </c>
      <c r="N20" s="138">
        <v>-2.3519320426307999</v>
      </c>
      <c r="O20" s="138">
        <v>-2.5358692542098993</v>
      </c>
    </row>
    <row r="21" spans="1:15" ht="15.75" thickBot="1" x14ac:dyDescent="0.3">
      <c r="A21" s="139" t="s">
        <v>222</v>
      </c>
      <c r="B21" s="137"/>
      <c r="C21" s="137"/>
      <c r="D21" s="137"/>
      <c r="E21" s="137"/>
      <c r="F21" s="137"/>
      <c r="G21" s="137"/>
      <c r="I21" s="139" t="s">
        <v>892</v>
      </c>
      <c r="J21" s="137"/>
      <c r="K21" s="137"/>
      <c r="L21" s="137"/>
      <c r="M21" s="137"/>
      <c r="N21" s="137"/>
      <c r="O21" s="137"/>
    </row>
    <row r="22" spans="1:15" x14ac:dyDescent="0.25">
      <c r="A22" s="130" t="s">
        <v>223</v>
      </c>
      <c r="B22" s="132">
        <f>'[10]Súhrnná tabuľka'!X36</f>
        <v>0.78760111257665033</v>
      </c>
      <c r="C22" s="132">
        <f>'[10]Súhrnná tabuľka'!Y36</f>
        <v>0.92719285503021465</v>
      </c>
      <c r="D22" s="132">
        <f>'[10]Súhrnná tabuľka'!Z36</f>
        <v>0.60580450188573809</v>
      </c>
      <c r="E22" s="132">
        <f>'[10]Súhrnná tabuľka'!AA36</f>
        <v>-0.14172675372300791</v>
      </c>
      <c r="F22" s="132">
        <f>'[10]Súhrnná tabuľka'!AB36</f>
        <v>-0.9449487104876213</v>
      </c>
      <c r="G22" s="132">
        <f>'[10]Súhrnná tabuľka'!AC36</f>
        <v>-1.4872394915949272</v>
      </c>
      <c r="I22" s="130" t="s">
        <v>893</v>
      </c>
      <c r="J22" s="132">
        <v>0.78760111257665033</v>
      </c>
      <c r="K22" s="132">
        <v>0.92719285503021465</v>
      </c>
      <c r="L22" s="132">
        <v>0.60580450188573809</v>
      </c>
      <c r="M22" s="132">
        <v>-0.14172675372300791</v>
      </c>
      <c r="N22" s="132">
        <v>-0.9449487104876213</v>
      </c>
      <c r="O22" s="132">
        <v>-1.4872394915949272</v>
      </c>
    </row>
    <row r="23" spans="1:15" x14ac:dyDescent="0.25">
      <c r="A23" s="130" t="s">
        <v>224</v>
      </c>
      <c r="B23" s="132">
        <f>'[10]Súhrnná tabuľka'!X37</f>
        <v>0.65148378274704655</v>
      </c>
      <c r="C23" s="132">
        <f>'[10]Súhrnná tabuľka'!Y37</f>
        <v>-9.9730187010576454E-2</v>
      </c>
      <c r="D23" s="132">
        <f>'[10]Súhrnná tabuľka'!Z37</f>
        <v>-0.12279226148671429</v>
      </c>
      <c r="E23" s="132">
        <f>'[10]Súhrnná tabuľka'!AA37</f>
        <v>-1.2268555963144174</v>
      </c>
      <c r="F23" s="132">
        <f>'[10]Súhrnná tabuľka'!AB37</f>
        <v>-1.7086069211793775</v>
      </c>
      <c r="G23" s="132">
        <f>'[10]Súhrnná tabuľka'!AC37</f>
        <v>-1.8758136174722251</v>
      </c>
      <c r="I23" s="130" t="s">
        <v>894</v>
      </c>
      <c r="J23" s="132">
        <v>0.65148378274704655</v>
      </c>
      <c r="K23" s="132">
        <v>-9.9730187010576454E-2</v>
      </c>
      <c r="L23" s="132">
        <v>-0.12279226148671429</v>
      </c>
      <c r="M23" s="132">
        <v>-1.2268555963144174</v>
      </c>
      <c r="N23" s="132">
        <v>-1.7086069211793775</v>
      </c>
      <c r="O23" s="132">
        <v>-1.8758136174722251</v>
      </c>
    </row>
    <row r="24" spans="1:15" x14ac:dyDescent="0.25">
      <c r="A24" s="131" t="s">
        <v>225</v>
      </c>
      <c r="B24" s="132">
        <f>'[10]Súhrnná tabuľka'!X38</f>
        <v>1.9070821660064865</v>
      </c>
      <c r="C24" s="132">
        <f>'[10]Súhrnná tabuľka'!Y38</f>
        <v>1.633328706337412</v>
      </c>
      <c r="D24" s="132">
        <f>'[10]Súhrnná tabuľka'!Z38</f>
        <v>1.5221667606315492</v>
      </c>
      <c r="E24" s="132">
        <f>'[10]Súhrnná tabuľka'!AA38</f>
        <v>1.4317259149550763</v>
      </c>
      <c r="F24" s="132">
        <f>'[10]Súhrnná tabuľka'!AB38</f>
        <v>1.3849487935689491</v>
      </c>
      <c r="G24" s="132">
        <f>'[10]Súhrnná tabuľka'!AC38</f>
        <v>1.3272394880581821</v>
      </c>
      <c r="I24" s="131" t="s">
        <v>895</v>
      </c>
      <c r="J24" s="132">
        <v>1.9070821660064865</v>
      </c>
      <c r="K24" s="132">
        <v>1.633328706337412</v>
      </c>
      <c r="L24" s="132">
        <v>1.5221667606315492</v>
      </c>
      <c r="M24" s="132">
        <v>1.4317259149550763</v>
      </c>
      <c r="N24" s="132">
        <v>1.3849487935689491</v>
      </c>
      <c r="O24" s="132">
        <v>1.3272394880581821</v>
      </c>
    </row>
    <row r="25" spans="1:15" x14ac:dyDescent="0.25">
      <c r="A25" s="131" t="s">
        <v>226</v>
      </c>
      <c r="B25" s="132">
        <f>'[10]Súhrnná tabuľka'!X39</f>
        <v>-1.25559838325944</v>
      </c>
      <c r="C25" s="132">
        <f>'[10]Súhrnná tabuľka'!Y39</f>
        <v>-1.7330588933479885</v>
      </c>
      <c r="D25" s="132">
        <f>'[10]Súhrnná tabuľka'!Z39</f>
        <v>-1.6449590221182635</v>
      </c>
      <c r="E25" s="132">
        <f>'[10]Súhrnná tabuľka'!AA39</f>
        <v>-2.6585815112694937</v>
      </c>
      <c r="F25" s="132">
        <f>'[10]Súhrnná tabuľka'!AB39</f>
        <v>-3.0935557147483266</v>
      </c>
      <c r="G25" s="132">
        <f>'[10]Súhrnná tabuľka'!AC39</f>
        <v>-3.2030531055304072</v>
      </c>
      <c r="I25" s="131" t="s">
        <v>896</v>
      </c>
      <c r="J25" s="132">
        <v>-1.25559838325944</v>
      </c>
      <c r="K25" s="132">
        <v>-1.7330588933479885</v>
      </c>
      <c r="L25" s="132">
        <v>-1.6449590221182635</v>
      </c>
      <c r="M25" s="132">
        <v>-2.6585815112694937</v>
      </c>
      <c r="N25" s="132">
        <v>-3.0935557147483266</v>
      </c>
      <c r="O25" s="132">
        <v>-3.2030531055304072</v>
      </c>
    </row>
    <row r="26" spans="1:15" ht="15.75" thickBot="1" x14ac:dyDescent="0.3">
      <c r="A26" s="133" t="s">
        <v>227</v>
      </c>
      <c r="B26" s="134">
        <f>'[10]Súhrnná tabuľka'!X40</f>
        <v>-2.5292409229340733</v>
      </c>
      <c r="C26" s="134">
        <f>'[10]Súhrnná tabuľka'!Y40</f>
        <v>-1.8166917257541504</v>
      </c>
      <c r="D26" s="134">
        <f>'[10]Súhrnná tabuľka'!Z40</f>
        <v>-0.53554129908097892</v>
      </c>
      <c r="E26" s="134">
        <f>'[10]Súhrnná tabuľka'!AA40</f>
        <v>0.67167339824984806</v>
      </c>
      <c r="F26" s="134">
        <f>'[10]Súhrnná tabuľka'!AB40</f>
        <v>0.3016235890361989</v>
      </c>
      <c r="G26" s="134">
        <f>'[10]Súhrnná tabuľka'!AC40</f>
        <v>0.82718385485725299</v>
      </c>
      <c r="I26" s="133" t="s">
        <v>897</v>
      </c>
      <c r="J26" s="134">
        <v>-2.5292409229340733</v>
      </c>
      <c r="K26" s="134">
        <v>-1.8166917257541504</v>
      </c>
      <c r="L26" s="134">
        <v>-0.53554129908097892</v>
      </c>
      <c r="M26" s="134">
        <v>0.67167339824984806</v>
      </c>
      <c r="N26" s="134">
        <v>0.3016235890361989</v>
      </c>
      <c r="O26" s="134">
        <v>0.82718385485725299</v>
      </c>
    </row>
    <row r="27" spans="1:15" ht="15" customHeight="1" x14ac:dyDescent="0.25">
      <c r="A27" s="123"/>
      <c r="B27" s="123"/>
      <c r="C27" s="123"/>
      <c r="D27" s="123"/>
      <c r="E27" s="123"/>
      <c r="F27" s="741" t="s">
        <v>24</v>
      </c>
      <c r="G27" s="741"/>
      <c r="N27" s="741" t="s">
        <v>899</v>
      </c>
      <c r="O27" s="741"/>
    </row>
    <row r="33" spans="1:1" x14ac:dyDescent="0.25">
      <c r="A33" s="114"/>
    </row>
  </sheetData>
  <mergeCells count="2">
    <mergeCell ref="F27:G27"/>
    <mergeCell ref="N27:O2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/>
  <dimension ref="A3:P34"/>
  <sheetViews>
    <sheetView showGridLines="0" zoomScale="85" zoomScaleNormal="85" workbookViewId="0">
      <selection activeCell="G41" sqref="G41"/>
    </sheetView>
  </sheetViews>
  <sheetFormatPr defaultRowHeight="15" x14ac:dyDescent="0.25"/>
  <cols>
    <col min="1" max="1" width="41.85546875" bestFit="1" customWidth="1"/>
    <col min="10" max="10" width="30" bestFit="1" customWidth="1"/>
  </cols>
  <sheetData>
    <row r="3" spans="1:14" ht="15.75" thickBot="1" x14ac:dyDescent="0.3">
      <c r="A3" s="461" t="s">
        <v>595</v>
      </c>
      <c r="B3" s="115"/>
      <c r="C3" s="115"/>
      <c r="D3" s="115"/>
      <c r="J3" s="461" t="s">
        <v>1233</v>
      </c>
      <c r="K3" s="115"/>
      <c r="L3" s="115"/>
      <c r="M3" s="115"/>
      <c r="N3" s="461"/>
    </row>
    <row r="20" spans="1:16" ht="15.75" customHeight="1" thickBot="1" x14ac:dyDescent="0.3">
      <c r="A20" s="675" t="s">
        <v>219</v>
      </c>
      <c r="B20" s="675"/>
      <c r="C20" s="675"/>
      <c r="D20" s="675"/>
      <c r="E20" s="675"/>
      <c r="F20" s="675"/>
      <c r="G20" s="675"/>
      <c r="J20" s="675" t="s">
        <v>900</v>
      </c>
      <c r="K20" s="675"/>
      <c r="L20" s="675"/>
      <c r="M20" s="675"/>
      <c r="N20" s="675"/>
      <c r="O20" s="675"/>
      <c r="P20" s="675"/>
    </row>
    <row r="21" spans="1:16" ht="15.75" thickBot="1" x14ac:dyDescent="0.3">
      <c r="A21" s="58"/>
      <c r="B21" s="44">
        <v>2014</v>
      </c>
      <c r="C21" s="44">
        <v>2015</v>
      </c>
      <c r="D21" s="44">
        <v>2016</v>
      </c>
      <c r="E21" s="44">
        <v>2017</v>
      </c>
      <c r="F21" s="44">
        <v>2018</v>
      </c>
      <c r="G21" s="44">
        <v>2019</v>
      </c>
      <c r="J21" s="58"/>
      <c r="K21" s="44">
        <v>2014</v>
      </c>
      <c r="L21" s="44">
        <v>2015</v>
      </c>
      <c r="M21" s="44">
        <v>2016</v>
      </c>
      <c r="N21" s="44">
        <v>2017</v>
      </c>
      <c r="O21" s="44">
        <v>2018</v>
      </c>
      <c r="P21" s="44">
        <v>2019</v>
      </c>
    </row>
    <row r="22" spans="1:16" x14ac:dyDescent="0.25">
      <c r="A22" s="54" t="s">
        <v>106</v>
      </c>
      <c r="B22" s="119">
        <f>'[1]Tab 19 Hruby dlh'!B6</f>
        <v>53.897262691251314</v>
      </c>
      <c r="C22" s="119">
        <f>'[1]Tab 19 Hruby dlh'!C6</f>
        <v>52.908033633516801</v>
      </c>
      <c r="D22" s="119">
        <f>'[1]Tab 19 Hruby dlh'!D6</f>
        <v>52.855504574834846</v>
      </c>
      <c r="E22" s="119">
        <f>'[1]Tab 19 Hruby dlh'!E6</f>
        <v>52.158595623047269</v>
      </c>
      <c r="F22" s="119">
        <f>'[1]Tab 19 Hruby dlh'!F6</f>
        <v>49.806663580416469</v>
      </c>
      <c r="G22" s="119">
        <f>'[1]Tab 19 Hruby dlh'!G6</f>
        <v>47.27079432620657</v>
      </c>
      <c r="J22" s="54" t="s">
        <v>901</v>
      </c>
      <c r="K22" s="119">
        <v>53.897262691251314</v>
      </c>
      <c r="L22" s="119">
        <v>52.908033633516801</v>
      </c>
      <c r="M22" s="119">
        <v>52.855504574834846</v>
      </c>
      <c r="N22" s="119">
        <v>52.158595623047269</v>
      </c>
      <c r="O22" s="119">
        <v>49.806663580416469</v>
      </c>
      <c r="P22" s="119">
        <v>47.27079432620657</v>
      </c>
    </row>
    <row r="23" spans="1:16" x14ac:dyDescent="0.25">
      <c r="A23" s="71" t="s">
        <v>107</v>
      </c>
      <c r="B23" s="119">
        <f>'[1]Tab 19 Hruby dlh'!B7</f>
        <v>48.429664545439529</v>
      </c>
      <c r="C23" s="119">
        <f>'[1]Tab 19 Hruby dlh'!C7</f>
        <v>47.786688287494883</v>
      </c>
      <c r="D23" s="119">
        <f>'[1]Tab 19 Hruby dlh'!D7</f>
        <v>48.018210304633044</v>
      </c>
      <c r="E23" s="119">
        <f>'[1]Tab 19 Hruby dlh'!E7</f>
        <v>47.699076618538051</v>
      </c>
      <c r="F23" s="119">
        <f>'[1]Tab 19 Hruby dlh'!F7</f>
        <v>45.741595905286722</v>
      </c>
      <c r="G23" s="119">
        <f>'[1]Tab 19 Hruby dlh'!G7</f>
        <v>43.570038399392708</v>
      </c>
      <c r="J23" s="71" t="s">
        <v>761</v>
      </c>
      <c r="K23" s="119">
        <v>48.429664545439529</v>
      </c>
      <c r="L23" s="119">
        <v>47.786688287494883</v>
      </c>
      <c r="M23" s="119">
        <v>48.018210304633044</v>
      </c>
      <c r="N23" s="119">
        <v>47.699076618538051</v>
      </c>
      <c r="O23" s="119">
        <v>45.741595905286722</v>
      </c>
      <c r="P23" s="119">
        <v>43.570038399392708</v>
      </c>
    </row>
    <row r="24" spans="1:16" x14ac:dyDescent="0.25">
      <c r="A24" s="71" t="s">
        <v>108</v>
      </c>
      <c r="B24" s="119">
        <f>'[1]Tab 19 Hruby dlh'!B8</f>
        <v>2.6429262410349352</v>
      </c>
      <c r="C24" s="119">
        <f>'[1]Tab 19 Hruby dlh'!C8</f>
        <v>2.4088898555942739</v>
      </c>
      <c r="D24" s="119">
        <f>'[1]Tab 19 Hruby dlh'!D8</f>
        <v>2.3339952728793585</v>
      </c>
      <c r="E24" s="119">
        <f>'[1]Tab 19 Hruby dlh'!E8</f>
        <v>2.2165975348427831</v>
      </c>
      <c r="F24" s="119">
        <f>'[1]Tab 19 Hruby dlh'!F8</f>
        <v>2.0851298852770812</v>
      </c>
      <c r="G24" s="119">
        <f>'[1]Tab 19 Hruby dlh'!G8</f>
        <v>1.9510357445666193</v>
      </c>
      <c r="J24" s="71" t="s">
        <v>878</v>
      </c>
      <c r="K24" s="119">
        <v>2.6429262410349352</v>
      </c>
      <c r="L24" s="119">
        <v>2.4088898555942739</v>
      </c>
      <c r="M24" s="119">
        <v>2.3339952728793585</v>
      </c>
      <c r="N24" s="119">
        <v>2.2165975348427831</v>
      </c>
      <c r="O24" s="119">
        <v>2.0851298852770812</v>
      </c>
      <c r="P24" s="119">
        <v>1.9510357445666193</v>
      </c>
    </row>
    <row r="25" spans="1:16" x14ac:dyDescent="0.25">
      <c r="A25" s="71" t="s">
        <v>109</v>
      </c>
      <c r="B25" s="119">
        <f>'[1]Tab 19 Hruby dlh'!B9</f>
        <v>0.87241399294342536</v>
      </c>
      <c r="C25" s="119">
        <f>'[1]Tab 19 Hruby dlh'!C9</f>
        <v>0.84436164383224765</v>
      </c>
      <c r="D25" s="119">
        <f>'[1]Tab 19 Hruby dlh'!D9</f>
        <v>0.81810967019865211</v>
      </c>
      <c r="E25" s="119">
        <f>'[1]Tab 19 Hruby dlh'!E9</f>
        <v>0.77695953340823609</v>
      </c>
      <c r="F25" s="119">
        <f>'[1]Tab 19 Hruby dlh'!F9</f>
        <v>0.73087762541220913</v>
      </c>
      <c r="G25" s="119">
        <f>'[1]Tab 19 Hruby dlh'!G9</f>
        <v>0.68387508238783079</v>
      </c>
      <c r="J25" s="71" t="s">
        <v>879</v>
      </c>
      <c r="K25" s="119">
        <v>0.87241399294342536</v>
      </c>
      <c r="L25" s="119">
        <v>0.84436164383224765</v>
      </c>
      <c r="M25" s="119">
        <v>0.81810967019865211</v>
      </c>
      <c r="N25" s="119">
        <v>0.77695953340823609</v>
      </c>
      <c r="O25" s="119">
        <v>0.73087762541220913</v>
      </c>
      <c r="P25" s="119">
        <v>0.68387508238783079</v>
      </c>
    </row>
    <row r="26" spans="1:16" ht="15.75" thickBot="1" x14ac:dyDescent="0.3">
      <c r="A26" s="72" t="s">
        <v>110</v>
      </c>
      <c r="B26" s="120">
        <f>'[1]Tab 19 Hruby dlh'!B10</f>
        <v>1.9522579118334271</v>
      </c>
      <c r="C26" s="120">
        <f>'[1]Tab 19 Hruby dlh'!C10</f>
        <v>1.8680938465954051</v>
      </c>
      <c r="D26" s="120">
        <f>'[1]Tab 19 Hruby dlh'!D10</f>
        <v>1.6851893271237994</v>
      </c>
      <c r="E26" s="120">
        <f>'[1]Tab 19 Hruby dlh'!E10</f>
        <v>1.4659619362582053</v>
      </c>
      <c r="F26" s="120">
        <f>'[1]Tab 19 Hruby dlh'!F10</f>
        <v>1.2490601644404729</v>
      </c>
      <c r="G26" s="120">
        <f>'[1]Tab 19 Hruby dlh'!G10</f>
        <v>1.0658450998594231</v>
      </c>
      <c r="J26" s="72" t="s">
        <v>880</v>
      </c>
      <c r="K26" s="120">
        <v>1.9522579118334271</v>
      </c>
      <c r="L26" s="120">
        <v>1.8680938465954051</v>
      </c>
      <c r="M26" s="120">
        <v>1.6851893271237994</v>
      </c>
      <c r="N26" s="120">
        <v>1.4659619362582053</v>
      </c>
      <c r="O26" s="120">
        <v>1.2490601644404729</v>
      </c>
      <c r="P26" s="120">
        <v>1.0658450998594231</v>
      </c>
    </row>
    <row r="27" spans="1:16" x14ac:dyDescent="0.25">
      <c r="A27" s="71" t="s">
        <v>111</v>
      </c>
      <c r="B27" s="119">
        <f>'[1]Tab 19 Hruby dlh'!B12</f>
        <v>-1.0901560276103766</v>
      </c>
      <c r="C27" s="119">
        <f>'[1]Tab 19 Hruby dlh'!C12</f>
        <v>-0.9892290577345122</v>
      </c>
      <c r="D27" s="119">
        <f>'[1]Tab 19 Hruby dlh'!D12</f>
        <v>-5.2529058681955121E-2</v>
      </c>
      <c r="E27" s="119">
        <f>'[1]Tab 19 Hruby dlh'!E12</f>
        <v>-0.69690895178757728</v>
      </c>
      <c r="F27" s="119">
        <f>'[1]Tab 19 Hruby dlh'!F12</f>
        <v>-2.3519320426307999</v>
      </c>
      <c r="G27" s="119">
        <f>'[1]Tab 19 Hruby dlh'!G12</f>
        <v>-2.5358692542098993</v>
      </c>
      <c r="J27" s="71" t="s">
        <v>769</v>
      </c>
      <c r="K27" s="119">
        <v>-1.0901560276103766</v>
      </c>
      <c r="L27" s="119">
        <v>-0.9892290577345122</v>
      </c>
      <c r="M27" s="119">
        <v>-5.2529058681955121E-2</v>
      </c>
      <c r="N27" s="119">
        <v>-0.69690895178757728</v>
      </c>
      <c r="O27" s="119">
        <v>-2.3519320426307999</v>
      </c>
      <c r="P27" s="119">
        <v>-2.5358692542098993</v>
      </c>
    </row>
    <row r="28" spans="1:16" ht="15.75" thickBot="1" x14ac:dyDescent="0.3">
      <c r="A28" s="72" t="s">
        <v>112</v>
      </c>
      <c r="B28" s="120">
        <f>'[1]Tab 19 Hruby dlh'!B13</f>
        <v>49.382525677961411</v>
      </c>
      <c r="C28" s="120">
        <f>'[1]Tab 19 Hruby dlh'!C13</f>
        <v>47.879508499546439</v>
      </c>
      <c r="D28" s="120">
        <f>'[1]Tab 19 Hruby dlh'!D13</f>
        <v>47.794819312053363</v>
      </c>
      <c r="E28" s="120">
        <f>'[1]Tab 19 Hruby dlh'!E13</f>
        <v>47.746111002564042</v>
      </c>
      <c r="F28" s="120">
        <f>'[1]Tab 19 Hruby dlh'!F13</f>
        <v>45.735092437073448</v>
      </c>
      <c r="G28" s="120">
        <f>'[1]Tab 19 Hruby dlh'!G13</f>
        <v>42.962993775021808</v>
      </c>
      <c r="H28" s="151"/>
      <c r="I28" s="151"/>
      <c r="J28" s="72" t="s">
        <v>771</v>
      </c>
      <c r="K28" s="120">
        <v>49.382525677961411</v>
      </c>
      <c r="L28" s="120">
        <v>47.879508499546439</v>
      </c>
      <c r="M28" s="120">
        <v>47.794819312053363</v>
      </c>
      <c r="N28" s="120">
        <v>47.746111002564042</v>
      </c>
      <c r="O28" s="120">
        <v>45.735092437073448</v>
      </c>
      <c r="P28" s="120">
        <v>42.962993775021808</v>
      </c>
    </row>
    <row r="29" spans="1:16" x14ac:dyDescent="0.25">
      <c r="A29" s="71" t="s">
        <v>212</v>
      </c>
      <c r="B29" s="121">
        <f t="shared" ref="B29:G29" si="0">B22-B30</f>
        <v>50.38192245727295</v>
      </c>
      <c r="C29" s="121">
        <f t="shared" si="0"/>
        <v>49.654782134090283</v>
      </c>
      <c r="D29" s="121">
        <f t="shared" si="0"/>
        <v>49.703399631756838</v>
      </c>
      <c r="E29" s="121">
        <f t="shared" si="0"/>
        <v>49.165038554796247</v>
      </c>
      <c r="F29" s="121">
        <f t="shared" si="0"/>
        <v>46.99065606972718</v>
      </c>
      <c r="G29" s="121">
        <f t="shared" si="0"/>
        <v>44.635883499252117</v>
      </c>
      <c r="J29" s="71" t="s">
        <v>772</v>
      </c>
      <c r="K29" s="121">
        <v>50.38192245727295</v>
      </c>
      <c r="L29" s="121">
        <v>49.654782134090283</v>
      </c>
      <c r="M29" s="121">
        <v>49.703399631756838</v>
      </c>
      <c r="N29" s="121">
        <v>49.165038554796247</v>
      </c>
      <c r="O29" s="121">
        <v>46.99065606972718</v>
      </c>
      <c r="P29" s="121">
        <v>44.635883499252117</v>
      </c>
    </row>
    <row r="30" spans="1:16" x14ac:dyDescent="0.25">
      <c r="A30" s="71" t="s">
        <v>211</v>
      </c>
      <c r="B30" s="122">
        <f t="shared" ref="B30:G30" si="1">B24+B25</f>
        <v>3.5153402339783604</v>
      </c>
      <c r="C30" s="121">
        <f t="shared" si="1"/>
        <v>3.2532514994265216</v>
      </c>
      <c r="D30" s="121">
        <f t="shared" si="1"/>
        <v>3.1521049430780108</v>
      </c>
      <c r="E30" s="121">
        <f t="shared" si="1"/>
        <v>2.9935570682510191</v>
      </c>
      <c r="F30" s="121">
        <f t="shared" si="1"/>
        <v>2.8160075106892903</v>
      </c>
      <c r="G30" s="121">
        <f t="shared" si="1"/>
        <v>2.6349108269544503</v>
      </c>
      <c r="J30" s="71" t="s">
        <v>773</v>
      </c>
      <c r="K30" s="122">
        <v>3.5153402339783604</v>
      </c>
      <c r="L30" s="121">
        <v>3.2532514994265216</v>
      </c>
      <c r="M30" s="121">
        <v>3.1521049430780108</v>
      </c>
      <c r="N30" s="121">
        <v>2.9935570682510191</v>
      </c>
      <c r="O30" s="121">
        <v>2.8160075106892903</v>
      </c>
      <c r="P30" s="121">
        <v>2.6349108269544503</v>
      </c>
    </row>
    <row r="31" spans="1:16" ht="15.75" thickBot="1" x14ac:dyDescent="0.3">
      <c r="A31" s="654" t="s">
        <v>240</v>
      </c>
      <c r="B31" s="637">
        <f>'[11]Cisty dlh'!N14</f>
        <v>4.5147571296319704</v>
      </c>
      <c r="C31" s="637">
        <f>'[11]Cisty dlh'!O14</f>
        <v>5.0663215893499149</v>
      </c>
      <c r="D31" s="637">
        <f>'[11]Cisty dlh'!P14</f>
        <v>5.3114909037322207</v>
      </c>
      <c r="E31" s="637">
        <f>'[11]Cisty dlh'!Q14</f>
        <v>5.0059649153335242</v>
      </c>
      <c r="F31" s="637">
        <f>'[11]Cisty dlh'!R14</f>
        <v>4.6298517872864347</v>
      </c>
      <c r="G31" s="637">
        <f>'[11]Cisty dlh'!S14</f>
        <v>4.8293639617795963</v>
      </c>
      <c r="J31" s="654" t="s">
        <v>902</v>
      </c>
      <c r="K31" s="637">
        <v>4.5147571296319704</v>
      </c>
      <c r="L31" s="637">
        <v>5.0663215893499149</v>
      </c>
      <c r="M31" s="637">
        <v>5.3114909037322207</v>
      </c>
      <c r="N31" s="637">
        <v>5.0059649153335242</v>
      </c>
      <c r="O31" s="637">
        <v>4.6298517872864347</v>
      </c>
      <c r="P31" s="637">
        <v>4.8293639617795963</v>
      </c>
    </row>
    <row r="32" spans="1:16" x14ac:dyDescent="0.25">
      <c r="A32" s="71"/>
      <c r="B32" s="122"/>
      <c r="C32" s="121"/>
      <c r="D32" s="121"/>
      <c r="E32" s="121"/>
      <c r="F32" s="742" t="s">
        <v>24</v>
      </c>
      <c r="G32" s="742"/>
      <c r="O32" s="742" t="s">
        <v>899</v>
      </c>
      <c r="P32" s="742"/>
    </row>
    <row r="34" spans="1:1" x14ac:dyDescent="0.25">
      <c r="A34" s="114"/>
    </row>
  </sheetData>
  <mergeCells count="4">
    <mergeCell ref="A20:G20"/>
    <mergeCell ref="J20:P20"/>
    <mergeCell ref="F32:G32"/>
    <mergeCell ref="O32:P32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36"/>
  <dimension ref="A1:N169"/>
  <sheetViews>
    <sheetView showGridLines="0" zoomScale="85" zoomScaleNormal="85" workbookViewId="0"/>
  </sheetViews>
  <sheetFormatPr defaultRowHeight="15" x14ac:dyDescent="0.25"/>
  <cols>
    <col min="2" max="2" width="9.85546875" bestFit="1" customWidth="1"/>
    <col min="3" max="3" width="14.42578125" customWidth="1"/>
    <col min="12" max="12" width="13.28515625" bestFit="1" customWidth="1"/>
    <col min="14" max="14" width="13.28515625" bestFit="1" customWidth="1"/>
  </cols>
  <sheetData>
    <row r="1" spans="1:14" ht="15.75" thickBot="1" x14ac:dyDescent="0.3">
      <c r="K1" s="510" t="s">
        <v>596</v>
      </c>
      <c r="L1" s="511" t="s">
        <v>597</v>
      </c>
      <c r="M1" s="510" t="s">
        <v>903</v>
      </c>
      <c r="N1" s="511" t="s">
        <v>904</v>
      </c>
    </row>
    <row r="2" spans="1:14" x14ac:dyDescent="0.25">
      <c r="K2" s="462">
        <v>38748</v>
      </c>
      <c r="L2" s="463">
        <v>1</v>
      </c>
      <c r="M2" s="462">
        <v>38748</v>
      </c>
      <c r="N2" s="463">
        <v>1</v>
      </c>
    </row>
    <row r="3" spans="1:14" ht="15.75" thickBot="1" x14ac:dyDescent="0.3">
      <c r="A3" s="458" t="s">
        <v>598</v>
      </c>
      <c r="B3" s="115"/>
      <c r="C3" s="115"/>
      <c r="D3" s="115"/>
      <c r="E3" s="115"/>
      <c r="F3" s="115"/>
      <c r="G3" s="115"/>
      <c r="H3" s="115"/>
      <c r="I3" s="115"/>
      <c r="K3" s="462">
        <v>38776</v>
      </c>
      <c r="L3" s="463">
        <v>1</v>
      </c>
      <c r="M3" s="462">
        <v>38776</v>
      </c>
      <c r="N3" s="463">
        <v>1</v>
      </c>
    </row>
    <row r="4" spans="1:14" x14ac:dyDescent="0.25">
      <c r="K4" s="462">
        <v>38807</v>
      </c>
      <c r="L4" s="463">
        <v>8</v>
      </c>
      <c r="M4" s="462">
        <v>38807</v>
      </c>
      <c r="N4" s="463">
        <v>8</v>
      </c>
    </row>
    <row r="5" spans="1:14" x14ac:dyDescent="0.25">
      <c r="K5" s="462">
        <v>38837</v>
      </c>
      <c r="L5" s="463">
        <v>8</v>
      </c>
      <c r="M5" s="462">
        <v>38837</v>
      </c>
      <c r="N5" s="463">
        <v>8</v>
      </c>
    </row>
    <row r="6" spans="1:14" x14ac:dyDescent="0.25">
      <c r="K6" s="462">
        <v>38868</v>
      </c>
      <c r="L6" s="463">
        <v>8</v>
      </c>
      <c r="M6" s="462">
        <v>38868</v>
      </c>
      <c r="N6" s="463">
        <v>8</v>
      </c>
    </row>
    <row r="7" spans="1:14" x14ac:dyDescent="0.25">
      <c r="K7" s="462">
        <v>38898</v>
      </c>
      <c r="L7" s="463">
        <v>7</v>
      </c>
      <c r="M7" s="462">
        <v>38898</v>
      </c>
      <c r="N7" s="463">
        <v>7</v>
      </c>
    </row>
    <row r="8" spans="1:14" x14ac:dyDescent="0.25">
      <c r="K8" s="462">
        <v>38929</v>
      </c>
      <c r="L8" s="463">
        <v>6</v>
      </c>
      <c r="M8" s="462">
        <v>38929</v>
      </c>
      <c r="N8" s="463">
        <v>6</v>
      </c>
    </row>
    <row r="9" spans="1:14" x14ac:dyDescent="0.25">
      <c r="K9" s="462">
        <v>38960</v>
      </c>
      <c r="L9" s="463">
        <v>5</v>
      </c>
      <c r="M9" s="462">
        <v>38960</v>
      </c>
      <c r="N9" s="463">
        <v>5</v>
      </c>
    </row>
    <row r="10" spans="1:14" x14ac:dyDescent="0.25">
      <c r="K10" s="462">
        <v>38990</v>
      </c>
      <c r="L10" s="463">
        <v>4</v>
      </c>
      <c r="M10" s="462">
        <v>38990</v>
      </c>
      <c r="N10" s="463">
        <v>4</v>
      </c>
    </row>
    <row r="11" spans="1:14" x14ac:dyDescent="0.25">
      <c r="K11" s="462">
        <v>39021</v>
      </c>
      <c r="L11" s="463">
        <v>3</v>
      </c>
      <c r="M11" s="462">
        <v>39021</v>
      </c>
      <c r="N11" s="463">
        <v>3</v>
      </c>
    </row>
    <row r="12" spans="1:14" x14ac:dyDescent="0.25">
      <c r="K12" s="462">
        <v>39051</v>
      </c>
      <c r="L12" s="463">
        <v>2</v>
      </c>
      <c r="M12" s="462">
        <v>39051</v>
      </c>
      <c r="N12" s="463">
        <v>2</v>
      </c>
    </row>
    <row r="13" spans="1:14" x14ac:dyDescent="0.25">
      <c r="K13" s="462">
        <v>39082</v>
      </c>
      <c r="L13" s="463">
        <v>1</v>
      </c>
      <c r="M13" s="462">
        <v>39082</v>
      </c>
      <c r="N13" s="463">
        <v>1</v>
      </c>
    </row>
    <row r="14" spans="1:14" x14ac:dyDescent="0.25">
      <c r="K14" s="462">
        <v>39113</v>
      </c>
      <c r="L14" s="463">
        <v>2</v>
      </c>
      <c r="M14" s="462">
        <v>39113</v>
      </c>
      <c r="N14" s="463">
        <v>2</v>
      </c>
    </row>
    <row r="15" spans="1:14" x14ac:dyDescent="0.25">
      <c r="K15" s="462">
        <v>39141</v>
      </c>
      <c r="L15" s="463">
        <v>8</v>
      </c>
      <c r="M15" s="462">
        <v>39141</v>
      </c>
      <c r="N15" s="463">
        <v>8</v>
      </c>
    </row>
    <row r="16" spans="1:14" x14ac:dyDescent="0.25">
      <c r="K16" s="462">
        <v>39172</v>
      </c>
      <c r="L16" s="463">
        <v>8</v>
      </c>
      <c r="M16" s="462">
        <v>39172</v>
      </c>
      <c r="N16" s="463">
        <v>8</v>
      </c>
    </row>
    <row r="17" spans="1:14" x14ac:dyDescent="0.25">
      <c r="K17" s="462">
        <v>39202</v>
      </c>
      <c r="L17" s="463">
        <v>8</v>
      </c>
      <c r="M17" s="462">
        <v>39202</v>
      </c>
      <c r="N17" s="463">
        <v>8</v>
      </c>
    </row>
    <row r="18" spans="1:14" x14ac:dyDescent="0.25">
      <c r="K18" s="462">
        <v>39233</v>
      </c>
      <c r="L18" s="463">
        <v>8</v>
      </c>
      <c r="M18" s="462">
        <v>39233</v>
      </c>
      <c r="N18" s="463">
        <v>8</v>
      </c>
    </row>
    <row r="19" spans="1:14" x14ac:dyDescent="0.25">
      <c r="K19" s="462">
        <v>39263</v>
      </c>
      <c r="L19" s="463">
        <v>8</v>
      </c>
      <c r="M19" s="462">
        <v>39263</v>
      </c>
      <c r="N19" s="463">
        <v>8</v>
      </c>
    </row>
    <row r="20" spans="1:14" x14ac:dyDescent="0.25">
      <c r="K20" s="462">
        <v>39294</v>
      </c>
      <c r="L20" s="463">
        <v>8</v>
      </c>
      <c r="M20" s="462">
        <v>39294</v>
      </c>
      <c r="N20" s="463">
        <v>8</v>
      </c>
    </row>
    <row r="21" spans="1:14" x14ac:dyDescent="0.25">
      <c r="K21" s="462">
        <v>39325</v>
      </c>
      <c r="L21" s="463">
        <v>8</v>
      </c>
      <c r="M21" s="462">
        <v>39325</v>
      </c>
      <c r="N21" s="463">
        <v>8</v>
      </c>
    </row>
    <row r="22" spans="1:14" x14ac:dyDescent="0.25">
      <c r="H22" s="742" t="s">
        <v>24</v>
      </c>
      <c r="I22" s="742"/>
      <c r="K22" s="462">
        <v>39355</v>
      </c>
      <c r="L22" s="463">
        <v>6</v>
      </c>
      <c r="M22" s="462">
        <v>39355</v>
      </c>
      <c r="N22" s="463">
        <v>6</v>
      </c>
    </row>
    <row r="23" spans="1:14" x14ac:dyDescent="0.25">
      <c r="K23" s="462">
        <v>39386</v>
      </c>
      <c r="L23" s="463">
        <v>5</v>
      </c>
      <c r="M23" s="462">
        <v>39386</v>
      </c>
      <c r="N23" s="463">
        <v>5</v>
      </c>
    </row>
    <row r="24" spans="1:14" x14ac:dyDescent="0.25">
      <c r="K24" s="462">
        <v>39416</v>
      </c>
      <c r="L24" s="463">
        <v>6</v>
      </c>
      <c r="M24" s="462">
        <v>39416</v>
      </c>
      <c r="N24" s="463">
        <v>6</v>
      </c>
    </row>
    <row r="25" spans="1:14" ht="15.75" thickBot="1" x14ac:dyDescent="0.3">
      <c r="A25" s="458" t="s">
        <v>1234</v>
      </c>
      <c r="B25" s="115"/>
      <c r="C25" s="115"/>
      <c r="D25" s="115"/>
      <c r="E25" s="115"/>
      <c r="F25" s="115"/>
      <c r="G25" s="115"/>
      <c r="H25" s="115"/>
      <c r="I25" s="115"/>
      <c r="K25" s="462">
        <v>39447</v>
      </c>
      <c r="L25" s="463">
        <v>5</v>
      </c>
      <c r="M25" s="462">
        <v>39447</v>
      </c>
      <c r="N25" s="463">
        <v>5</v>
      </c>
    </row>
    <row r="26" spans="1:14" x14ac:dyDescent="0.25">
      <c r="K26" s="462">
        <v>39478</v>
      </c>
      <c r="L26" s="463">
        <v>8</v>
      </c>
      <c r="M26" s="462">
        <v>39478</v>
      </c>
      <c r="N26" s="463">
        <v>8</v>
      </c>
    </row>
    <row r="27" spans="1:14" x14ac:dyDescent="0.25">
      <c r="K27" s="462">
        <v>39507</v>
      </c>
      <c r="L27" s="463">
        <v>8</v>
      </c>
      <c r="M27" s="462">
        <v>39507</v>
      </c>
      <c r="N27" s="463">
        <v>8</v>
      </c>
    </row>
    <row r="28" spans="1:14" x14ac:dyDescent="0.25">
      <c r="K28" s="462">
        <v>39538</v>
      </c>
      <c r="L28" s="463">
        <v>8</v>
      </c>
      <c r="M28" s="462">
        <v>39538</v>
      </c>
      <c r="N28" s="463">
        <v>8</v>
      </c>
    </row>
    <row r="29" spans="1:14" x14ac:dyDescent="0.25">
      <c r="K29" s="462">
        <v>39568</v>
      </c>
      <c r="L29" s="463">
        <v>8</v>
      </c>
      <c r="M29" s="462">
        <v>39568</v>
      </c>
      <c r="N29" s="463">
        <v>8</v>
      </c>
    </row>
    <row r="30" spans="1:14" x14ac:dyDescent="0.25">
      <c r="K30" s="462">
        <v>39599</v>
      </c>
      <c r="L30" s="463">
        <v>7</v>
      </c>
      <c r="M30" s="462">
        <v>39599</v>
      </c>
      <c r="N30" s="463">
        <v>7</v>
      </c>
    </row>
    <row r="31" spans="1:14" x14ac:dyDescent="0.25">
      <c r="K31" s="462">
        <v>39629</v>
      </c>
      <c r="L31" s="463">
        <v>7</v>
      </c>
      <c r="M31" s="462">
        <v>39629</v>
      </c>
      <c r="N31" s="463">
        <v>7</v>
      </c>
    </row>
    <row r="32" spans="1:14" x14ac:dyDescent="0.25">
      <c r="K32" s="462">
        <v>39660</v>
      </c>
      <c r="L32" s="463">
        <v>6</v>
      </c>
      <c r="M32" s="462">
        <v>39660</v>
      </c>
      <c r="N32" s="463">
        <v>6</v>
      </c>
    </row>
    <row r="33" spans="8:14" x14ac:dyDescent="0.25">
      <c r="K33" s="462">
        <v>39691</v>
      </c>
      <c r="L33" s="463">
        <v>5</v>
      </c>
      <c r="M33" s="462">
        <v>39691</v>
      </c>
      <c r="N33" s="463">
        <v>5</v>
      </c>
    </row>
    <row r="34" spans="8:14" x14ac:dyDescent="0.25">
      <c r="K34" s="462">
        <v>39721</v>
      </c>
      <c r="L34" s="463">
        <v>4</v>
      </c>
      <c r="M34" s="462">
        <v>39721</v>
      </c>
      <c r="N34" s="463">
        <v>4</v>
      </c>
    </row>
    <row r="35" spans="8:14" x14ac:dyDescent="0.25">
      <c r="K35" s="462">
        <v>39752</v>
      </c>
      <c r="L35" s="463">
        <v>4</v>
      </c>
      <c r="M35" s="462">
        <v>39752</v>
      </c>
      <c r="N35" s="463">
        <v>4</v>
      </c>
    </row>
    <row r="36" spans="8:14" x14ac:dyDescent="0.25">
      <c r="K36" s="462">
        <v>39782</v>
      </c>
      <c r="L36" s="463">
        <v>3</v>
      </c>
      <c r="M36" s="462">
        <v>39782</v>
      </c>
      <c r="N36" s="463">
        <v>3</v>
      </c>
    </row>
    <row r="37" spans="8:14" x14ac:dyDescent="0.25">
      <c r="K37" s="462">
        <v>39813</v>
      </c>
      <c r="L37" s="463">
        <v>4</v>
      </c>
      <c r="M37" s="462">
        <v>39813</v>
      </c>
      <c r="N37" s="463">
        <v>4</v>
      </c>
    </row>
    <row r="38" spans="8:14" x14ac:dyDescent="0.25">
      <c r="K38" s="462">
        <v>39844</v>
      </c>
      <c r="L38" s="463">
        <v>3</v>
      </c>
      <c r="M38" s="462">
        <v>39844</v>
      </c>
      <c r="N38" s="463">
        <v>3</v>
      </c>
    </row>
    <row r="39" spans="8:14" x14ac:dyDescent="0.25">
      <c r="K39" s="462">
        <v>39872</v>
      </c>
      <c r="L39" s="463">
        <v>2</v>
      </c>
      <c r="M39" s="462">
        <v>39872</v>
      </c>
      <c r="N39" s="463">
        <v>2</v>
      </c>
    </row>
    <row r="40" spans="8:14" x14ac:dyDescent="0.25">
      <c r="K40" s="462">
        <v>39903</v>
      </c>
      <c r="L40" s="463">
        <v>2</v>
      </c>
      <c r="M40" s="462">
        <v>39903</v>
      </c>
      <c r="N40" s="463">
        <v>2</v>
      </c>
    </row>
    <row r="41" spans="8:14" x14ac:dyDescent="0.25">
      <c r="K41" s="462">
        <v>39933</v>
      </c>
      <c r="L41" s="463">
        <v>1</v>
      </c>
      <c r="M41" s="462">
        <v>39933</v>
      </c>
      <c r="N41" s="463">
        <v>1</v>
      </c>
    </row>
    <row r="42" spans="8:14" x14ac:dyDescent="0.25">
      <c r="K42" s="462">
        <v>39964</v>
      </c>
      <c r="L42" s="463">
        <v>7</v>
      </c>
      <c r="M42" s="462">
        <v>39964</v>
      </c>
      <c r="N42" s="463">
        <v>7</v>
      </c>
    </row>
    <row r="43" spans="8:14" x14ac:dyDescent="0.25">
      <c r="K43" s="462">
        <v>39994</v>
      </c>
      <c r="L43" s="463">
        <v>6</v>
      </c>
      <c r="M43" s="462">
        <v>39994</v>
      </c>
      <c r="N43" s="463">
        <v>6</v>
      </c>
    </row>
    <row r="44" spans="8:14" x14ac:dyDescent="0.25">
      <c r="H44" s="742" t="s">
        <v>899</v>
      </c>
      <c r="I44" s="742"/>
      <c r="K44" s="462">
        <v>40025</v>
      </c>
      <c r="L44" s="463">
        <v>5</v>
      </c>
      <c r="M44" s="462">
        <v>40025</v>
      </c>
      <c r="N44" s="463">
        <v>5</v>
      </c>
    </row>
    <row r="45" spans="8:14" x14ac:dyDescent="0.25">
      <c r="K45" s="462">
        <v>40056</v>
      </c>
      <c r="L45" s="463">
        <v>4</v>
      </c>
      <c r="M45" s="462">
        <v>40056</v>
      </c>
      <c r="N45" s="463">
        <v>4</v>
      </c>
    </row>
    <row r="46" spans="8:14" x14ac:dyDescent="0.25">
      <c r="K46" s="462">
        <v>40086</v>
      </c>
      <c r="L46" s="463">
        <v>4</v>
      </c>
      <c r="M46" s="462">
        <v>40086</v>
      </c>
      <c r="N46" s="463">
        <v>4</v>
      </c>
    </row>
    <row r="47" spans="8:14" x14ac:dyDescent="0.25">
      <c r="K47" s="462">
        <v>40117</v>
      </c>
      <c r="L47" s="463">
        <v>3</v>
      </c>
      <c r="M47" s="462">
        <v>40117</v>
      </c>
      <c r="N47" s="463">
        <v>3</v>
      </c>
    </row>
    <row r="48" spans="8:14" x14ac:dyDescent="0.25">
      <c r="K48" s="462">
        <v>40147</v>
      </c>
      <c r="L48" s="463">
        <v>3</v>
      </c>
      <c r="M48" s="462">
        <v>40147</v>
      </c>
      <c r="N48" s="463">
        <v>3</v>
      </c>
    </row>
    <row r="49" spans="11:14" x14ac:dyDescent="0.25">
      <c r="K49" s="462">
        <v>40178</v>
      </c>
      <c r="L49" s="463">
        <v>2</v>
      </c>
      <c r="M49" s="462">
        <v>40178</v>
      </c>
      <c r="N49" s="463">
        <v>2</v>
      </c>
    </row>
    <row r="50" spans="11:14" x14ac:dyDescent="0.25">
      <c r="K50" s="462">
        <v>40209</v>
      </c>
      <c r="L50" s="463">
        <v>1</v>
      </c>
      <c r="M50" s="462">
        <v>40209</v>
      </c>
      <c r="N50" s="463">
        <v>1</v>
      </c>
    </row>
    <row r="51" spans="11:14" x14ac:dyDescent="0.25">
      <c r="K51" s="462">
        <v>40237</v>
      </c>
      <c r="L51" s="463">
        <v>1</v>
      </c>
      <c r="M51" s="462">
        <v>40237</v>
      </c>
      <c r="N51" s="463">
        <v>1</v>
      </c>
    </row>
    <row r="52" spans="11:14" x14ac:dyDescent="0.25">
      <c r="K52" s="462">
        <v>40268</v>
      </c>
      <c r="L52" s="463">
        <v>1</v>
      </c>
      <c r="M52" s="462">
        <v>40268</v>
      </c>
      <c r="N52" s="463">
        <v>1</v>
      </c>
    </row>
    <row r="53" spans="11:14" x14ac:dyDescent="0.25">
      <c r="K53" s="462">
        <v>40298</v>
      </c>
      <c r="L53" s="463">
        <v>2</v>
      </c>
      <c r="M53" s="462">
        <v>40298</v>
      </c>
      <c r="N53" s="463">
        <v>2</v>
      </c>
    </row>
    <row r="54" spans="11:14" x14ac:dyDescent="0.25">
      <c r="K54" s="462">
        <v>40329</v>
      </c>
      <c r="L54" s="463">
        <v>2</v>
      </c>
      <c r="M54" s="462">
        <v>40329</v>
      </c>
      <c r="N54" s="463">
        <v>2</v>
      </c>
    </row>
    <row r="55" spans="11:14" x14ac:dyDescent="0.25">
      <c r="K55" s="462">
        <v>40359</v>
      </c>
      <c r="L55" s="463">
        <v>1</v>
      </c>
      <c r="M55" s="462">
        <v>40359</v>
      </c>
      <c r="N55" s="463">
        <v>1</v>
      </c>
    </row>
    <row r="56" spans="11:14" x14ac:dyDescent="0.25">
      <c r="K56" s="462">
        <v>40390</v>
      </c>
      <c r="L56" s="463">
        <v>1</v>
      </c>
      <c r="M56" s="462">
        <v>40390</v>
      </c>
      <c r="N56" s="463">
        <v>1</v>
      </c>
    </row>
    <row r="57" spans="11:14" x14ac:dyDescent="0.25">
      <c r="K57" s="462">
        <v>40421</v>
      </c>
      <c r="L57" s="463">
        <v>4</v>
      </c>
      <c r="M57" s="462">
        <v>40421</v>
      </c>
      <c r="N57" s="463">
        <v>4</v>
      </c>
    </row>
    <row r="58" spans="11:14" x14ac:dyDescent="0.25">
      <c r="K58" s="462">
        <v>40451</v>
      </c>
      <c r="L58" s="463">
        <v>3</v>
      </c>
      <c r="M58" s="462">
        <v>40451</v>
      </c>
      <c r="N58" s="463">
        <v>3</v>
      </c>
    </row>
    <row r="59" spans="11:14" x14ac:dyDescent="0.25">
      <c r="K59" s="462">
        <v>40482</v>
      </c>
      <c r="L59" s="463">
        <v>4</v>
      </c>
      <c r="M59" s="462">
        <v>40482</v>
      </c>
      <c r="N59" s="463">
        <v>4</v>
      </c>
    </row>
    <row r="60" spans="11:14" x14ac:dyDescent="0.25">
      <c r="K60" s="462">
        <v>40512</v>
      </c>
      <c r="L60" s="463">
        <v>3</v>
      </c>
      <c r="M60" s="462">
        <v>40512</v>
      </c>
      <c r="N60" s="463">
        <v>3</v>
      </c>
    </row>
    <row r="61" spans="11:14" x14ac:dyDescent="0.25">
      <c r="K61" s="462">
        <v>40543</v>
      </c>
      <c r="L61" s="463">
        <v>1</v>
      </c>
      <c r="M61" s="462">
        <v>40543</v>
      </c>
      <c r="N61" s="463">
        <v>1</v>
      </c>
    </row>
    <row r="62" spans="11:14" x14ac:dyDescent="0.25">
      <c r="K62" s="462">
        <v>40574</v>
      </c>
      <c r="L62" s="463">
        <v>3</v>
      </c>
      <c r="M62" s="462">
        <v>40574</v>
      </c>
      <c r="N62" s="463">
        <v>3</v>
      </c>
    </row>
    <row r="63" spans="11:14" x14ac:dyDescent="0.25">
      <c r="K63" s="462">
        <v>40602</v>
      </c>
      <c r="L63" s="463">
        <v>2</v>
      </c>
      <c r="M63" s="462">
        <v>40602</v>
      </c>
      <c r="N63" s="463">
        <v>2</v>
      </c>
    </row>
    <row r="64" spans="11:14" x14ac:dyDescent="0.25">
      <c r="K64" s="462">
        <v>40633</v>
      </c>
      <c r="L64" s="463">
        <v>2</v>
      </c>
      <c r="M64" s="462">
        <v>40633</v>
      </c>
      <c r="N64" s="463">
        <v>2</v>
      </c>
    </row>
    <row r="65" spans="11:14" x14ac:dyDescent="0.25">
      <c r="K65" s="462">
        <v>40663</v>
      </c>
      <c r="L65" s="463">
        <v>3</v>
      </c>
      <c r="M65" s="462">
        <v>40663</v>
      </c>
      <c r="N65" s="463">
        <v>3</v>
      </c>
    </row>
    <row r="66" spans="11:14" x14ac:dyDescent="0.25">
      <c r="K66" s="462">
        <v>40694</v>
      </c>
      <c r="L66" s="463">
        <v>4</v>
      </c>
      <c r="M66" s="462">
        <v>40694</v>
      </c>
      <c r="N66" s="463">
        <v>4</v>
      </c>
    </row>
    <row r="67" spans="11:14" x14ac:dyDescent="0.25">
      <c r="K67" s="462">
        <v>40724</v>
      </c>
      <c r="L67" s="463">
        <v>5</v>
      </c>
      <c r="M67" s="462">
        <v>40724</v>
      </c>
      <c r="N67" s="463">
        <v>5</v>
      </c>
    </row>
    <row r="68" spans="11:14" x14ac:dyDescent="0.25">
      <c r="K68" s="462">
        <v>40755</v>
      </c>
      <c r="L68" s="463">
        <v>5</v>
      </c>
      <c r="M68" s="462">
        <v>40755</v>
      </c>
      <c r="N68" s="463">
        <v>5</v>
      </c>
    </row>
    <row r="69" spans="11:14" x14ac:dyDescent="0.25">
      <c r="K69" s="464">
        <v>40786</v>
      </c>
      <c r="L69" s="463">
        <v>4</v>
      </c>
      <c r="M69" s="464">
        <v>40786</v>
      </c>
      <c r="N69" s="463">
        <v>4</v>
      </c>
    </row>
    <row r="70" spans="11:14" x14ac:dyDescent="0.25">
      <c r="K70" s="462">
        <v>40816</v>
      </c>
      <c r="L70" s="463">
        <v>4</v>
      </c>
      <c r="M70" s="462">
        <v>40816</v>
      </c>
      <c r="N70" s="463">
        <v>4</v>
      </c>
    </row>
    <row r="71" spans="11:14" x14ac:dyDescent="0.25">
      <c r="K71" s="462">
        <v>40847</v>
      </c>
      <c r="L71" s="463">
        <v>3</v>
      </c>
      <c r="M71" s="462">
        <v>40847</v>
      </c>
      <c r="N71" s="463">
        <v>3</v>
      </c>
    </row>
    <row r="72" spans="11:14" x14ac:dyDescent="0.25">
      <c r="K72" s="462">
        <v>40877</v>
      </c>
      <c r="L72" s="463">
        <v>2</v>
      </c>
      <c r="M72" s="462">
        <v>40877</v>
      </c>
      <c r="N72" s="463">
        <v>2</v>
      </c>
    </row>
    <row r="73" spans="11:14" x14ac:dyDescent="0.25">
      <c r="K73" s="462">
        <v>40908</v>
      </c>
      <c r="L73" s="463">
        <v>1</v>
      </c>
      <c r="M73" s="462">
        <v>40908</v>
      </c>
      <c r="N73" s="463">
        <v>1</v>
      </c>
    </row>
    <row r="74" spans="11:14" x14ac:dyDescent="0.25">
      <c r="K74" s="462">
        <v>40939</v>
      </c>
      <c r="L74" s="463">
        <v>2</v>
      </c>
      <c r="M74" s="462">
        <v>40939</v>
      </c>
      <c r="N74" s="463">
        <v>2</v>
      </c>
    </row>
    <row r="75" spans="11:14" x14ac:dyDescent="0.25">
      <c r="K75" s="462">
        <v>40968</v>
      </c>
      <c r="L75" s="463">
        <v>3</v>
      </c>
      <c r="M75" s="462">
        <v>40968</v>
      </c>
      <c r="N75" s="463">
        <v>3</v>
      </c>
    </row>
    <row r="76" spans="11:14" x14ac:dyDescent="0.25">
      <c r="K76" s="462">
        <v>40999</v>
      </c>
      <c r="L76" s="463">
        <v>2</v>
      </c>
      <c r="M76" s="462">
        <v>40999</v>
      </c>
      <c r="N76" s="463">
        <v>2</v>
      </c>
    </row>
    <row r="77" spans="11:14" x14ac:dyDescent="0.25">
      <c r="K77" s="462">
        <v>41029</v>
      </c>
      <c r="L77" s="463">
        <v>3</v>
      </c>
      <c r="M77" s="462">
        <v>41029</v>
      </c>
      <c r="N77" s="463">
        <v>3</v>
      </c>
    </row>
    <row r="78" spans="11:14" x14ac:dyDescent="0.25">
      <c r="K78" s="462">
        <v>41060</v>
      </c>
      <c r="L78" s="463">
        <v>9</v>
      </c>
      <c r="M78" s="462">
        <v>41060</v>
      </c>
      <c r="N78" s="463">
        <v>9</v>
      </c>
    </row>
    <row r="79" spans="11:14" x14ac:dyDescent="0.25">
      <c r="K79" s="462">
        <v>41090</v>
      </c>
      <c r="L79" s="463">
        <v>7</v>
      </c>
      <c r="M79" s="462">
        <v>41090</v>
      </c>
      <c r="N79" s="463">
        <v>7</v>
      </c>
    </row>
    <row r="80" spans="11:14" x14ac:dyDescent="0.25">
      <c r="K80" s="462">
        <v>41121</v>
      </c>
      <c r="L80" s="463">
        <v>7</v>
      </c>
      <c r="M80" s="462">
        <v>41121</v>
      </c>
      <c r="N80" s="463">
        <v>7</v>
      </c>
    </row>
    <row r="81" spans="11:14" x14ac:dyDescent="0.25">
      <c r="K81" s="462">
        <v>41152</v>
      </c>
      <c r="L81" s="463">
        <v>7</v>
      </c>
      <c r="M81" s="462">
        <v>41152</v>
      </c>
      <c r="N81" s="463">
        <v>7</v>
      </c>
    </row>
    <row r="82" spans="11:14" x14ac:dyDescent="0.25">
      <c r="K82" s="462">
        <v>41182</v>
      </c>
      <c r="L82" s="463">
        <v>6</v>
      </c>
      <c r="M82" s="462">
        <v>41182</v>
      </c>
      <c r="N82" s="463">
        <v>6</v>
      </c>
    </row>
    <row r="83" spans="11:14" x14ac:dyDescent="0.25">
      <c r="K83" s="462">
        <v>41213</v>
      </c>
      <c r="L83" s="463">
        <v>5</v>
      </c>
      <c r="M83" s="462">
        <v>41213</v>
      </c>
      <c r="N83" s="463">
        <v>5</v>
      </c>
    </row>
    <row r="84" spans="11:14" x14ac:dyDescent="0.25">
      <c r="K84" s="462">
        <v>41243</v>
      </c>
      <c r="L84" s="463">
        <v>4</v>
      </c>
      <c r="M84" s="462">
        <v>41243</v>
      </c>
      <c r="N84" s="463">
        <v>4</v>
      </c>
    </row>
    <row r="85" spans="11:14" x14ac:dyDescent="0.25">
      <c r="K85" s="462">
        <v>41274</v>
      </c>
      <c r="L85" s="463">
        <v>3</v>
      </c>
      <c r="M85" s="462">
        <v>41274</v>
      </c>
      <c r="N85" s="463">
        <v>3</v>
      </c>
    </row>
    <row r="86" spans="11:14" x14ac:dyDescent="0.25">
      <c r="K86" s="462">
        <v>41305</v>
      </c>
      <c r="L86" s="463">
        <v>3</v>
      </c>
      <c r="M86" s="462">
        <v>41305</v>
      </c>
      <c r="N86" s="463">
        <v>3</v>
      </c>
    </row>
    <row r="87" spans="11:14" x14ac:dyDescent="0.25">
      <c r="K87" s="462">
        <v>41333</v>
      </c>
      <c r="L87" s="463">
        <v>9</v>
      </c>
      <c r="M87" s="462">
        <v>41333</v>
      </c>
      <c r="N87" s="463">
        <v>9</v>
      </c>
    </row>
    <row r="88" spans="11:14" x14ac:dyDescent="0.25">
      <c r="K88" s="462">
        <v>41364</v>
      </c>
      <c r="L88" s="463">
        <v>10</v>
      </c>
      <c r="M88" s="462">
        <v>41364</v>
      </c>
      <c r="N88" s="463">
        <v>10</v>
      </c>
    </row>
    <row r="89" spans="11:14" x14ac:dyDescent="0.25">
      <c r="K89" s="462">
        <v>41394</v>
      </c>
      <c r="L89" s="463">
        <v>9</v>
      </c>
      <c r="M89" s="462">
        <v>41394</v>
      </c>
      <c r="N89" s="463">
        <v>9</v>
      </c>
    </row>
    <row r="90" spans="11:14" x14ac:dyDescent="0.25">
      <c r="K90" s="462">
        <v>41425</v>
      </c>
      <c r="L90" s="463">
        <v>10</v>
      </c>
      <c r="M90" s="462">
        <v>41425</v>
      </c>
      <c r="N90" s="463">
        <v>10</v>
      </c>
    </row>
    <row r="91" spans="11:14" x14ac:dyDescent="0.25">
      <c r="K91" s="462">
        <v>41455</v>
      </c>
      <c r="L91" s="463">
        <v>9</v>
      </c>
      <c r="M91" s="462">
        <v>41455</v>
      </c>
      <c r="N91" s="463">
        <v>9</v>
      </c>
    </row>
    <row r="92" spans="11:14" x14ac:dyDescent="0.25">
      <c r="K92" s="462">
        <v>41486</v>
      </c>
      <c r="L92" s="463">
        <v>8</v>
      </c>
      <c r="M92" s="462">
        <v>41486</v>
      </c>
      <c r="N92" s="463">
        <v>8</v>
      </c>
    </row>
    <row r="93" spans="11:14" x14ac:dyDescent="0.25">
      <c r="K93" s="462">
        <v>41517</v>
      </c>
      <c r="L93" s="463">
        <v>7</v>
      </c>
      <c r="M93" s="462">
        <v>41517</v>
      </c>
      <c r="N93" s="463">
        <v>7</v>
      </c>
    </row>
    <row r="94" spans="11:14" x14ac:dyDescent="0.25">
      <c r="K94" s="462">
        <v>41547</v>
      </c>
      <c r="L94" s="463">
        <v>6</v>
      </c>
      <c r="M94" s="462">
        <v>41547</v>
      </c>
      <c r="N94" s="463">
        <v>6</v>
      </c>
    </row>
    <row r="95" spans="11:14" x14ac:dyDescent="0.25">
      <c r="K95" s="462">
        <v>41578</v>
      </c>
      <c r="L95" s="463">
        <v>6</v>
      </c>
      <c r="M95" s="462">
        <v>41578</v>
      </c>
      <c r="N95" s="463">
        <v>6</v>
      </c>
    </row>
    <row r="96" spans="11:14" x14ac:dyDescent="0.25">
      <c r="K96" s="462">
        <v>41608</v>
      </c>
      <c r="L96" s="463">
        <v>6</v>
      </c>
      <c r="M96" s="462">
        <v>41608</v>
      </c>
      <c r="N96" s="463">
        <v>6</v>
      </c>
    </row>
    <row r="97" spans="11:14" x14ac:dyDescent="0.25">
      <c r="K97" s="462">
        <v>41639</v>
      </c>
      <c r="L97" s="463">
        <v>4</v>
      </c>
      <c r="M97" s="462">
        <v>41639</v>
      </c>
      <c r="N97" s="463">
        <v>4</v>
      </c>
    </row>
    <row r="98" spans="11:14" x14ac:dyDescent="0.25">
      <c r="K98" s="462">
        <v>41670</v>
      </c>
      <c r="L98" s="463">
        <v>9</v>
      </c>
      <c r="M98" s="462">
        <v>41670</v>
      </c>
      <c r="N98" s="463">
        <v>9</v>
      </c>
    </row>
    <row r="99" spans="11:14" x14ac:dyDescent="0.25">
      <c r="K99" s="462">
        <v>41698</v>
      </c>
      <c r="L99" s="463">
        <v>10</v>
      </c>
      <c r="M99" s="462">
        <v>41698</v>
      </c>
      <c r="N99" s="463">
        <v>10</v>
      </c>
    </row>
    <row r="100" spans="11:14" x14ac:dyDescent="0.25">
      <c r="K100" s="462">
        <v>41729</v>
      </c>
      <c r="L100" s="463">
        <v>9</v>
      </c>
      <c r="M100" s="462">
        <v>41729</v>
      </c>
      <c r="N100" s="463">
        <v>9</v>
      </c>
    </row>
    <row r="101" spans="11:14" x14ac:dyDescent="0.25">
      <c r="K101" s="462">
        <v>41759</v>
      </c>
      <c r="L101" s="463">
        <v>10</v>
      </c>
      <c r="M101" s="462">
        <v>41759</v>
      </c>
      <c r="N101" s="463">
        <v>10</v>
      </c>
    </row>
    <row r="102" spans="11:14" x14ac:dyDescent="0.25">
      <c r="K102" s="462">
        <v>41790</v>
      </c>
      <c r="L102" s="463">
        <v>8</v>
      </c>
      <c r="M102" s="462">
        <v>41790</v>
      </c>
      <c r="N102" s="463">
        <v>8</v>
      </c>
    </row>
    <row r="103" spans="11:14" x14ac:dyDescent="0.25">
      <c r="K103" s="462">
        <v>41820</v>
      </c>
      <c r="L103" s="463">
        <v>7</v>
      </c>
      <c r="M103" s="462">
        <v>41820</v>
      </c>
      <c r="N103" s="463">
        <v>7</v>
      </c>
    </row>
    <row r="104" spans="11:14" x14ac:dyDescent="0.25">
      <c r="K104" s="462">
        <v>41851</v>
      </c>
      <c r="L104" s="463">
        <v>6</v>
      </c>
      <c r="M104" s="462">
        <v>41851</v>
      </c>
      <c r="N104" s="463">
        <v>6</v>
      </c>
    </row>
    <row r="105" spans="11:14" x14ac:dyDescent="0.25">
      <c r="K105" s="462">
        <v>41882</v>
      </c>
      <c r="L105" s="463">
        <v>5</v>
      </c>
      <c r="M105" s="462">
        <v>41882</v>
      </c>
      <c r="N105" s="463">
        <v>5</v>
      </c>
    </row>
    <row r="106" spans="11:14" x14ac:dyDescent="0.25">
      <c r="K106" s="462">
        <v>41912</v>
      </c>
      <c r="L106" s="463">
        <v>7</v>
      </c>
      <c r="M106" s="462">
        <v>41912</v>
      </c>
      <c r="N106" s="463">
        <v>7</v>
      </c>
    </row>
    <row r="107" spans="11:14" x14ac:dyDescent="0.25">
      <c r="K107" s="462">
        <v>41943</v>
      </c>
      <c r="L107" s="463">
        <v>4</v>
      </c>
      <c r="M107" s="462">
        <v>41943</v>
      </c>
      <c r="N107" s="463">
        <v>4</v>
      </c>
    </row>
    <row r="108" spans="11:14" x14ac:dyDescent="0.25">
      <c r="K108" s="462">
        <v>41973</v>
      </c>
      <c r="L108" s="463">
        <v>6</v>
      </c>
      <c r="M108" s="462">
        <v>41973</v>
      </c>
      <c r="N108" s="463">
        <v>6</v>
      </c>
    </row>
    <row r="109" spans="11:14" x14ac:dyDescent="0.25">
      <c r="K109" s="462">
        <v>42004</v>
      </c>
      <c r="L109" s="463">
        <v>1</v>
      </c>
      <c r="M109" s="462">
        <v>42004</v>
      </c>
      <c r="N109" s="463">
        <v>1</v>
      </c>
    </row>
    <row r="110" spans="11:14" x14ac:dyDescent="0.25">
      <c r="K110" s="462">
        <v>42035</v>
      </c>
      <c r="L110" s="463">
        <v>1</v>
      </c>
      <c r="M110" s="462">
        <v>42035</v>
      </c>
      <c r="N110" s="463">
        <v>1</v>
      </c>
    </row>
    <row r="111" spans="11:14" x14ac:dyDescent="0.25">
      <c r="K111" s="462">
        <v>42063</v>
      </c>
      <c r="L111" s="463">
        <v>8</v>
      </c>
      <c r="M111" s="462">
        <v>42063</v>
      </c>
      <c r="N111" s="463">
        <v>8</v>
      </c>
    </row>
    <row r="112" spans="11:14" x14ac:dyDescent="0.25">
      <c r="K112" s="462">
        <v>42094</v>
      </c>
      <c r="L112" s="463">
        <v>7</v>
      </c>
      <c r="M112" s="462">
        <v>42094</v>
      </c>
      <c r="N112" s="463">
        <v>7</v>
      </c>
    </row>
    <row r="113" spans="11:14" x14ac:dyDescent="0.25">
      <c r="K113" s="462">
        <v>42124</v>
      </c>
      <c r="L113" s="463">
        <v>7</v>
      </c>
      <c r="M113" s="462">
        <v>42124</v>
      </c>
      <c r="N113" s="463">
        <v>7</v>
      </c>
    </row>
    <row r="114" spans="11:14" x14ac:dyDescent="0.25">
      <c r="K114" s="462">
        <v>42155</v>
      </c>
      <c r="L114" s="463">
        <v>6</v>
      </c>
      <c r="M114" s="462">
        <v>42155</v>
      </c>
      <c r="N114" s="463">
        <v>6</v>
      </c>
    </row>
    <row r="115" spans="11:14" x14ac:dyDescent="0.25">
      <c r="K115" s="462">
        <v>42185</v>
      </c>
      <c r="L115" s="463">
        <v>8</v>
      </c>
      <c r="M115" s="462">
        <v>42185</v>
      </c>
      <c r="N115" s="463">
        <v>8</v>
      </c>
    </row>
    <row r="116" spans="11:14" x14ac:dyDescent="0.25">
      <c r="K116" s="462">
        <v>42216</v>
      </c>
      <c r="L116" s="463">
        <v>7</v>
      </c>
      <c r="M116" s="462">
        <v>42216</v>
      </c>
      <c r="N116" s="463">
        <v>7</v>
      </c>
    </row>
    <row r="117" spans="11:14" x14ac:dyDescent="0.25">
      <c r="K117" s="462">
        <v>42247</v>
      </c>
      <c r="L117" s="463">
        <v>6</v>
      </c>
      <c r="M117" s="462">
        <v>42247</v>
      </c>
      <c r="N117" s="463">
        <v>6</v>
      </c>
    </row>
    <row r="118" spans="11:14" x14ac:dyDescent="0.25">
      <c r="K118" s="462">
        <v>42277</v>
      </c>
      <c r="L118" s="463">
        <v>5</v>
      </c>
      <c r="M118" s="462">
        <v>42277</v>
      </c>
      <c r="N118" s="463">
        <v>5</v>
      </c>
    </row>
    <row r="119" spans="11:14" x14ac:dyDescent="0.25">
      <c r="K119" s="462">
        <v>42308</v>
      </c>
      <c r="L119" s="463">
        <v>4</v>
      </c>
      <c r="M119" s="462">
        <v>42308</v>
      </c>
      <c r="N119" s="463">
        <v>4</v>
      </c>
    </row>
    <row r="120" spans="11:14" x14ac:dyDescent="0.25">
      <c r="K120" s="462">
        <v>42338</v>
      </c>
      <c r="L120" s="463">
        <v>5</v>
      </c>
      <c r="M120" s="462">
        <v>42338</v>
      </c>
      <c r="N120" s="463">
        <v>5</v>
      </c>
    </row>
    <row r="121" spans="11:14" x14ac:dyDescent="0.25">
      <c r="K121" s="462">
        <v>42369</v>
      </c>
      <c r="L121" s="463">
        <v>2</v>
      </c>
      <c r="M121" s="462">
        <v>42369</v>
      </c>
      <c r="N121" s="463">
        <v>2</v>
      </c>
    </row>
    <row r="122" spans="11:14" x14ac:dyDescent="0.25">
      <c r="K122" s="462">
        <v>42400</v>
      </c>
      <c r="L122" s="463">
        <v>3</v>
      </c>
      <c r="M122" s="462">
        <v>42400</v>
      </c>
      <c r="N122" s="463">
        <v>3</v>
      </c>
    </row>
    <row r="123" spans="11:14" x14ac:dyDescent="0.25">
      <c r="K123" s="462">
        <v>42429</v>
      </c>
      <c r="L123" s="463">
        <v>4</v>
      </c>
      <c r="M123" s="462">
        <v>42429</v>
      </c>
      <c r="N123" s="463">
        <v>4</v>
      </c>
    </row>
    <row r="124" spans="11:14" x14ac:dyDescent="0.25">
      <c r="K124" s="462">
        <v>42460</v>
      </c>
      <c r="L124" s="463">
        <v>4</v>
      </c>
      <c r="M124" s="462">
        <v>42460</v>
      </c>
      <c r="N124" s="463">
        <v>4</v>
      </c>
    </row>
    <row r="125" spans="11:14" x14ac:dyDescent="0.25">
      <c r="K125" s="462">
        <v>42490</v>
      </c>
      <c r="L125" s="463">
        <v>6</v>
      </c>
      <c r="M125" s="462">
        <v>42490</v>
      </c>
      <c r="N125" s="463">
        <v>6</v>
      </c>
    </row>
    <row r="126" spans="11:14" x14ac:dyDescent="0.25">
      <c r="K126" s="462">
        <v>42521</v>
      </c>
      <c r="L126" s="463">
        <v>6</v>
      </c>
      <c r="M126" s="462">
        <v>42521</v>
      </c>
      <c r="N126" s="463">
        <v>6</v>
      </c>
    </row>
    <row r="127" spans="11:14" x14ac:dyDescent="0.25">
      <c r="K127" s="462">
        <v>42551</v>
      </c>
      <c r="L127" s="463">
        <v>7</v>
      </c>
      <c r="M127" s="462">
        <v>42551</v>
      </c>
      <c r="N127" s="463">
        <v>7</v>
      </c>
    </row>
    <row r="128" spans="11:14" x14ac:dyDescent="0.25">
      <c r="K128" s="462">
        <v>42582</v>
      </c>
      <c r="L128" s="463">
        <v>6</v>
      </c>
      <c r="M128" s="462">
        <v>42582</v>
      </c>
      <c r="N128" s="463">
        <v>6</v>
      </c>
    </row>
    <row r="129" spans="11:14" x14ac:dyDescent="0.25">
      <c r="K129" s="465">
        <v>42613</v>
      </c>
      <c r="L129" s="466">
        <v>5</v>
      </c>
      <c r="M129" s="465">
        <v>42613</v>
      </c>
      <c r="N129" s="466">
        <v>5</v>
      </c>
    </row>
    <row r="130" spans="11:14" x14ac:dyDescent="0.25">
      <c r="K130" s="462">
        <v>42643</v>
      </c>
      <c r="L130" s="463">
        <v>3</v>
      </c>
      <c r="M130" s="462">
        <v>42643</v>
      </c>
      <c r="N130" s="463">
        <v>3</v>
      </c>
    </row>
    <row r="131" spans="11:14" x14ac:dyDescent="0.25">
      <c r="K131" s="462">
        <v>42674</v>
      </c>
      <c r="L131" s="463">
        <v>2</v>
      </c>
      <c r="M131" s="462">
        <v>42674</v>
      </c>
      <c r="N131" s="463">
        <v>2</v>
      </c>
    </row>
    <row r="132" spans="11:14" x14ac:dyDescent="0.25">
      <c r="K132" s="462">
        <v>42704</v>
      </c>
      <c r="L132" s="463">
        <v>2</v>
      </c>
      <c r="M132" s="462">
        <v>42704</v>
      </c>
      <c r="N132" s="463">
        <v>2</v>
      </c>
    </row>
    <row r="133" spans="11:14" x14ac:dyDescent="0.25">
      <c r="K133" s="462">
        <v>42735</v>
      </c>
      <c r="L133" s="463">
        <v>1</v>
      </c>
      <c r="M133" s="462">
        <v>42735</v>
      </c>
      <c r="N133" s="463">
        <v>1</v>
      </c>
    </row>
    <row r="134" spans="11:14" x14ac:dyDescent="0.25">
      <c r="K134" s="462">
        <v>42766</v>
      </c>
      <c r="L134" s="463">
        <v>4</v>
      </c>
      <c r="M134" s="462">
        <v>42766</v>
      </c>
      <c r="N134" s="463">
        <v>4</v>
      </c>
    </row>
    <row r="135" spans="11:14" x14ac:dyDescent="0.25">
      <c r="K135" s="462">
        <v>42794</v>
      </c>
      <c r="L135" s="463">
        <v>2</v>
      </c>
      <c r="M135" s="462">
        <v>42794</v>
      </c>
      <c r="N135" s="463">
        <v>2</v>
      </c>
    </row>
    <row r="136" spans="11:14" x14ac:dyDescent="0.25">
      <c r="K136" s="462">
        <v>42825</v>
      </c>
      <c r="L136" s="463">
        <v>1</v>
      </c>
      <c r="M136" s="462">
        <v>42825</v>
      </c>
      <c r="N136" s="463">
        <v>1</v>
      </c>
    </row>
    <row r="137" spans="11:14" x14ac:dyDescent="0.25">
      <c r="K137" s="462">
        <v>42855</v>
      </c>
      <c r="L137" s="463">
        <v>7</v>
      </c>
      <c r="M137" s="462">
        <v>42855</v>
      </c>
      <c r="N137" s="463">
        <v>7</v>
      </c>
    </row>
    <row r="138" spans="11:14" x14ac:dyDescent="0.25">
      <c r="K138" s="462">
        <v>42886</v>
      </c>
      <c r="L138" s="463">
        <v>9</v>
      </c>
      <c r="M138" s="462">
        <v>42886</v>
      </c>
      <c r="N138" s="463">
        <v>9</v>
      </c>
    </row>
    <row r="139" spans="11:14" x14ac:dyDescent="0.25">
      <c r="K139" s="462">
        <v>42916</v>
      </c>
      <c r="L139" s="463">
        <v>10</v>
      </c>
      <c r="M139" s="462">
        <v>42916</v>
      </c>
      <c r="N139" s="463">
        <v>10</v>
      </c>
    </row>
    <row r="140" spans="11:14" x14ac:dyDescent="0.25">
      <c r="K140" s="462">
        <v>42947</v>
      </c>
      <c r="L140" s="463">
        <v>9</v>
      </c>
      <c r="M140" s="462">
        <v>42947</v>
      </c>
      <c r="N140" s="463">
        <v>9</v>
      </c>
    </row>
    <row r="141" spans="11:14" x14ac:dyDescent="0.25">
      <c r="K141" s="462">
        <v>42978</v>
      </c>
      <c r="L141" s="463">
        <v>8</v>
      </c>
      <c r="M141" s="462">
        <v>42978</v>
      </c>
      <c r="N141" s="463">
        <v>8</v>
      </c>
    </row>
    <row r="142" spans="11:14" x14ac:dyDescent="0.25">
      <c r="K142" s="462">
        <v>43008</v>
      </c>
      <c r="L142" s="463">
        <v>8</v>
      </c>
      <c r="M142" s="462">
        <v>43008</v>
      </c>
      <c r="N142" s="463">
        <v>8</v>
      </c>
    </row>
    <row r="143" spans="11:14" x14ac:dyDescent="0.25">
      <c r="K143" s="462">
        <v>43039</v>
      </c>
      <c r="L143" s="463">
        <v>10</v>
      </c>
      <c r="M143" s="462">
        <v>43039</v>
      </c>
      <c r="N143" s="463">
        <v>10</v>
      </c>
    </row>
    <row r="144" spans="11:14" x14ac:dyDescent="0.25">
      <c r="K144" s="462">
        <v>43069</v>
      </c>
      <c r="L144" s="463">
        <v>11</v>
      </c>
      <c r="M144" s="462">
        <v>43069</v>
      </c>
      <c r="N144" s="463">
        <v>11</v>
      </c>
    </row>
    <row r="145" spans="11:14" x14ac:dyDescent="0.25">
      <c r="K145" s="462">
        <v>43100</v>
      </c>
      <c r="L145" s="463">
        <v>10</v>
      </c>
      <c r="M145" s="462">
        <v>43100</v>
      </c>
      <c r="N145" s="463">
        <v>10</v>
      </c>
    </row>
    <row r="146" spans="11:14" x14ac:dyDescent="0.25">
      <c r="K146" s="462">
        <v>43131</v>
      </c>
      <c r="L146" s="463">
        <v>9</v>
      </c>
      <c r="M146" s="462">
        <v>43131</v>
      </c>
      <c r="N146" s="463">
        <v>9</v>
      </c>
    </row>
    <row r="147" spans="11:14" x14ac:dyDescent="0.25">
      <c r="K147" s="462">
        <v>43159</v>
      </c>
      <c r="L147" s="463">
        <v>8</v>
      </c>
      <c r="M147" s="462">
        <v>43159</v>
      </c>
      <c r="N147" s="463">
        <v>8</v>
      </c>
    </row>
    <row r="148" spans="11:14" x14ac:dyDescent="0.25">
      <c r="K148" s="462">
        <v>43190</v>
      </c>
      <c r="L148" s="463">
        <v>7</v>
      </c>
      <c r="M148" s="462">
        <v>43190</v>
      </c>
      <c r="N148" s="463">
        <v>7</v>
      </c>
    </row>
    <row r="149" spans="11:14" x14ac:dyDescent="0.25">
      <c r="K149" s="462">
        <v>43220</v>
      </c>
      <c r="L149" s="463">
        <v>6</v>
      </c>
      <c r="M149" s="462">
        <v>43220</v>
      </c>
      <c r="N149" s="463">
        <v>6</v>
      </c>
    </row>
    <row r="150" spans="11:14" x14ac:dyDescent="0.25">
      <c r="K150" s="462">
        <v>43251</v>
      </c>
      <c r="L150" s="463">
        <v>5</v>
      </c>
      <c r="M150" s="462">
        <v>43251</v>
      </c>
      <c r="N150" s="463">
        <v>5</v>
      </c>
    </row>
    <row r="151" spans="11:14" x14ac:dyDescent="0.25">
      <c r="K151" s="462">
        <v>43281</v>
      </c>
      <c r="L151" s="463">
        <v>6</v>
      </c>
      <c r="M151" s="462">
        <v>43281</v>
      </c>
      <c r="N151" s="463">
        <v>6</v>
      </c>
    </row>
    <row r="152" spans="11:14" x14ac:dyDescent="0.25">
      <c r="K152" s="462">
        <v>43312</v>
      </c>
      <c r="L152" s="463">
        <v>5</v>
      </c>
      <c r="M152" s="462">
        <v>43312</v>
      </c>
      <c r="N152" s="463">
        <v>5</v>
      </c>
    </row>
    <row r="153" spans="11:14" x14ac:dyDescent="0.25">
      <c r="K153" s="462">
        <v>43343</v>
      </c>
      <c r="L153" s="463">
        <v>4</v>
      </c>
      <c r="M153" s="462">
        <v>43343</v>
      </c>
      <c r="N153" s="463">
        <v>4</v>
      </c>
    </row>
    <row r="154" spans="11:14" x14ac:dyDescent="0.25">
      <c r="K154" s="462">
        <v>43373</v>
      </c>
      <c r="L154" s="463">
        <v>6</v>
      </c>
      <c r="M154" s="462">
        <v>43373</v>
      </c>
      <c r="N154" s="463">
        <v>6</v>
      </c>
    </row>
    <row r="155" spans="11:14" x14ac:dyDescent="0.25">
      <c r="K155" s="462">
        <v>43404</v>
      </c>
      <c r="L155" s="463">
        <v>5</v>
      </c>
      <c r="M155" s="462">
        <v>43404</v>
      </c>
      <c r="N155" s="463">
        <v>5</v>
      </c>
    </row>
    <row r="156" spans="11:14" x14ac:dyDescent="0.25">
      <c r="K156" s="462">
        <v>43434</v>
      </c>
      <c r="L156" s="463">
        <v>5</v>
      </c>
      <c r="M156" s="462">
        <v>43434</v>
      </c>
      <c r="N156" s="463">
        <v>5</v>
      </c>
    </row>
    <row r="157" spans="11:14" x14ac:dyDescent="0.25">
      <c r="K157" s="462">
        <v>43465</v>
      </c>
      <c r="L157" s="463">
        <v>5</v>
      </c>
      <c r="M157" s="462">
        <v>43465</v>
      </c>
      <c r="N157" s="463">
        <v>5</v>
      </c>
    </row>
    <row r="158" spans="11:14" x14ac:dyDescent="0.25">
      <c r="K158" s="462">
        <v>43496</v>
      </c>
      <c r="L158" s="463">
        <v>3</v>
      </c>
      <c r="M158" s="462">
        <v>43496</v>
      </c>
      <c r="N158" s="463">
        <v>3</v>
      </c>
    </row>
    <row r="159" spans="11:14" x14ac:dyDescent="0.25">
      <c r="K159" s="462">
        <v>43524</v>
      </c>
      <c r="L159" s="463">
        <v>3</v>
      </c>
      <c r="M159" s="462">
        <v>43524</v>
      </c>
      <c r="N159" s="463">
        <v>3</v>
      </c>
    </row>
    <row r="160" spans="11:14" x14ac:dyDescent="0.25">
      <c r="K160" s="462">
        <v>43555</v>
      </c>
      <c r="L160" s="463">
        <v>3</v>
      </c>
      <c r="M160" s="462">
        <v>43555</v>
      </c>
      <c r="N160" s="463">
        <v>3</v>
      </c>
    </row>
    <row r="161" spans="11:14" x14ac:dyDescent="0.25">
      <c r="K161" s="462">
        <v>43585</v>
      </c>
      <c r="L161" s="467">
        <v>2</v>
      </c>
      <c r="M161" s="462">
        <v>43585</v>
      </c>
      <c r="N161" s="467">
        <v>2</v>
      </c>
    </row>
    <row r="162" spans="11:14" x14ac:dyDescent="0.25">
      <c r="K162" s="462">
        <v>43616</v>
      </c>
      <c r="L162" s="463">
        <v>7</v>
      </c>
      <c r="M162" s="462">
        <v>43616</v>
      </c>
      <c r="N162" s="463">
        <v>7</v>
      </c>
    </row>
    <row r="163" spans="11:14" x14ac:dyDescent="0.25">
      <c r="K163" s="462">
        <v>43646</v>
      </c>
      <c r="L163" s="463">
        <v>7</v>
      </c>
      <c r="M163" s="462">
        <v>43646</v>
      </c>
      <c r="N163" s="463">
        <v>7</v>
      </c>
    </row>
    <row r="164" spans="11:14" x14ac:dyDescent="0.25">
      <c r="K164" s="462">
        <v>43677</v>
      </c>
      <c r="L164" s="463">
        <v>7</v>
      </c>
      <c r="M164" s="462">
        <v>43677</v>
      </c>
      <c r="N164" s="463">
        <v>7</v>
      </c>
    </row>
    <row r="165" spans="11:14" x14ac:dyDescent="0.25">
      <c r="K165" s="462">
        <v>43708</v>
      </c>
      <c r="L165" s="463">
        <v>7</v>
      </c>
      <c r="M165" s="462">
        <v>43708</v>
      </c>
      <c r="N165" s="463">
        <v>7</v>
      </c>
    </row>
    <row r="166" spans="11:14" x14ac:dyDescent="0.25">
      <c r="K166" s="462">
        <v>43738</v>
      </c>
      <c r="L166" s="463">
        <v>7</v>
      </c>
      <c r="M166" s="462">
        <v>43738</v>
      </c>
      <c r="N166" s="463">
        <v>7</v>
      </c>
    </row>
    <row r="167" spans="11:14" x14ac:dyDescent="0.25">
      <c r="K167" s="462">
        <v>43769</v>
      </c>
      <c r="L167" s="463">
        <v>7</v>
      </c>
      <c r="M167" s="462">
        <v>43769</v>
      </c>
      <c r="N167" s="463">
        <v>7</v>
      </c>
    </row>
    <row r="168" spans="11:14" x14ac:dyDescent="0.25">
      <c r="K168" s="462">
        <v>43799</v>
      </c>
      <c r="L168" s="463">
        <v>7</v>
      </c>
      <c r="M168" s="462">
        <v>43799</v>
      </c>
      <c r="N168" s="463">
        <v>7</v>
      </c>
    </row>
    <row r="169" spans="11:14" x14ac:dyDescent="0.25">
      <c r="K169" s="462">
        <v>43830</v>
      </c>
      <c r="L169" s="463">
        <v>7</v>
      </c>
      <c r="M169" s="462">
        <v>43830</v>
      </c>
      <c r="N169" s="463">
        <v>7</v>
      </c>
    </row>
  </sheetData>
  <mergeCells count="2">
    <mergeCell ref="H22:I22"/>
    <mergeCell ref="H44:I44"/>
  </mergeCells>
  <pageMargins left="0.7" right="0.7" top="0.75" bottom="0.75" header="0.3" footer="0.3"/>
  <drawing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6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9.140625" style="763"/>
    <col min="2" max="3" width="12.7109375" style="763" customWidth="1"/>
    <col min="4" max="12" width="10.7109375" style="763" bestFit="1" customWidth="1"/>
    <col min="13" max="16384" width="9.140625" style="763"/>
  </cols>
  <sheetData>
    <row r="3" spans="1:13" s="762" customFormat="1" ht="30" x14ac:dyDescent="0.25">
      <c r="B3" s="762" t="s">
        <v>1262</v>
      </c>
      <c r="C3" s="762" t="s">
        <v>1263</v>
      </c>
      <c r="D3" s="762">
        <v>10</v>
      </c>
      <c r="E3" s="762">
        <v>20</v>
      </c>
      <c r="F3" s="762">
        <v>30</v>
      </c>
      <c r="G3" s="762">
        <v>40</v>
      </c>
      <c r="H3" s="762">
        <v>50</v>
      </c>
      <c r="I3" s="762">
        <v>60</v>
      </c>
      <c r="J3" s="762">
        <v>70</v>
      </c>
      <c r="K3" s="762">
        <v>80</v>
      </c>
      <c r="L3" s="762">
        <v>90</v>
      </c>
    </row>
    <row r="4" spans="1:13" x14ac:dyDescent="0.25">
      <c r="A4" s="763">
        <v>2001</v>
      </c>
      <c r="B4" s="764">
        <v>48.281258206277919</v>
      </c>
      <c r="C4" s="764">
        <v>48.281258206277919</v>
      </c>
      <c r="D4" s="764">
        <v>0</v>
      </c>
      <c r="E4" s="765">
        <v>48.281258206277919</v>
      </c>
      <c r="F4" s="765">
        <v>0</v>
      </c>
      <c r="G4" s="765">
        <v>0</v>
      </c>
      <c r="H4" s="765">
        <v>0</v>
      </c>
      <c r="I4" s="765">
        <v>0</v>
      </c>
      <c r="J4" s="765">
        <v>0</v>
      </c>
      <c r="K4" s="765">
        <v>0</v>
      </c>
      <c r="L4" s="765">
        <v>0</v>
      </c>
      <c r="M4" s="765">
        <v>0</v>
      </c>
    </row>
    <row r="5" spans="1:13" x14ac:dyDescent="0.25">
      <c r="A5" s="763">
        <v>2002</v>
      </c>
      <c r="B5" s="764">
        <v>42.882155991970137</v>
      </c>
      <c r="C5" s="764">
        <v>42.882155991970137</v>
      </c>
      <c r="D5" s="764">
        <v>0</v>
      </c>
      <c r="E5" s="765">
        <v>42.882155991970137</v>
      </c>
      <c r="F5" s="765">
        <v>0</v>
      </c>
      <c r="G5" s="765">
        <v>0</v>
      </c>
      <c r="H5" s="765">
        <v>0</v>
      </c>
      <c r="I5" s="765">
        <v>0</v>
      </c>
      <c r="J5" s="765">
        <v>0</v>
      </c>
      <c r="K5" s="765">
        <v>0</v>
      </c>
      <c r="L5" s="765">
        <v>0</v>
      </c>
      <c r="M5" s="765">
        <v>0</v>
      </c>
    </row>
    <row r="6" spans="1:13" x14ac:dyDescent="0.25">
      <c r="A6" s="763">
        <v>2003</v>
      </c>
      <c r="B6" s="764">
        <v>41.588629367554795</v>
      </c>
      <c r="C6" s="764">
        <v>41.588629367554795</v>
      </c>
      <c r="D6" s="764">
        <v>0</v>
      </c>
      <c r="E6" s="765">
        <v>41.588629367554795</v>
      </c>
      <c r="F6" s="765">
        <v>0</v>
      </c>
      <c r="G6" s="765">
        <v>0</v>
      </c>
      <c r="H6" s="765">
        <v>0</v>
      </c>
      <c r="I6" s="765">
        <v>0</v>
      </c>
      <c r="J6" s="765">
        <v>0</v>
      </c>
      <c r="K6" s="765">
        <v>0</v>
      </c>
      <c r="L6" s="765">
        <v>0</v>
      </c>
      <c r="M6" s="765">
        <v>0</v>
      </c>
    </row>
    <row r="7" spans="1:13" x14ac:dyDescent="0.25">
      <c r="A7" s="763">
        <v>2004</v>
      </c>
      <c r="B7" s="764">
        <v>40.639217872327734</v>
      </c>
      <c r="C7" s="764">
        <v>40.639217872327734</v>
      </c>
      <c r="D7" s="764">
        <v>0</v>
      </c>
      <c r="E7" s="765">
        <v>40.639217872327734</v>
      </c>
      <c r="F7" s="765">
        <v>0</v>
      </c>
      <c r="G7" s="765">
        <v>0</v>
      </c>
      <c r="H7" s="765">
        <v>0</v>
      </c>
      <c r="I7" s="765">
        <v>0</v>
      </c>
      <c r="J7" s="765">
        <v>0</v>
      </c>
      <c r="K7" s="765">
        <v>0</v>
      </c>
      <c r="L7" s="765">
        <v>0</v>
      </c>
      <c r="M7" s="765">
        <v>0</v>
      </c>
    </row>
    <row r="8" spans="1:13" x14ac:dyDescent="0.25">
      <c r="A8" s="763">
        <v>2005</v>
      </c>
      <c r="B8" s="764">
        <v>33.928324096966726</v>
      </c>
      <c r="C8" s="764">
        <v>33.928324096966726</v>
      </c>
      <c r="D8" s="764">
        <v>0</v>
      </c>
      <c r="E8" s="765">
        <v>33.928324096966726</v>
      </c>
      <c r="F8" s="765">
        <v>0</v>
      </c>
      <c r="G8" s="765">
        <v>0</v>
      </c>
      <c r="H8" s="765">
        <v>0</v>
      </c>
      <c r="I8" s="765">
        <v>0</v>
      </c>
      <c r="J8" s="765">
        <v>0</v>
      </c>
      <c r="K8" s="765">
        <v>0</v>
      </c>
      <c r="L8" s="765">
        <v>0</v>
      </c>
      <c r="M8" s="765">
        <v>0</v>
      </c>
    </row>
    <row r="9" spans="1:13" x14ac:dyDescent="0.25">
      <c r="A9" s="763">
        <v>2006</v>
      </c>
      <c r="B9" s="764">
        <v>30.767079387245609</v>
      </c>
      <c r="C9" s="764">
        <v>30.767079387245609</v>
      </c>
      <c r="D9" s="764">
        <v>0</v>
      </c>
      <c r="E9" s="765">
        <v>30.767079387245609</v>
      </c>
      <c r="F9" s="765">
        <v>0</v>
      </c>
      <c r="G9" s="765">
        <v>0</v>
      </c>
      <c r="H9" s="765">
        <v>0</v>
      </c>
      <c r="I9" s="765">
        <v>0</v>
      </c>
      <c r="J9" s="765">
        <v>0</v>
      </c>
      <c r="K9" s="765">
        <v>0</v>
      </c>
      <c r="L9" s="765">
        <v>0</v>
      </c>
      <c r="M9" s="765">
        <v>0</v>
      </c>
    </row>
    <row r="10" spans="1:13" x14ac:dyDescent="0.25">
      <c r="A10" s="763">
        <v>2007</v>
      </c>
      <c r="B10" s="764">
        <v>29.897666684381687</v>
      </c>
      <c r="C10" s="764">
        <v>29.897666684381687</v>
      </c>
      <c r="D10" s="764">
        <v>0</v>
      </c>
      <c r="E10" s="765">
        <v>29.897666684381687</v>
      </c>
      <c r="F10" s="765">
        <v>0</v>
      </c>
      <c r="G10" s="765">
        <v>0</v>
      </c>
      <c r="H10" s="765">
        <v>0</v>
      </c>
      <c r="I10" s="765">
        <v>0</v>
      </c>
      <c r="J10" s="765">
        <v>0</v>
      </c>
      <c r="K10" s="765">
        <v>0</v>
      </c>
      <c r="L10" s="765">
        <v>0</v>
      </c>
      <c r="M10" s="765">
        <v>0</v>
      </c>
    </row>
    <row r="11" spans="1:13" x14ac:dyDescent="0.25">
      <c r="A11" s="763">
        <v>2008</v>
      </c>
      <c r="B11" s="764">
        <v>28.21367341902042</v>
      </c>
      <c r="C11" s="764">
        <v>28.21367341902042</v>
      </c>
      <c r="D11" s="764">
        <v>0</v>
      </c>
      <c r="E11" s="765">
        <v>28.21367341902042</v>
      </c>
      <c r="F11" s="765">
        <v>0</v>
      </c>
      <c r="G11" s="765">
        <v>0</v>
      </c>
      <c r="H11" s="765">
        <v>0</v>
      </c>
      <c r="I11" s="765">
        <v>0</v>
      </c>
      <c r="J11" s="765">
        <v>0</v>
      </c>
      <c r="K11" s="765">
        <v>0</v>
      </c>
      <c r="L11" s="765">
        <v>0</v>
      </c>
      <c r="M11" s="765">
        <v>0</v>
      </c>
    </row>
    <row r="12" spans="1:13" x14ac:dyDescent="0.25">
      <c r="A12" s="763">
        <v>2009</v>
      </c>
      <c r="B12" s="764">
        <v>36.007894575405679</v>
      </c>
      <c r="C12" s="764">
        <v>36.007894575405679</v>
      </c>
      <c r="D12" s="764">
        <v>0</v>
      </c>
      <c r="E12" s="765">
        <v>36.007894575405679</v>
      </c>
      <c r="F12" s="765">
        <v>0</v>
      </c>
      <c r="G12" s="765">
        <v>0</v>
      </c>
      <c r="H12" s="765">
        <v>0</v>
      </c>
      <c r="I12" s="765">
        <v>0</v>
      </c>
      <c r="J12" s="765">
        <v>0</v>
      </c>
      <c r="K12" s="765">
        <v>0</v>
      </c>
      <c r="L12" s="765">
        <v>0</v>
      </c>
      <c r="M12" s="765">
        <v>0</v>
      </c>
    </row>
    <row r="13" spans="1:13" x14ac:dyDescent="0.25">
      <c r="A13" s="763">
        <v>2010</v>
      </c>
      <c r="B13" s="764">
        <v>40.81537861103979</v>
      </c>
      <c r="C13" s="764">
        <v>40.81537861103979</v>
      </c>
      <c r="D13" s="764">
        <v>0</v>
      </c>
      <c r="E13" s="765">
        <v>40.81537861103979</v>
      </c>
      <c r="F13" s="765">
        <v>0</v>
      </c>
      <c r="G13" s="765">
        <v>0</v>
      </c>
      <c r="H13" s="765">
        <v>0</v>
      </c>
      <c r="I13" s="765">
        <v>0</v>
      </c>
      <c r="J13" s="765">
        <v>0</v>
      </c>
      <c r="K13" s="765">
        <v>0</v>
      </c>
      <c r="L13" s="765">
        <v>0</v>
      </c>
      <c r="M13" s="765">
        <v>0</v>
      </c>
    </row>
    <row r="14" spans="1:13" x14ac:dyDescent="0.25">
      <c r="A14" s="763">
        <v>2011</v>
      </c>
      <c r="B14" s="764">
        <v>43.269002817861121</v>
      </c>
      <c r="C14" s="764">
        <v>43.269002817861121</v>
      </c>
      <c r="D14" s="764">
        <v>0</v>
      </c>
      <c r="E14" s="765">
        <v>43.269002817861121</v>
      </c>
      <c r="F14" s="765">
        <v>0</v>
      </c>
      <c r="G14" s="765">
        <v>0</v>
      </c>
      <c r="H14" s="765">
        <v>0</v>
      </c>
      <c r="I14" s="765">
        <v>0</v>
      </c>
      <c r="J14" s="765">
        <v>0</v>
      </c>
      <c r="K14" s="765">
        <v>0</v>
      </c>
      <c r="L14" s="765">
        <v>0</v>
      </c>
      <c r="M14" s="765">
        <v>0</v>
      </c>
    </row>
    <row r="15" spans="1:13" x14ac:dyDescent="0.25">
      <c r="A15" s="763">
        <v>2012</v>
      </c>
      <c r="B15" s="764">
        <v>52.369105811829364</v>
      </c>
      <c r="C15" s="764">
        <v>52.369105811829364</v>
      </c>
      <c r="D15" s="764">
        <v>0</v>
      </c>
      <c r="E15" s="765">
        <v>52.369105811829364</v>
      </c>
      <c r="F15" s="765">
        <v>0</v>
      </c>
      <c r="G15" s="765">
        <v>0</v>
      </c>
      <c r="H15" s="765">
        <v>0</v>
      </c>
      <c r="I15" s="765">
        <v>0</v>
      </c>
      <c r="J15" s="765">
        <v>0</v>
      </c>
      <c r="K15" s="765">
        <v>0</v>
      </c>
      <c r="L15" s="765">
        <v>0</v>
      </c>
      <c r="M15" s="765">
        <v>0</v>
      </c>
    </row>
    <row r="16" spans="1:13" x14ac:dyDescent="0.25">
      <c r="A16" s="763">
        <v>2013</v>
      </c>
      <c r="B16" s="764">
        <v>54.98741871886169</v>
      </c>
      <c r="C16" s="764">
        <v>54.98741871886169</v>
      </c>
      <c r="D16" s="764">
        <v>0</v>
      </c>
      <c r="E16" s="765">
        <v>54.98741871886169</v>
      </c>
      <c r="F16" s="765">
        <v>0</v>
      </c>
      <c r="G16" s="765">
        <v>0</v>
      </c>
      <c r="H16" s="765">
        <v>0</v>
      </c>
      <c r="I16" s="765">
        <v>0</v>
      </c>
      <c r="J16" s="765">
        <v>0</v>
      </c>
      <c r="K16" s="765">
        <v>0</v>
      </c>
      <c r="L16" s="765">
        <v>0</v>
      </c>
      <c r="M16" s="765">
        <v>0</v>
      </c>
    </row>
    <row r="17" spans="1:13" x14ac:dyDescent="0.25">
      <c r="A17" s="763">
        <v>2014</v>
      </c>
      <c r="B17" s="764">
        <v>53.897262691251314</v>
      </c>
      <c r="C17" s="764">
        <v>53.897262691251314</v>
      </c>
      <c r="D17" s="764">
        <v>0</v>
      </c>
      <c r="E17" s="765">
        <v>53.897262691251314</v>
      </c>
      <c r="F17" s="765">
        <v>0</v>
      </c>
      <c r="G17" s="765">
        <v>0</v>
      </c>
      <c r="H17" s="765">
        <v>0</v>
      </c>
      <c r="I17" s="765">
        <v>0</v>
      </c>
      <c r="J17" s="765">
        <v>0</v>
      </c>
      <c r="K17" s="765">
        <v>0</v>
      </c>
      <c r="L17" s="765">
        <v>0</v>
      </c>
      <c r="M17" s="765">
        <v>0</v>
      </c>
    </row>
    <row r="18" spans="1:13" x14ac:dyDescent="0.25">
      <c r="A18" s="763">
        <v>2015</v>
      </c>
      <c r="B18" s="764">
        <v>52.908033633516801</v>
      </c>
      <c r="C18" s="764">
        <v>52.908033633516801</v>
      </c>
      <c r="D18" s="764">
        <v>0</v>
      </c>
      <c r="E18" s="765">
        <v>52.908033633516801</v>
      </c>
      <c r="F18" s="765">
        <v>0</v>
      </c>
      <c r="G18" s="765">
        <v>0</v>
      </c>
      <c r="H18" s="765">
        <v>0</v>
      </c>
      <c r="I18" s="765">
        <v>0</v>
      </c>
      <c r="J18" s="765">
        <v>0</v>
      </c>
      <c r="K18" s="765">
        <v>0</v>
      </c>
      <c r="L18" s="765">
        <v>0</v>
      </c>
      <c r="M18" s="765">
        <v>0</v>
      </c>
    </row>
    <row r="19" spans="1:13" x14ac:dyDescent="0.25">
      <c r="A19" s="763">
        <v>2016</v>
      </c>
      <c r="B19" s="764">
        <v>53.04682599713999</v>
      </c>
      <c r="C19" s="764">
        <v>51.561150452763236</v>
      </c>
      <c r="D19" s="766">
        <v>1.485675544376754</v>
      </c>
      <c r="E19" s="765">
        <v>47.480990897399749</v>
      </c>
      <c r="F19" s="765">
        <v>1.359869589768806</v>
      </c>
      <c r="G19" s="765">
        <v>1.0237444481481148</v>
      </c>
      <c r="H19" s="765">
        <v>0.81199609381227589</v>
      </c>
      <c r="I19" s="765">
        <v>0.81207534067163323</v>
      </c>
      <c r="J19" s="765">
        <v>0.90942372719757003</v>
      </c>
      <c r="K19" s="765">
        <v>0.85841384208831784</v>
      </c>
      <c r="L19" s="765">
        <v>0.99346029292772897</v>
      </c>
      <c r="M19" s="765">
        <v>1.4665196348201945</v>
      </c>
    </row>
    <row r="20" spans="1:13" x14ac:dyDescent="0.25">
      <c r="A20" s="763">
        <v>2017</v>
      </c>
      <c r="B20" s="764">
        <v>52.686486129663649</v>
      </c>
      <c r="C20" s="764">
        <v>50.013279192393242</v>
      </c>
      <c r="D20" s="766">
        <v>2.6732069372704075</v>
      </c>
      <c r="E20" s="765">
        <v>42.631254255610891</v>
      </c>
      <c r="F20" s="765">
        <v>2.5508464840650333</v>
      </c>
      <c r="G20" s="765">
        <v>1.8036156469911901</v>
      </c>
      <c r="H20" s="765">
        <v>1.5100138222384629</v>
      </c>
      <c r="I20" s="765">
        <v>1.4580672736632962</v>
      </c>
      <c r="J20" s="765">
        <v>1.5097989240904894</v>
      </c>
      <c r="K20" s="765">
        <v>1.5003117109008812</v>
      </c>
      <c r="L20" s="765">
        <v>1.9042846949683749</v>
      </c>
      <c r="M20" s="765">
        <v>2.5253185715358484</v>
      </c>
    </row>
    <row r="21" spans="1:13" x14ac:dyDescent="0.25">
      <c r="A21" s="763">
        <v>2018</v>
      </c>
      <c r="B21" s="764">
        <v>50.302774683670606</v>
      </c>
      <c r="C21" s="764">
        <v>48.803891089114018</v>
      </c>
      <c r="D21" s="766">
        <v>1.4988835945565882</v>
      </c>
      <c r="E21" s="765">
        <v>39.512303758629962</v>
      </c>
      <c r="F21" s="765">
        <v>3.204362252785252</v>
      </c>
      <c r="G21" s="765">
        <v>2.1469390724838178</v>
      </c>
      <c r="H21" s="765">
        <v>1.9958600648987712</v>
      </c>
      <c r="I21" s="765">
        <v>1.8731671242887913</v>
      </c>
      <c r="J21" s="765">
        <v>1.795892759052002</v>
      </c>
      <c r="K21" s="765">
        <v>1.9731137716435185</v>
      </c>
      <c r="L21" s="765">
        <v>2.3174162905584623</v>
      </c>
      <c r="M21" s="765">
        <v>3.3437402612203968</v>
      </c>
    </row>
    <row r="22" spans="1:13" x14ac:dyDescent="0.25">
      <c r="A22" s="763">
        <v>2019</v>
      </c>
      <c r="B22" s="764">
        <v>47.736006350234916</v>
      </c>
      <c r="C22" s="764">
        <v>48.181492662238981</v>
      </c>
      <c r="D22" s="766">
        <v>-0.44548631200406419</v>
      </c>
      <c r="E22" s="765">
        <v>38.284473418470533</v>
      </c>
      <c r="F22" s="765">
        <v>3.4083595121013985</v>
      </c>
      <c r="G22" s="765">
        <v>2.2686686945703016</v>
      </c>
      <c r="H22" s="765">
        <v>2.0170705619445997</v>
      </c>
      <c r="I22" s="765">
        <v>1.9453649389902026</v>
      </c>
      <c r="J22" s="765">
        <v>2.0393789486228329</v>
      </c>
      <c r="K22" s="765">
        <v>2.0671365900712217</v>
      </c>
      <c r="L22" s="765">
        <v>2.578490092665497</v>
      </c>
      <c r="M22" s="765">
        <v>3.6677178155910966</v>
      </c>
    </row>
    <row r="27" spans="1:13" ht="30" x14ac:dyDescent="0.25">
      <c r="A27" s="762"/>
      <c r="B27" s="762" t="s">
        <v>1264</v>
      </c>
      <c r="C27" s="762" t="s">
        <v>1265</v>
      </c>
      <c r="D27" s="762">
        <v>10</v>
      </c>
      <c r="E27" s="762">
        <v>20</v>
      </c>
      <c r="F27" s="762">
        <v>30</v>
      </c>
      <c r="G27" s="762">
        <v>40</v>
      </c>
      <c r="H27" s="762">
        <v>50</v>
      </c>
      <c r="I27" s="762">
        <v>60</v>
      </c>
      <c r="J27" s="762">
        <v>70</v>
      </c>
      <c r="K27" s="762">
        <v>80</v>
      </c>
      <c r="L27" s="762">
        <v>90</v>
      </c>
      <c r="M27" s="762"/>
    </row>
    <row r="28" spans="1:13" x14ac:dyDescent="0.25">
      <c r="A28" s="763">
        <v>2001</v>
      </c>
      <c r="B28" s="764">
        <v>48.281258206277919</v>
      </c>
      <c r="C28" s="764">
        <v>48.281258206277919</v>
      </c>
      <c r="D28" s="764">
        <v>0</v>
      </c>
      <c r="E28" s="765">
        <v>48.281258206277919</v>
      </c>
      <c r="F28" s="765">
        <v>0</v>
      </c>
      <c r="G28" s="765">
        <v>0</v>
      </c>
      <c r="H28" s="765">
        <v>0</v>
      </c>
      <c r="I28" s="765">
        <v>0</v>
      </c>
      <c r="J28" s="765">
        <v>0</v>
      </c>
      <c r="K28" s="765">
        <v>0</v>
      </c>
      <c r="L28" s="765">
        <v>0</v>
      </c>
      <c r="M28" s="765">
        <v>0</v>
      </c>
    </row>
    <row r="29" spans="1:13" x14ac:dyDescent="0.25">
      <c r="A29" s="763">
        <v>2002</v>
      </c>
      <c r="B29" s="764">
        <v>42.882155991970137</v>
      </c>
      <c r="C29" s="764">
        <v>42.882155991970137</v>
      </c>
      <c r="D29" s="764">
        <v>0</v>
      </c>
      <c r="E29" s="765">
        <v>42.882155991970137</v>
      </c>
      <c r="F29" s="765">
        <v>0</v>
      </c>
      <c r="G29" s="765">
        <v>0</v>
      </c>
      <c r="H29" s="765">
        <v>0</v>
      </c>
      <c r="I29" s="765">
        <v>0</v>
      </c>
      <c r="J29" s="765">
        <v>0</v>
      </c>
      <c r="K29" s="765">
        <v>0</v>
      </c>
      <c r="L29" s="765">
        <v>0</v>
      </c>
      <c r="M29" s="765">
        <v>0</v>
      </c>
    </row>
    <row r="30" spans="1:13" x14ac:dyDescent="0.25">
      <c r="A30" s="763">
        <v>2003</v>
      </c>
      <c r="B30" s="764">
        <v>41.588629367554795</v>
      </c>
      <c r="C30" s="764">
        <v>41.588629367554795</v>
      </c>
      <c r="D30" s="764">
        <v>0</v>
      </c>
      <c r="E30" s="765">
        <v>41.588629367554795</v>
      </c>
      <c r="F30" s="765">
        <v>0</v>
      </c>
      <c r="G30" s="765">
        <v>0</v>
      </c>
      <c r="H30" s="765">
        <v>0</v>
      </c>
      <c r="I30" s="765">
        <v>0</v>
      </c>
      <c r="J30" s="765">
        <v>0</v>
      </c>
      <c r="K30" s="765">
        <v>0</v>
      </c>
      <c r="L30" s="765">
        <v>0</v>
      </c>
      <c r="M30" s="765">
        <v>0</v>
      </c>
    </row>
    <row r="31" spans="1:13" x14ac:dyDescent="0.25">
      <c r="A31" s="763">
        <v>2004</v>
      </c>
      <c r="B31" s="764">
        <v>40.639217872327734</v>
      </c>
      <c r="C31" s="764">
        <v>40.639217872327734</v>
      </c>
      <c r="D31" s="764">
        <v>0</v>
      </c>
      <c r="E31" s="765">
        <v>40.639217872327734</v>
      </c>
      <c r="F31" s="765">
        <v>0</v>
      </c>
      <c r="G31" s="765">
        <v>0</v>
      </c>
      <c r="H31" s="765">
        <v>0</v>
      </c>
      <c r="I31" s="765">
        <v>0</v>
      </c>
      <c r="J31" s="765">
        <v>0</v>
      </c>
      <c r="K31" s="765">
        <v>0</v>
      </c>
      <c r="L31" s="765">
        <v>0</v>
      </c>
      <c r="M31" s="765">
        <v>0</v>
      </c>
    </row>
    <row r="32" spans="1:13" x14ac:dyDescent="0.25">
      <c r="A32" s="763">
        <v>2005</v>
      </c>
      <c r="B32" s="764">
        <v>33.928324096966726</v>
      </c>
      <c r="C32" s="764">
        <v>33.928324096966726</v>
      </c>
      <c r="D32" s="764">
        <v>0</v>
      </c>
      <c r="E32" s="765">
        <v>33.928324096966726</v>
      </c>
      <c r="F32" s="765">
        <v>0</v>
      </c>
      <c r="G32" s="765">
        <v>0</v>
      </c>
      <c r="H32" s="765">
        <v>0</v>
      </c>
      <c r="I32" s="765">
        <v>0</v>
      </c>
      <c r="J32" s="765">
        <v>0</v>
      </c>
      <c r="K32" s="765">
        <v>0</v>
      </c>
      <c r="L32" s="765">
        <v>0</v>
      </c>
      <c r="M32" s="765">
        <v>0</v>
      </c>
    </row>
    <row r="33" spans="1:13" x14ac:dyDescent="0.25">
      <c r="A33" s="763">
        <v>2006</v>
      </c>
      <c r="B33" s="764">
        <v>30.767079387245609</v>
      </c>
      <c r="C33" s="764">
        <v>30.767079387245609</v>
      </c>
      <c r="D33" s="764">
        <v>0</v>
      </c>
      <c r="E33" s="765">
        <v>30.767079387245609</v>
      </c>
      <c r="F33" s="765">
        <v>0</v>
      </c>
      <c r="G33" s="765">
        <v>0</v>
      </c>
      <c r="H33" s="765">
        <v>0</v>
      </c>
      <c r="I33" s="765">
        <v>0</v>
      </c>
      <c r="J33" s="765">
        <v>0</v>
      </c>
      <c r="K33" s="765">
        <v>0</v>
      </c>
      <c r="L33" s="765">
        <v>0</v>
      </c>
      <c r="M33" s="765">
        <v>0</v>
      </c>
    </row>
    <row r="34" spans="1:13" x14ac:dyDescent="0.25">
      <c r="A34" s="763">
        <v>2007</v>
      </c>
      <c r="B34" s="764">
        <v>29.897666684381687</v>
      </c>
      <c r="C34" s="764">
        <v>29.897666684381687</v>
      </c>
      <c r="D34" s="764">
        <v>0</v>
      </c>
      <c r="E34" s="765">
        <v>29.897666684381687</v>
      </c>
      <c r="F34" s="765">
        <v>0</v>
      </c>
      <c r="G34" s="765">
        <v>0</v>
      </c>
      <c r="H34" s="765">
        <v>0</v>
      </c>
      <c r="I34" s="765">
        <v>0</v>
      </c>
      <c r="J34" s="765">
        <v>0</v>
      </c>
      <c r="K34" s="765">
        <v>0</v>
      </c>
      <c r="L34" s="765">
        <v>0</v>
      </c>
      <c r="M34" s="765">
        <v>0</v>
      </c>
    </row>
    <row r="35" spans="1:13" x14ac:dyDescent="0.25">
      <c r="A35" s="763">
        <v>2008</v>
      </c>
      <c r="B35" s="764">
        <v>28.21367341902042</v>
      </c>
      <c r="C35" s="764">
        <v>28.21367341902042</v>
      </c>
      <c r="D35" s="764">
        <v>0</v>
      </c>
      <c r="E35" s="765">
        <v>28.21367341902042</v>
      </c>
      <c r="F35" s="765">
        <v>0</v>
      </c>
      <c r="G35" s="765">
        <v>0</v>
      </c>
      <c r="H35" s="765">
        <v>0</v>
      </c>
      <c r="I35" s="765">
        <v>0</v>
      </c>
      <c r="J35" s="765">
        <v>0</v>
      </c>
      <c r="K35" s="765">
        <v>0</v>
      </c>
      <c r="L35" s="765">
        <v>0</v>
      </c>
      <c r="M35" s="765">
        <v>0</v>
      </c>
    </row>
    <row r="36" spans="1:13" x14ac:dyDescent="0.25">
      <c r="A36" s="763">
        <v>2009</v>
      </c>
      <c r="B36" s="764">
        <v>36.007894575405679</v>
      </c>
      <c r="C36" s="764">
        <v>36.007894575405679</v>
      </c>
      <c r="D36" s="764">
        <v>0</v>
      </c>
      <c r="E36" s="765">
        <v>36.007894575405679</v>
      </c>
      <c r="F36" s="765">
        <v>0</v>
      </c>
      <c r="G36" s="765">
        <v>0</v>
      </c>
      <c r="H36" s="765">
        <v>0</v>
      </c>
      <c r="I36" s="765">
        <v>0</v>
      </c>
      <c r="J36" s="765">
        <v>0</v>
      </c>
      <c r="K36" s="765">
        <v>0</v>
      </c>
      <c r="L36" s="765">
        <v>0</v>
      </c>
      <c r="M36" s="765">
        <v>0</v>
      </c>
    </row>
    <row r="37" spans="1:13" x14ac:dyDescent="0.25">
      <c r="A37" s="763">
        <v>2010</v>
      </c>
      <c r="B37" s="764">
        <v>40.81537861103979</v>
      </c>
      <c r="C37" s="764">
        <v>40.81537861103979</v>
      </c>
      <c r="D37" s="764">
        <v>0</v>
      </c>
      <c r="E37" s="765">
        <v>40.81537861103979</v>
      </c>
      <c r="F37" s="765">
        <v>0</v>
      </c>
      <c r="G37" s="765">
        <v>0</v>
      </c>
      <c r="H37" s="765">
        <v>0</v>
      </c>
      <c r="I37" s="765">
        <v>0</v>
      </c>
      <c r="J37" s="765">
        <v>0</v>
      </c>
      <c r="K37" s="765">
        <v>0</v>
      </c>
      <c r="L37" s="765">
        <v>0</v>
      </c>
      <c r="M37" s="765">
        <v>0</v>
      </c>
    </row>
    <row r="38" spans="1:13" x14ac:dyDescent="0.25">
      <c r="A38" s="763">
        <v>2011</v>
      </c>
      <c r="B38" s="764">
        <v>43.269002817861121</v>
      </c>
      <c r="C38" s="764">
        <v>43.269002817861121</v>
      </c>
      <c r="D38" s="764">
        <v>0</v>
      </c>
      <c r="E38" s="765">
        <v>43.269002817861121</v>
      </c>
      <c r="F38" s="765">
        <v>0</v>
      </c>
      <c r="G38" s="765">
        <v>0</v>
      </c>
      <c r="H38" s="765">
        <v>0</v>
      </c>
      <c r="I38" s="765">
        <v>0</v>
      </c>
      <c r="J38" s="765">
        <v>0</v>
      </c>
      <c r="K38" s="765">
        <v>0</v>
      </c>
      <c r="L38" s="765">
        <v>0</v>
      </c>
      <c r="M38" s="765">
        <v>0</v>
      </c>
    </row>
    <row r="39" spans="1:13" x14ac:dyDescent="0.25">
      <c r="A39" s="763">
        <v>2012</v>
      </c>
      <c r="B39" s="764">
        <v>52.369105811829364</v>
      </c>
      <c r="C39" s="764">
        <v>52.369105811829364</v>
      </c>
      <c r="D39" s="764">
        <v>0</v>
      </c>
      <c r="E39" s="765">
        <v>52.369105811829364</v>
      </c>
      <c r="F39" s="765">
        <v>0</v>
      </c>
      <c r="G39" s="765">
        <v>0</v>
      </c>
      <c r="H39" s="765">
        <v>0</v>
      </c>
      <c r="I39" s="765">
        <v>0</v>
      </c>
      <c r="J39" s="765">
        <v>0</v>
      </c>
      <c r="K39" s="765">
        <v>0</v>
      </c>
      <c r="L39" s="765">
        <v>0</v>
      </c>
      <c r="M39" s="765">
        <v>0</v>
      </c>
    </row>
    <row r="40" spans="1:13" x14ac:dyDescent="0.25">
      <c r="A40" s="763">
        <v>2013</v>
      </c>
      <c r="B40" s="764">
        <v>54.98741871886169</v>
      </c>
      <c r="C40" s="764">
        <v>54.98741871886169</v>
      </c>
      <c r="D40" s="764">
        <v>0</v>
      </c>
      <c r="E40" s="765">
        <v>54.98741871886169</v>
      </c>
      <c r="F40" s="765">
        <v>0</v>
      </c>
      <c r="G40" s="765">
        <v>0</v>
      </c>
      <c r="H40" s="765">
        <v>0</v>
      </c>
      <c r="I40" s="765">
        <v>0</v>
      </c>
      <c r="J40" s="765">
        <v>0</v>
      </c>
      <c r="K40" s="765">
        <v>0</v>
      </c>
      <c r="L40" s="765">
        <v>0</v>
      </c>
      <c r="M40" s="765">
        <v>0</v>
      </c>
    </row>
    <row r="41" spans="1:13" x14ac:dyDescent="0.25">
      <c r="A41" s="763">
        <v>2014</v>
      </c>
      <c r="B41" s="764">
        <v>53.897262691251314</v>
      </c>
      <c r="C41" s="764">
        <v>53.897262691251314</v>
      </c>
      <c r="D41" s="764">
        <v>0</v>
      </c>
      <c r="E41" s="765">
        <v>53.897262691251314</v>
      </c>
      <c r="F41" s="765">
        <v>0</v>
      </c>
      <c r="G41" s="765">
        <v>0</v>
      </c>
      <c r="H41" s="765">
        <v>0</v>
      </c>
      <c r="I41" s="765">
        <v>0</v>
      </c>
      <c r="J41" s="765">
        <v>0</v>
      </c>
      <c r="K41" s="765">
        <v>0</v>
      </c>
      <c r="L41" s="765">
        <v>0</v>
      </c>
      <c r="M41" s="765">
        <v>0</v>
      </c>
    </row>
    <row r="42" spans="1:13" x14ac:dyDescent="0.25">
      <c r="A42" s="763">
        <v>2015</v>
      </c>
      <c r="B42" s="764">
        <v>52.908033633516801</v>
      </c>
      <c r="C42" s="764">
        <v>52.908033633516801</v>
      </c>
      <c r="D42" s="764">
        <v>0</v>
      </c>
      <c r="E42" s="765">
        <v>52.908033633516801</v>
      </c>
      <c r="F42" s="765">
        <v>0</v>
      </c>
      <c r="G42" s="765">
        <v>0</v>
      </c>
      <c r="H42" s="765">
        <v>0</v>
      </c>
      <c r="I42" s="765">
        <v>0</v>
      </c>
      <c r="J42" s="765">
        <v>0</v>
      </c>
      <c r="K42" s="765">
        <v>0</v>
      </c>
      <c r="L42" s="765">
        <v>0</v>
      </c>
      <c r="M42" s="765">
        <v>0</v>
      </c>
    </row>
    <row r="43" spans="1:13" x14ac:dyDescent="0.25">
      <c r="A43" s="763">
        <v>2016</v>
      </c>
      <c r="B43" s="764">
        <v>53.04682599713999</v>
      </c>
      <c r="C43" s="764">
        <v>51.561150452763236</v>
      </c>
      <c r="D43" s="766">
        <v>1.485675544376754</v>
      </c>
      <c r="E43" s="765">
        <v>47.480990897399749</v>
      </c>
      <c r="F43" s="765">
        <v>1.359869589768806</v>
      </c>
      <c r="G43" s="765">
        <v>1.0237444481481148</v>
      </c>
      <c r="H43" s="765">
        <v>0.81199609381227589</v>
      </c>
      <c r="I43" s="765">
        <v>0.81207534067163323</v>
      </c>
      <c r="J43" s="765">
        <v>0.90942372719757003</v>
      </c>
      <c r="K43" s="765">
        <v>0.85841384208831784</v>
      </c>
      <c r="L43" s="765">
        <v>0.99346029292772897</v>
      </c>
      <c r="M43" s="765">
        <v>1.4665196348201945</v>
      </c>
    </row>
    <row r="44" spans="1:13" x14ac:dyDescent="0.25">
      <c r="A44" s="763">
        <v>2017</v>
      </c>
      <c r="B44" s="764">
        <v>52.686486129663649</v>
      </c>
      <c r="C44" s="764">
        <v>50.013279192393242</v>
      </c>
      <c r="D44" s="766">
        <v>2.6732069372704075</v>
      </c>
      <c r="E44" s="765">
        <v>42.631254255610891</v>
      </c>
      <c r="F44" s="765">
        <v>2.5508464840650333</v>
      </c>
      <c r="G44" s="765">
        <v>1.8036156469911901</v>
      </c>
      <c r="H44" s="765">
        <v>1.5100138222384629</v>
      </c>
      <c r="I44" s="765">
        <v>1.4580672736632962</v>
      </c>
      <c r="J44" s="765">
        <v>1.5097989240904894</v>
      </c>
      <c r="K44" s="765">
        <v>1.5003117109008812</v>
      </c>
      <c r="L44" s="765">
        <v>1.9042846949683749</v>
      </c>
      <c r="M44" s="765">
        <v>2.5253185715358484</v>
      </c>
    </row>
    <row r="45" spans="1:13" x14ac:dyDescent="0.25">
      <c r="A45" s="763">
        <v>2018</v>
      </c>
      <c r="B45" s="764">
        <v>50.302774683670606</v>
      </c>
      <c r="C45" s="764">
        <v>48.803891089114018</v>
      </c>
      <c r="D45" s="766">
        <v>1.4988835945565882</v>
      </c>
      <c r="E45" s="765">
        <v>39.512303758629962</v>
      </c>
      <c r="F45" s="765">
        <v>3.204362252785252</v>
      </c>
      <c r="G45" s="765">
        <v>2.1469390724838178</v>
      </c>
      <c r="H45" s="765">
        <v>1.9958600648987712</v>
      </c>
      <c r="I45" s="765">
        <v>1.8731671242887913</v>
      </c>
      <c r="J45" s="765">
        <v>1.795892759052002</v>
      </c>
      <c r="K45" s="765">
        <v>1.9731137716435185</v>
      </c>
      <c r="L45" s="765">
        <v>2.3174162905584623</v>
      </c>
      <c r="M45" s="765">
        <v>3.3437402612203968</v>
      </c>
    </row>
    <row r="46" spans="1:13" x14ac:dyDescent="0.25">
      <c r="A46" s="763">
        <v>2019</v>
      </c>
      <c r="B46" s="764">
        <v>47.736006350234916</v>
      </c>
      <c r="C46" s="764">
        <v>48.181492662238981</v>
      </c>
      <c r="D46" s="766">
        <v>-0.44548631200406419</v>
      </c>
      <c r="E46" s="765">
        <v>38.284473418470533</v>
      </c>
      <c r="F46" s="765">
        <v>3.4083595121013985</v>
      </c>
      <c r="G46" s="765">
        <v>2.2686686945703016</v>
      </c>
      <c r="H46" s="765">
        <v>2.0170705619445997</v>
      </c>
      <c r="I46" s="765">
        <v>1.9453649389902026</v>
      </c>
      <c r="J46" s="765">
        <v>2.0393789486228329</v>
      </c>
      <c r="K46" s="765">
        <v>2.0671365900712217</v>
      </c>
      <c r="L46" s="765">
        <v>2.578490092665497</v>
      </c>
      <c r="M46" s="765">
        <v>3.6677178155910966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/>
  <dimension ref="A4:I22"/>
  <sheetViews>
    <sheetView showGridLines="0" zoomScale="85" zoomScaleNormal="85" workbookViewId="0">
      <selection activeCell="B2" sqref="B2"/>
    </sheetView>
  </sheetViews>
  <sheetFormatPr defaultRowHeight="15" x14ac:dyDescent="0.25"/>
  <cols>
    <col min="1" max="1" width="4.5703125" bestFit="1" customWidth="1"/>
    <col min="2" max="2" width="15.28515625" bestFit="1" customWidth="1"/>
    <col min="3" max="3" width="15.42578125" bestFit="1" customWidth="1"/>
    <col min="4" max="4" width="4.28515625" bestFit="1" customWidth="1"/>
    <col min="5" max="5" width="16.42578125" customWidth="1"/>
    <col min="6" max="6" width="3.42578125" bestFit="1" customWidth="1"/>
    <col min="7" max="7" width="17.85546875" customWidth="1"/>
    <col min="8" max="8" width="16" bestFit="1" customWidth="1"/>
    <col min="9" max="9" width="12.28515625" customWidth="1"/>
  </cols>
  <sheetData>
    <row r="4" spans="1:9" ht="15.75" thickBot="1" x14ac:dyDescent="0.3">
      <c r="A4" s="686" t="s">
        <v>1235</v>
      </c>
      <c r="B4" s="686"/>
      <c r="C4" s="686"/>
      <c r="D4" s="686"/>
      <c r="E4" s="686"/>
      <c r="F4" s="686"/>
      <c r="G4" s="686"/>
      <c r="H4" s="686"/>
      <c r="I4" s="686"/>
    </row>
    <row r="5" spans="1:9" ht="21.75" customHeight="1" thickBot="1" x14ac:dyDescent="0.3">
      <c r="A5" s="744" t="s">
        <v>129</v>
      </c>
      <c r="B5" s="744"/>
      <c r="C5" s="744"/>
      <c r="D5" s="744"/>
      <c r="E5" s="744"/>
      <c r="F5" s="744"/>
      <c r="G5" s="744"/>
      <c r="H5" s="744"/>
      <c r="I5" s="744"/>
    </row>
    <row r="6" spans="1:9" x14ac:dyDescent="0.25">
      <c r="A6" s="745"/>
      <c r="B6" s="676" t="s">
        <v>130</v>
      </c>
      <c r="C6" s="676" t="s">
        <v>131</v>
      </c>
      <c r="D6" s="676" t="s">
        <v>132</v>
      </c>
      <c r="E6" s="676" t="s">
        <v>133</v>
      </c>
      <c r="F6" s="676" t="s">
        <v>134</v>
      </c>
      <c r="G6" s="727" t="s">
        <v>487</v>
      </c>
      <c r="H6" s="305" t="s">
        <v>234</v>
      </c>
      <c r="I6" s="17" t="s">
        <v>488</v>
      </c>
    </row>
    <row r="7" spans="1:9" ht="15.75" thickBot="1" x14ac:dyDescent="0.3">
      <c r="A7" s="746"/>
      <c r="B7" s="747"/>
      <c r="C7" s="747"/>
      <c r="D7" s="747"/>
      <c r="E7" s="747"/>
      <c r="F7" s="747"/>
      <c r="G7" s="748"/>
      <c r="H7" s="308" t="s">
        <v>135</v>
      </c>
      <c r="I7" s="79" t="s">
        <v>135</v>
      </c>
    </row>
    <row r="8" spans="1:9" ht="15.75" thickTop="1" x14ac:dyDescent="0.25">
      <c r="A8" s="301">
        <v>2016</v>
      </c>
      <c r="B8" s="301">
        <v>-0.2</v>
      </c>
      <c r="C8" s="301">
        <v>-0.5</v>
      </c>
      <c r="D8" s="301">
        <v>-0.6</v>
      </c>
      <c r="E8" s="301">
        <v>0.1</v>
      </c>
      <c r="F8" s="301">
        <v>0</v>
      </c>
      <c r="G8" s="301">
        <v>0</v>
      </c>
      <c r="H8" s="301">
        <v>-0.08</v>
      </c>
      <c r="I8" s="256">
        <v>0.3</v>
      </c>
    </row>
    <row r="9" spans="1:9" x14ac:dyDescent="0.25">
      <c r="A9" s="301">
        <v>2017</v>
      </c>
      <c r="B9" s="301">
        <v>-0.2</v>
      </c>
      <c r="C9" s="301">
        <v>-0.6</v>
      </c>
      <c r="D9" s="301">
        <v>-0.6</v>
      </c>
      <c r="E9" s="301">
        <v>0.1</v>
      </c>
      <c r="F9" s="301">
        <v>-0.1</v>
      </c>
      <c r="G9" s="301">
        <v>0</v>
      </c>
      <c r="H9" s="301">
        <v>-0.09</v>
      </c>
      <c r="I9" s="256">
        <v>0.5</v>
      </c>
    </row>
    <row r="10" spans="1:9" x14ac:dyDescent="0.25">
      <c r="A10" s="301">
        <v>2018</v>
      </c>
      <c r="B10" s="301">
        <v>-0.1</v>
      </c>
      <c r="C10" s="301">
        <v>-0.5</v>
      </c>
      <c r="D10" s="301">
        <v>-0.5</v>
      </c>
      <c r="E10" s="301">
        <v>0.2</v>
      </c>
      <c r="F10" s="301">
        <v>-0.3</v>
      </c>
      <c r="G10" s="301">
        <v>0</v>
      </c>
      <c r="H10" s="301">
        <v>-0.11</v>
      </c>
      <c r="I10" s="256">
        <v>0.6</v>
      </c>
    </row>
    <row r="11" spans="1:9" ht="15.75" thickBot="1" x14ac:dyDescent="0.3">
      <c r="A11" s="301">
        <v>2019</v>
      </c>
      <c r="B11" s="301">
        <v>-0.1</v>
      </c>
      <c r="C11" s="301">
        <v>-0.5</v>
      </c>
      <c r="D11" s="301">
        <v>-0.5</v>
      </c>
      <c r="E11" s="301">
        <v>0.2</v>
      </c>
      <c r="F11" s="301">
        <v>-0.5</v>
      </c>
      <c r="G11" s="301">
        <v>0</v>
      </c>
      <c r="H11" s="301">
        <v>-0.13</v>
      </c>
      <c r="I11" s="256">
        <v>0.6</v>
      </c>
    </row>
    <row r="12" spans="1:9" ht="15.75" thickTop="1" x14ac:dyDescent="0.25">
      <c r="A12" s="743" t="s">
        <v>489</v>
      </c>
      <c r="B12" s="743"/>
      <c r="C12" s="743"/>
      <c r="D12" s="743"/>
      <c r="E12" s="743"/>
      <c r="F12" s="743"/>
      <c r="G12" s="743"/>
      <c r="H12" s="743"/>
      <c r="I12" s="80" t="s">
        <v>24</v>
      </c>
    </row>
    <row r="14" spans="1:9" ht="23.25" customHeight="1" thickBot="1" x14ac:dyDescent="0.3">
      <c r="A14" s="675" t="s">
        <v>1236</v>
      </c>
      <c r="B14" s="686"/>
      <c r="C14" s="686"/>
      <c r="D14" s="686"/>
      <c r="E14" s="686"/>
      <c r="F14" s="686"/>
      <c r="G14" s="686"/>
      <c r="H14" s="686"/>
      <c r="I14" s="686"/>
    </row>
    <row r="15" spans="1:9" ht="15.75" thickBot="1" x14ac:dyDescent="0.3">
      <c r="A15" s="744" t="s">
        <v>618</v>
      </c>
      <c r="B15" s="744"/>
      <c r="C15" s="744"/>
      <c r="D15" s="744"/>
      <c r="E15" s="744"/>
      <c r="F15" s="744"/>
      <c r="G15" s="744"/>
      <c r="H15" s="744"/>
      <c r="I15" s="744"/>
    </row>
    <row r="16" spans="1:9" ht="15" customHeight="1" x14ac:dyDescent="0.25">
      <c r="A16" s="745"/>
      <c r="B16" s="679" t="s">
        <v>619</v>
      </c>
      <c r="C16" s="679" t="s">
        <v>620</v>
      </c>
      <c r="D16" s="676" t="s">
        <v>621</v>
      </c>
      <c r="E16" s="679" t="s">
        <v>622</v>
      </c>
      <c r="F16" s="676" t="s">
        <v>134</v>
      </c>
      <c r="G16" s="701" t="s">
        <v>623</v>
      </c>
      <c r="H16" s="701" t="s">
        <v>624</v>
      </c>
      <c r="I16" s="701" t="s">
        <v>625</v>
      </c>
    </row>
    <row r="17" spans="1:9" ht="21.75" customHeight="1" thickBot="1" x14ac:dyDescent="0.3">
      <c r="A17" s="746"/>
      <c r="B17" s="747"/>
      <c r="C17" s="747"/>
      <c r="D17" s="747"/>
      <c r="E17" s="747"/>
      <c r="F17" s="747"/>
      <c r="G17" s="748"/>
      <c r="H17" s="748"/>
      <c r="I17" s="748"/>
    </row>
    <row r="18" spans="1:9" ht="15.75" thickTop="1" x14ac:dyDescent="0.25">
      <c r="A18" s="301">
        <v>2016</v>
      </c>
      <c r="B18" s="301">
        <v>-0.2</v>
      </c>
      <c r="C18" s="301">
        <v>-0.5</v>
      </c>
      <c r="D18" s="301">
        <v>-0.6</v>
      </c>
      <c r="E18" s="301">
        <v>0.1</v>
      </c>
      <c r="F18" s="301">
        <v>0</v>
      </c>
      <c r="G18" s="301">
        <v>0</v>
      </c>
      <c r="H18" s="301">
        <v>-0.08</v>
      </c>
      <c r="I18" s="566">
        <v>0.3</v>
      </c>
    </row>
    <row r="19" spans="1:9" x14ac:dyDescent="0.25">
      <c r="A19" s="301">
        <v>2017</v>
      </c>
      <c r="B19" s="301">
        <v>-0.2</v>
      </c>
      <c r="C19" s="301">
        <v>-0.6</v>
      </c>
      <c r="D19" s="301">
        <v>-0.6</v>
      </c>
      <c r="E19" s="301">
        <v>0.1</v>
      </c>
      <c r="F19" s="301">
        <v>-0.1</v>
      </c>
      <c r="G19" s="301">
        <v>0</v>
      </c>
      <c r="H19" s="301">
        <v>-0.09</v>
      </c>
      <c r="I19" s="566">
        <v>0.5</v>
      </c>
    </row>
    <row r="20" spans="1:9" x14ac:dyDescent="0.25">
      <c r="A20" s="301">
        <v>2018</v>
      </c>
      <c r="B20" s="301">
        <v>-0.1</v>
      </c>
      <c r="C20" s="301">
        <v>-0.5</v>
      </c>
      <c r="D20" s="301">
        <v>-0.5</v>
      </c>
      <c r="E20" s="301">
        <v>0.2</v>
      </c>
      <c r="F20" s="301">
        <v>-0.3</v>
      </c>
      <c r="G20" s="301">
        <v>0</v>
      </c>
      <c r="H20" s="301">
        <v>-0.11</v>
      </c>
      <c r="I20" s="566">
        <v>0.6</v>
      </c>
    </row>
    <row r="21" spans="1:9" ht="15.75" thickBot="1" x14ac:dyDescent="0.3">
      <c r="A21" s="301">
        <v>2019</v>
      </c>
      <c r="B21" s="301">
        <v>-0.1</v>
      </c>
      <c r="C21" s="301">
        <v>-0.5</v>
      </c>
      <c r="D21" s="301">
        <v>-0.5</v>
      </c>
      <c r="E21" s="301">
        <v>0.2</v>
      </c>
      <c r="F21" s="301">
        <v>-0.5</v>
      </c>
      <c r="G21" s="301">
        <v>0</v>
      </c>
      <c r="H21" s="301">
        <v>-0.13</v>
      </c>
      <c r="I21" s="566">
        <v>0.6</v>
      </c>
    </row>
    <row r="22" spans="1:9" ht="15.75" thickTop="1" x14ac:dyDescent="0.25">
      <c r="A22" s="567"/>
      <c r="B22" s="567"/>
      <c r="C22" s="567"/>
      <c r="D22" s="567"/>
      <c r="E22" s="567"/>
      <c r="F22" s="567"/>
      <c r="G22" s="567"/>
      <c r="H22" s="567"/>
      <c r="I22" s="80" t="s">
        <v>626</v>
      </c>
    </row>
  </sheetData>
  <mergeCells count="21">
    <mergeCell ref="A14:I14"/>
    <mergeCell ref="A15:I15"/>
    <mergeCell ref="A16:A17"/>
    <mergeCell ref="I16:I17"/>
    <mergeCell ref="B16:B17"/>
    <mergeCell ref="C16:C17"/>
    <mergeCell ref="D16:D17"/>
    <mergeCell ref="E16:E17"/>
    <mergeCell ref="F16:F17"/>
    <mergeCell ref="G16:G17"/>
    <mergeCell ref="H16:H17"/>
    <mergeCell ref="A12:H12"/>
    <mergeCell ref="A4:I4"/>
    <mergeCell ref="A5:I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A4:I22"/>
  <sheetViews>
    <sheetView showGridLines="0" zoomScale="85" zoomScaleNormal="85" workbookViewId="0">
      <selection activeCell="H46" sqref="H46"/>
    </sheetView>
  </sheetViews>
  <sheetFormatPr defaultRowHeight="15" x14ac:dyDescent="0.25"/>
  <cols>
    <col min="2" max="2" width="17.5703125" bestFit="1" customWidth="1"/>
    <col min="5" max="5" width="10.85546875" customWidth="1"/>
    <col min="8" max="8" width="20" customWidth="1"/>
  </cols>
  <sheetData>
    <row r="4" spans="1:9" ht="15.75" thickBot="1" x14ac:dyDescent="0.3">
      <c r="A4" s="686" t="s">
        <v>1238</v>
      </c>
      <c r="B4" s="686"/>
      <c r="C4" s="686"/>
      <c r="D4" s="686"/>
      <c r="E4" s="686"/>
      <c r="F4" s="686"/>
      <c r="G4" s="686"/>
      <c r="H4" s="686"/>
      <c r="I4" s="686"/>
    </row>
    <row r="5" spans="1:9" ht="15.75" thickBot="1" x14ac:dyDescent="0.3">
      <c r="A5" s="749" t="s">
        <v>129</v>
      </c>
      <c r="B5" s="749"/>
      <c r="C5" s="749"/>
      <c r="D5" s="749"/>
      <c r="E5" s="749"/>
      <c r="F5" s="749"/>
      <c r="G5" s="749"/>
      <c r="H5" s="749"/>
      <c r="I5" s="749"/>
    </row>
    <row r="6" spans="1:9" x14ac:dyDescent="0.25">
      <c r="A6" s="750"/>
      <c r="B6" s="727" t="s">
        <v>130</v>
      </c>
      <c r="C6" s="727" t="s">
        <v>131</v>
      </c>
      <c r="D6" s="727" t="s">
        <v>132</v>
      </c>
      <c r="E6" s="727" t="s">
        <v>134</v>
      </c>
      <c r="F6" s="727" t="s">
        <v>487</v>
      </c>
      <c r="G6" s="305" t="s">
        <v>490</v>
      </c>
      <c r="H6" s="305" t="s">
        <v>234</v>
      </c>
      <c r="I6" s="17" t="s">
        <v>488</v>
      </c>
    </row>
    <row r="7" spans="1:9" ht="15.75" thickBot="1" x14ac:dyDescent="0.3">
      <c r="A7" s="751"/>
      <c r="B7" s="748"/>
      <c r="C7" s="748"/>
      <c r="D7" s="748"/>
      <c r="E7" s="748"/>
      <c r="F7" s="748"/>
      <c r="G7" s="308" t="s">
        <v>135</v>
      </c>
      <c r="H7" s="308" t="s">
        <v>135</v>
      </c>
      <c r="I7" s="79" t="s">
        <v>135</v>
      </c>
    </row>
    <row r="8" spans="1:9" ht="15.75" thickTop="1" x14ac:dyDescent="0.25">
      <c r="A8" s="301">
        <v>2016</v>
      </c>
      <c r="B8" s="301">
        <v>0.02</v>
      </c>
      <c r="C8" s="301">
        <v>0.03</v>
      </c>
      <c r="D8" s="301">
        <v>0.01</v>
      </c>
      <c r="E8" s="301">
        <v>0</v>
      </c>
      <c r="F8" s="301">
        <v>0</v>
      </c>
      <c r="G8" s="301">
        <v>0</v>
      </c>
      <c r="H8" s="301">
        <v>0.01</v>
      </c>
      <c r="I8" s="256">
        <v>-0.1</v>
      </c>
    </row>
    <row r="9" spans="1:9" x14ac:dyDescent="0.25">
      <c r="A9" s="301">
        <v>2017</v>
      </c>
      <c r="B9" s="301">
        <v>0.01</v>
      </c>
      <c r="C9" s="301">
        <v>0.06</v>
      </c>
      <c r="D9" s="301">
        <v>0.01</v>
      </c>
      <c r="E9" s="301">
        <v>0</v>
      </c>
      <c r="F9" s="301">
        <v>0</v>
      </c>
      <c r="G9" s="301">
        <v>0.03</v>
      </c>
      <c r="H9" s="301">
        <v>0.04</v>
      </c>
      <c r="I9" s="256">
        <v>-0.1</v>
      </c>
    </row>
    <row r="10" spans="1:9" x14ac:dyDescent="0.25">
      <c r="A10" s="301">
        <v>2018</v>
      </c>
      <c r="B10" s="301">
        <v>0.01</v>
      </c>
      <c r="C10" s="301">
        <v>0.08</v>
      </c>
      <c r="D10" s="301">
        <v>0.01</v>
      </c>
      <c r="E10" s="301">
        <v>0.01</v>
      </c>
      <c r="F10" s="301">
        <v>0</v>
      </c>
      <c r="G10" s="301">
        <v>0.04</v>
      </c>
      <c r="H10" s="301">
        <v>0.06</v>
      </c>
      <c r="I10" s="256">
        <v>-0.1</v>
      </c>
    </row>
    <row r="11" spans="1:9" ht="15.75" thickBot="1" x14ac:dyDescent="0.3">
      <c r="A11" s="301">
        <v>2019</v>
      </c>
      <c r="B11" s="301">
        <v>0.01</v>
      </c>
      <c r="C11" s="301">
        <v>0.11</v>
      </c>
      <c r="D11" s="301">
        <v>0.02</v>
      </c>
      <c r="E11" s="301">
        <v>0.01</v>
      </c>
      <c r="F11" s="301">
        <v>0</v>
      </c>
      <c r="G11" s="301">
        <v>0.05</v>
      </c>
      <c r="H11" s="301">
        <v>7.0000000000000007E-2</v>
      </c>
      <c r="I11" s="256">
        <v>-0.2</v>
      </c>
    </row>
    <row r="12" spans="1:9" ht="26.25" thickTop="1" x14ac:dyDescent="0.25">
      <c r="A12" s="743" t="s">
        <v>491</v>
      </c>
      <c r="B12" s="743"/>
      <c r="C12" s="743"/>
      <c r="D12" s="743"/>
      <c r="E12" s="743"/>
      <c r="F12" s="743"/>
      <c r="G12" s="743"/>
      <c r="H12" s="743"/>
      <c r="I12" s="80" t="s">
        <v>24</v>
      </c>
    </row>
    <row r="13" spans="1:9" ht="11.25" customHeight="1" x14ac:dyDescent="0.25"/>
    <row r="14" spans="1:9" ht="33" customHeight="1" thickBot="1" x14ac:dyDescent="0.3">
      <c r="A14" s="675" t="s">
        <v>1237</v>
      </c>
      <c r="B14" s="686"/>
      <c r="C14" s="686"/>
      <c r="D14" s="686"/>
      <c r="E14" s="686"/>
      <c r="F14" s="686"/>
      <c r="G14" s="686"/>
      <c r="H14" s="686"/>
      <c r="I14" s="686"/>
    </row>
    <row r="15" spans="1:9" ht="15.75" thickBot="1" x14ac:dyDescent="0.3">
      <c r="A15" s="744" t="s">
        <v>618</v>
      </c>
      <c r="B15" s="744"/>
      <c r="C15" s="744"/>
      <c r="D15" s="744"/>
      <c r="E15" s="744"/>
      <c r="F15" s="744"/>
      <c r="G15" s="744"/>
      <c r="H15" s="744"/>
      <c r="I15" s="744"/>
    </row>
    <row r="16" spans="1:9" x14ac:dyDescent="0.25">
      <c r="A16" s="745"/>
      <c r="B16" s="679" t="s">
        <v>619</v>
      </c>
      <c r="C16" s="679" t="s">
        <v>620</v>
      </c>
      <c r="D16" s="676" t="s">
        <v>621</v>
      </c>
      <c r="E16" s="679" t="s">
        <v>622</v>
      </c>
      <c r="F16" s="676" t="s">
        <v>134</v>
      </c>
      <c r="G16" s="701" t="s">
        <v>623</v>
      </c>
      <c r="H16" s="701" t="s">
        <v>624</v>
      </c>
      <c r="I16" s="701" t="s">
        <v>625</v>
      </c>
    </row>
    <row r="17" spans="1:9" ht="36" customHeight="1" thickBot="1" x14ac:dyDescent="0.3">
      <c r="A17" s="746"/>
      <c r="B17" s="747"/>
      <c r="C17" s="747"/>
      <c r="D17" s="747"/>
      <c r="E17" s="747"/>
      <c r="F17" s="747"/>
      <c r="G17" s="748"/>
      <c r="H17" s="748"/>
      <c r="I17" s="748"/>
    </row>
    <row r="18" spans="1:9" ht="15.75" thickTop="1" x14ac:dyDescent="0.25">
      <c r="A18" s="301">
        <v>2016</v>
      </c>
      <c r="B18" s="301">
        <v>0.02</v>
      </c>
      <c r="C18" s="301">
        <v>0.03</v>
      </c>
      <c r="D18" s="301">
        <v>0.01</v>
      </c>
      <c r="E18" s="301">
        <v>0</v>
      </c>
      <c r="F18" s="301">
        <v>0</v>
      </c>
      <c r="G18" s="301">
        <v>0</v>
      </c>
      <c r="H18" s="301">
        <v>0.01</v>
      </c>
      <c r="I18" s="566">
        <v>-0.1</v>
      </c>
    </row>
    <row r="19" spans="1:9" x14ac:dyDescent="0.25">
      <c r="A19" s="301">
        <v>2017</v>
      </c>
      <c r="B19" s="301">
        <v>0.01</v>
      </c>
      <c r="C19" s="301">
        <v>0.06</v>
      </c>
      <c r="D19" s="301">
        <v>0.01</v>
      </c>
      <c r="E19" s="301">
        <v>0</v>
      </c>
      <c r="F19" s="301">
        <v>0</v>
      </c>
      <c r="G19" s="301">
        <v>0.03</v>
      </c>
      <c r="H19" s="301">
        <v>0.04</v>
      </c>
      <c r="I19" s="566">
        <v>-0.1</v>
      </c>
    </row>
    <row r="20" spans="1:9" x14ac:dyDescent="0.25">
      <c r="A20" s="301">
        <v>2018</v>
      </c>
      <c r="B20" s="301">
        <v>0.01</v>
      </c>
      <c r="C20" s="301">
        <v>0.08</v>
      </c>
      <c r="D20" s="301">
        <v>0.01</v>
      </c>
      <c r="E20" s="301">
        <v>0.01</v>
      </c>
      <c r="F20" s="301">
        <v>0</v>
      </c>
      <c r="G20" s="301">
        <v>0.04</v>
      </c>
      <c r="H20" s="301">
        <v>0.06</v>
      </c>
      <c r="I20" s="566">
        <v>-0.1</v>
      </c>
    </row>
    <row r="21" spans="1:9" ht="15.75" thickBot="1" x14ac:dyDescent="0.3">
      <c r="A21" s="301">
        <v>2019</v>
      </c>
      <c r="B21" s="301">
        <v>0.01</v>
      </c>
      <c r="C21" s="301">
        <v>0.11</v>
      </c>
      <c r="D21" s="301">
        <v>0.02</v>
      </c>
      <c r="E21" s="301">
        <v>0.01</v>
      </c>
      <c r="F21" s="301">
        <v>0</v>
      </c>
      <c r="G21" s="301">
        <v>0.05</v>
      </c>
      <c r="H21" s="301">
        <v>7.0000000000000007E-2</v>
      </c>
      <c r="I21" s="566">
        <v>-0.2</v>
      </c>
    </row>
    <row r="22" spans="1:9" ht="15.75" thickTop="1" x14ac:dyDescent="0.25">
      <c r="A22" s="752" t="s">
        <v>626</v>
      </c>
      <c r="B22" s="752"/>
      <c r="C22" s="752"/>
      <c r="D22" s="752"/>
      <c r="E22" s="752"/>
      <c r="F22" s="752"/>
      <c r="G22" s="752"/>
      <c r="H22" s="752"/>
      <c r="I22" s="752"/>
    </row>
  </sheetData>
  <mergeCells count="21">
    <mergeCell ref="A22:I22"/>
    <mergeCell ref="A14:I14"/>
    <mergeCell ref="A15:I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A12:H12"/>
    <mergeCell ref="A4:I4"/>
    <mergeCell ref="A5:I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9"/>
  <dimension ref="A4:I21"/>
  <sheetViews>
    <sheetView showGridLines="0" zoomScale="85" zoomScaleNormal="85" workbookViewId="0">
      <selection activeCell="M37" sqref="M37"/>
    </sheetView>
  </sheetViews>
  <sheetFormatPr defaultRowHeight="15" x14ac:dyDescent="0.25"/>
  <cols>
    <col min="2" max="2" width="10.7109375" customWidth="1"/>
  </cols>
  <sheetData>
    <row r="4" spans="1:9" ht="15.75" thickBot="1" x14ac:dyDescent="0.3">
      <c r="A4" s="686" t="s">
        <v>1240</v>
      </c>
      <c r="B4" s="686"/>
      <c r="C4" s="686"/>
      <c r="D4" s="686"/>
      <c r="E4" s="686"/>
      <c r="F4" s="686"/>
      <c r="G4" s="686"/>
      <c r="H4" s="686"/>
      <c r="I4" s="686"/>
    </row>
    <row r="5" spans="1:9" ht="15.75" thickBot="1" x14ac:dyDescent="0.3">
      <c r="A5" s="749" t="s">
        <v>129</v>
      </c>
      <c r="B5" s="749"/>
      <c r="C5" s="749"/>
      <c r="D5" s="749"/>
      <c r="E5" s="749"/>
      <c r="F5" s="749"/>
      <c r="G5" s="749"/>
      <c r="H5" s="749"/>
      <c r="I5" s="749"/>
    </row>
    <row r="6" spans="1:9" x14ac:dyDescent="0.25">
      <c r="A6" s="750"/>
      <c r="B6" s="727" t="s">
        <v>130</v>
      </c>
      <c r="C6" s="727" t="s">
        <v>131</v>
      </c>
      <c r="D6" s="727" t="s">
        <v>132</v>
      </c>
      <c r="E6" s="727" t="s">
        <v>133</v>
      </c>
      <c r="F6" s="727" t="s">
        <v>134</v>
      </c>
      <c r="G6" s="727" t="s">
        <v>487</v>
      </c>
      <c r="H6" s="305" t="s">
        <v>234</v>
      </c>
      <c r="I6" s="17" t="s">
        <v>488</v>
      </c>
    </row>
    <row r="7" spans="1:9" ht="15.75" thickBot="1" x14ac:dyDescent="0.3">
      <c r="A7" s="751"/>
      <c r="B7" s="748"/>
      <c r="C7" s="748"/>
      <c r="D7" s="748"/>
      <c r="E7" s="748"/>
      <c r="F7" s="748"/>
      <c r="G7" s="748"/>
      <c r="H7" s="308" t="s">
        <v>135</v>
      </c>
      <c r="I7" s="79" t="s">
        <v>135</v>
      </c>
    </row>
    <row r="8" spans="1:9" ht="15.75" thickTop="1" x14ac:dyDescent="0.25">
      <c r="A8" s="301">
        <v>2016</v>
      </c>
      <c r="B8" s="301">
        <v>-0.1</v>
      </c>
      <c r="C8" s="301">
        <v>-0.3</v>
      </c>
      <c r="D8" s="301">
        <v>-0.3</v>
      </c>
      <c r="E8" s="301">
        <v>0</v>
      </c>
      <c r="F8" s="301">
        <v>-0.3</v>
      </c>
      <c r="G8" s="301">
        <v>0</v>
      </c>
      <c r="H8" s="301">
        <v>-0.09</v>
      </c>
      <c r="I8" s="256">
        <v>0.3</v>
      </c>
    </row>
    <row r="9" spans="1:9" x14ac:dyDescent="0.25">
      <c r="A9" s="301">
        <v>2017</v>
      </c>
      <c r="B9" s="301">
        <v>0</v>
      </c>
      <c r="C9" s="301">
        <v>-0.2</v>
      </c>
      <c r="D9" s="301">
        <v>-0.1</v>
      </c>
      <c r="E9" s="301">
        <v>0.1</v>
      </c>
      <c r="F9" s="301">
        <v>-0.7</v>
      </c>
      <c r="G9" s="301">
        <v>-0.2</v>
      </c>
      <c r="H9" s="301">
        <v>-0.16</v>
      </c>
      <c r="I9" s="256">
        <v>0.6</v>
      </c>
    </row>
    <row r="10" spans="1:9" x14ac:dyDescent="0.25">
      <c r="A10" s="301">
        <v>2018</v>
      </c>
      <c r="B10" s="301">
        <v>0</v>
      </c>
      <c r="C10" s="301">
        <v>-0.1</v>
      </c>
      <c r="D10" s="301">
        <v>0</v>
      </c>
      <c r="E10" s="301">
        <v>0</v>
      </c>
      <c r="F10" s="301">
        <v>-0.8</v>
      </c>
      <c r="G10" s="301">
        <v>-0.2</v>
      </c>
      <c r="H10" s="301">
        <v>-0.16</v>
      </c>
      <c r="I10" s="256">
        <v>0.8</v>
      </c>
    </row>
    <row r="11" spans="1:9" ht="15.75" thickBot="1" x14ac:dyDescent="0.3">
      <c r="A11" s="301">
        <v>2019</v>
      </c>
      <c r="B11" s="301">
        <v>0</v>
      </c>
      <c r="C11" s="301">
        <v>0</v>
      </c>
      <c r="D11" s="301">
        <v>0</v>
      </c>
      <c r="E11" s="301">
        <v>0</v>
      </c>
      <c r="F11" s="301">
        <v>-0.9</v>
      </c>
      <c r="G11" s="301">
        <v>-0.1</v>
      </c>
      <c r="H11" s="301">
        <v>-0.16</v>
      </c>
      <c r="I11" s="256">
        <v>0.8</v>
      </c>
    </row>
    <row r="12" spans="1:9" ht="26.25" thickTop="1" x14ac:dyDescent="0.25">
      <c r="A12" s="743" t="s">
        <v>491</v>
      </c>
      <c r="B12" s="743"/>
      <c r="C12" s="743"/>
      <c r="D12" s="743"/>
      <c r="E12" s="743"/>
      <c r="F12" s="743"/>
      <c r="G12" s="743"/>
      <c r="H12" s="743"/>
      <c r="I12" s="80" t="s">
        <v>24</v>
      </c>
    </row>
    <row r="13" spans="1:9" ht="15.75" customHeight="1" thickBot="1" x14ac:dyDescent="0.3">
      <c r="A13" s="675" t="s">
        <v>1239</v>
      </c>
      <c r="B13" s="686"/>
      <c r="C13" s="686"/>
      <c r="D13" s="686"/>
      <c r="E13" s="686"/>
      <c r="F13" s="686"/>
      <c r="G13" s="686"/>
      <c r="H13" s="686"/>
      <c r="I13" s="686"/>
    </row>
    <row r="14" spans="1:9" ht="15.75" thickBot="1" x14ac:dyDescent="0.3">
      <c r="A14" s="744" t="s">
        <v>618</v>
      </c>
      <c r="B14" s="744"/>
      <c r="C14" s="744"/>
      <c r="D14" s="744"/>
      <c r="E14" s="744"/>
      <c r="F14" s="744"/>
      <c r="G14" s="744"/>
      <c r="H14" s="744"/>
      <c r="I14" s="744"/>
    </row>
    <row r="15" spans="1:9" x14ac:dyDescent="0.25">
      <c r="A15" s="745"/>
      <c r="B15" s="679" t="s">
        <v>619</v>
      </c>
      <c r="C15" s="679" t="s">
        <v>620</v>
      </c>
      <c r="D15" s="676" t="s">
        <v>621</v>
      </c>
      <c r="E15" s="679" t="s">
        <v>622</v>
      </c>
      <c r="F15" s="676" t="s">
        <v>134</v>
      </c>
      <c r="G15" s="701" t="s">
        <v>623</v>
      </c>
      <c r="H15" s="701" t="s">
        <v>624</v>
      </c>
      <c r="I15" s="701" t="s">
        <v>625</v>
      </c>
    </row>
    <row r="16" spans="1:9" ht="41.25" customHeight="1" thickBot="1" x14ac:dyDescent="0.3">
      <c r="A16" s="746"/>
      <c r="B16" s="747"/>
      <c r="C16" s="747"/>
      <c r="D16" s="747"/>
      <c r="E16" s="747"/>
      <c r="F16" s="747"/>
      <c r="G16" s="748"/>
      <c r="H16" s="748"/>
      <c r="I16" s="748"/>
    </row>
    <row r="17" spans="1:9" ht="15.75" thickTop="1" x14ac:dyDescent="0.25">
      <c r="A17" s="301">
        <v>2016</v>
      </c>
      <c r="B17" s="301">
        <v>-0.1</v>
      </c>
      <c r="C17" s="301">
        <v>-0.3</v>
      </c>
      <c r="D17" s="301">
        <v>-0.3</v>
      </c>
      <c r="E17" s="301">
        <v>0</v>
      </c>
      <c r="F17" s="301">
        <v>-0.3</v>
      </c>
      <c r="G17" s="301">
        <v>0</v>
      </c>
      <c r="H17" s="301">
        <v>-0.09</v>
      </c>
      <c r="I17" s="566">
        <v>0.3</v>
      </c>
    </row>
    <row r="18" spans="1:9" x14ac:dyDescent="0.25">
      <c r="A18" s="301">
        <v>2017</v>
      </c>
      <c r="B18" s="301">
        <v>0</v>
      </c>
      <c r="C18" s="301">
        <v>-0.2</v>
      </c>
      <c r="D18" s="301">
        <v>-0.1</v>
      </c>
      <c r="E18" s="301">
        <v>0.1</v>
      </c>
      <c r="F18" s="301">
        <v>-0.7</v>
      </c>
      <c r="G18" s="301">
        <v>-0.2</v>
      </c>
      <c r="H18" s="301">
        <v>-0.16</v>
      </c>
      <c r="I18" s="566">
        <v>0.6</v>
      </c>
    </row>
    <row r="19" spans="1:9" x14ac:dyDescent="0.25">
      <c r="A19" s="301">
        <v>2018</v>
      </c>
      <c r="B19" s="301">
        <v>0</v>
      </c>
      <c r="C19" s="301">
        <v>-0.1</v>
      </c>
      <c r="D19" s="301">
        <v>0</v>
      </c>
      <c r="E19" s="301">
        <v>0</v>
      </c>
      <c r="F19" s="301">
        <v>-0.8</v>
      </c>
      <c r="G19" s="301">
        <v>-0.2</v>
      </c>
      <c r="H19" s="301">
        <v>-0.16</v>
      </c>
      <c r="I19" s="566">
        <v>0.8</v>
      </c>
    </row>
    <row r="20" spans="1:9" ht="15.75" thickBot="1" x14ac:dyDescent="0.3">
      <c r="A20" s="301">
        <v>2019</v>
      </c>
      <c r="B20" s="301">
        <v>0</v>
      </c>
      <c r="C20" s="301">
        <v>0</v>
      </c>
      <c r="D20" s="301">
        <v>0</v>
      </c>
      <c r="E20" s="301">
        <v>0</v>
      </c>
      <c r="F20" s="301">
        <v>-0.9</v>
      </c>
      <c r="G20" s="301">
        <v>-0.1</v>
      </c>
      <c r="H20" s="301">
        <v>-0.16</v>
      </c>
      <c r="I20" s="566">
        <v>0.8</v>
      </c>
    </row>
    <row r="21" spans="1:9" ht="15.75" thickTop="1" x14ac:dyDescent="0.25">
      <c r="A21" s="752" t="s">
        <v>626</v>
      </c>
      <c r="B21" s="752"/>
      <c r="C21" s="752"/>
      <c r="D21" s="752"/>
      <c r="E21" s="752"/>
      <c r="F21" s="752"/>
      <c r="G21" s="752"/>
      <c r="H21" s="752"/>
      <c r="I21" s="752"/>
    </row>
  </sheetData>
  <mergeCells count="22">
    <mergeCell ref="A21:I21"/>
    <mergeCell ref="A13:I13"/>
    <mergeCell ref="A14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2:H12"/>
    <mergeCell ref="A4:I4"/>
    <mergeCell ref="A5:I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/>
  <dimension ref="A4:G34"/>
  <sheetViews>
    <sheetView showGridLines="0" zoomScale="85" zoomScaleNormal="85" workbookViewId="0">
      <selection activeCell="E50" sqref="E50"/>
    </sheetView>
  </sheetViews>
  <sheetFormatPr defaultRowHeight="15" x14ac:dyDescent="0.25"/>
  <cols>
    <col min="1" max="1" width="29.7109375" customWidth="1"/>
  </cols>
  <sheetData>
    <row r="4" spans="1:7" ht="15.75" thickBot="1" x14ac:dyDescent="0.3">
      <c r="A4" s="686" t="s">
        <v>1241</v>
      </c>
      <c r="B4" s="686"/>
      <c r="C4" s="686"/>
      <c r="D4" s="686"/>
      <c r="E4" s="686"/>
      <c r="F4" s="686"/>
      <c r="G4" s="686"/>
    </row>
    <row r="5" spans="1:7" ht="15.75" thickBot="1" x14ac:dyDescent="0.3">
      <c r="A5" s="81"/>
      <c r="B5" s="81" t="s">
        <v>136</v>
      </c>
      <c r="C5" s="300">
        <v>2015</v>
      </c>
      <c r="D5" s="300">
        <v>2016</v>
      </c>
      <c r="E5" s="300">
        <v>2017</v>
      </c>
      <c r="F5" s="300">
        <v>2018</v>
      </c>
      <c r="G5" s="300">
        <v>2019</v>
      </c>
    </row>
    <row r="6" spans="1:7" x14ac:dyDescent="0.25">
      <c r="A6" s="3" t="s">
        <v>46</v>
      </c>
      <c r="B6" s="82"/>
      <c r="C6" s="82"/>
      <c r="D6" s="82"/>
      <c r="E6" s="82"/>
      <c r="F6" s="9"/>
      <c r="G6" s="9"/>
    </row>
    <row r="7" spans="1:7" x14ac:dyDescent="0.25">
      <c r="A7" s="280" t="s">
        <v>137</v>
      </c>
      <c r="B7" s="55"/>
      <c r="C7" s="256">
        <v>2.9</v>
      </c>
      <c r="D7" s="256">
        <v>3.6</v>
      </c>
      <c r="E7" s="256">
        <v>3.6</v>
      </c>
      <c r="F7" s="301">
        <v>3.7</v>
      </c>
      <c r="G7" s="301" t="s">
        <v>18</v>
      </c>
    </row>
    <row r="8" spans="1:7" x14ac:dyDescent="0.25">
      <c r="A8" s="280" t="s">
        <v>138</v>
      </c>
      <c r="B8" s="13"/>
      <c r="C8" s="301">
        <v>3.6</v>
      </c>
      <c r="D8" s="301">
        <v>3.2</v>
      </c>
      <c r="E8" s="301">
        <v>3.6</v>
      </c>
      <c r="F8" s="301">
        <v>4.0999999999999996</v>
      </c>
      <c r="G8" s="301">
        <v>4.5999999999999996</v>
      </c>
    </row>
    <row r="9" spans="1:7" ht="15.75" thickBot="1" x14ac:dyDescent="0.3">
      <c r="A9" s="280" t="s">
        <v>139</v>
      </c>
      <c r="B9" s="55"/>
      <c r="C9" s="256">
        <v>0.7</v>
      </c>
      <c r="D9" s="256">
        <v>-0.4</v>
      </c>
      <c r="E9" s="256">
        <v>0</v>
      </c>
      <c r="F9" s="256">
        <v>0.4</v>
      </c>
      <c r="G9" s="256" t="s">
        <v>18</v>
      </c>
    </row>
    <row r="10" spans="1:7" x14ac:dyDescent="0.25">
      <c r="A10" s="281" t="s">
        <v>140</v>
      </c>
      <c r="B10" s="282" t="s">
        <v>141</v>
      </c>
      <c r="C10" s="282"/>
      <c r="D10" s="282"/>
      <c r="E10" s="282"/>
      <c r="F10" s="283"/>
      <c r="G10" s="283"/>
    </row>
    <row r="11" spans="1:7" ht="16.5" x14ac:dyDescent="0.25">
      <c r="A11" s="280" t="s">
        <v>137</v>
      </c>
      <c r="B11" s="284"/>
      <c r="C11" s="301">
        <v>-2.5499999999999998</v>
      </c>
      <c r="D11" s="301">
        <v>-1.93</v>
      </c>
      <c r="E11" s="301">
        <v>-0.88</v>
      </c>
      <c r="F11" s="301">
        <v>-0.53</v>
      </c>
      <c r="G11" s="301" t="s">
        <v>18</v>
      </c>
    </row>
    <row r="12" spans="1:7" ht="16.5" x14ac:dyDescent="0.25">
      <c r="A12" s="280" t="s">
        <v>138</v>
      </c>
      <c r="B12" s="284"/>
      <c r="C12" s="301">
        <v>-2.97</v>
      </c>
      <c r="D12" s="301">
        <v>-2.13</v>
      </c>
      <c r="E12" s="301">
        <v>-1.29</v>
      </c>
      <c r="F12" s="301">
        <v>-0.44</v>
      </c>
      <c r="G12" s="301">
        <v>0.16</v>
      </c>
    </row>
    <row r="13" spans="1:7" ht="15.75" thickBot="1" x14ac:dyDescent="0.3">
      <c r="A13" s="285" t="s">
        <v>139</v>
      </c>
      <c r="B13" s="258"/>
      <c r="C13" s="258">
        <v>0.42</v>
      </c>
      <c r="D13" s="258">
        <v>0.2</v>
      </c>
      <c r="E13" s="258">
        <v>0.31</v>
      </c>
      <c r="F13" s="258">
        <v>-0.09</v>
      </c>
      <c r="G13" s="258" t="s">
        <v>18</v>
      </c>
    </row>
    <row r="14" spans="1:7" x14ac:dyDescent="0.25">
      <c r="A14" s="286" t="s">
        <v>142</v>
      </c>
      <c r="B14" s="256"/>
      <c r="C14" s="256"/>
      <c r="D14" s="256"/>
      <c r="E14" s="256"/>
      <c r="F14" s="301"/>
      <c r="G14" s="301"/>
    </row>
    <row r="15" spans="1:7" x14ac:dyDescent="0.25">
      <c r="A15" s="280" t="s">
        <v>137</v>
      </c>
      <c r="B15" s="301"/>
      <c r="C15" s="301">
        <v>53.4</v>
      </c>
      <c r="D15" s="301">
        <v>52.8</v>
      </c>
      <c r="E15" s="301">
        <v>51.9</v>
      </c>
      <c r="F15" s="301">
        <v>50.3</v>
      </c>
      <c r="G15" s="301" t="s">
        <v>18</v>
      </c>
    </row>
    <row r="16" spans="1:7" x14ac:dyDescent="0.25">
      <c r="A16" s="280" t="s">
        <v>138</v>
      </c>
      <c r="B16" s="301"/>
      <c r="C16" s="301">
        <v>52.9</v>
      </c>
      <c r="D16" s="301">
        <v>52.9</v>
      </c>
      <c r="E16" s="301">
        <v>52.2</v>
      </c>
      <c r="F16" s="301">
        <v>49.8</v>
      </c>
      <c r="G16" s="301">
        <v>47.8</v>
      </c>
    </row>
    <row r="17" spans="1:7" ht="15.75" thickBot="1" x14ac:dyDescent="0.3">
      <c r="A17" s="285" t="s">
        <v>139</v>
      </c>
      <c r="B17" s="330"/>
      <c r="C17" s="258">
        <v>-0.5</v>
      </c>
      <c r="D17" s="258">
        <v>0</v>
      </c>
      <c r="E17" s="258">
        <v>0.3</v>
      </c>
      <c r="F17" s="258">
        <v>-0.5</v>
      </c>
      <c r="G17" s="258" t="s">
        <v>18</v>
      </c>
    </row>
    <row r="18" spans="1:7" x14ac:dyDescent="0.25">
      <c r="A18" s="311" t="s">
        <v>492</v>
      </c>
      <c r="B18" s="319"/>
      <c r="C18" s="319"/>
      <c r="D18" s="319"/>
      <c r="E18" s="319"/>
      <c r="F18" s="753" t="s">
        <v>24</v>
      </c>
      <c r="G18" s="753"/>
    </row>
    <row r="20" spans="1:7" ht="15.75" thickBot="1" x14ac:dyDescent="0.3">
      <c r="A20" s="686" t="s">
        <v>1242</v>
      </c>
      <c r="B20" s="686"/>
      <c r="C20" s="686"/>
      <c r="D20" s="686"/>
      <c r="E20" s="686"/>
      <c r="F20" s="686"/>
      <c r="G20" s="686"/>
    </row>
    <row r="21" spans="1:7" ht="15.75" thickBot="1" x14ac:dyDescent="0.3">
      <c r="A21" s="81"/>
      <c r="B21" s="81" t="s">
        <v>136</v>
      </c>
      <c r="C21" s="565">
        <v>2015</v>
      </c>
      <c r="D21" s="565">
        <v>2016</v>
      </c>
      <c r="E21" s="565">
        <v>2017</v>
      </c>
      <c r="F21" s="565">
        <v>2018</v>
      </c>
      <c r="G21" s="565">
        <v>2019</v>
      </c>
    </row>
    <row r="22" spans="1:7" x14ac:dyDescent="0.25">
      <c r="A22" s="3" t="s">
        <v>627</v>
      </c>
      <c r="B22" s="82"/>
      <c r="C22" s="82"/>
      <c r="D22" s="82"/>
      <c r="E22" s="82"/>
      <c r="F22" s="9"/>
      <c r="G22" s="9"/>
    </row>
    <row r="23" spans="1:7" x14ac:dyDescent="0.25">
      <c r="A23" s="280" t="s">
        <v>628</v>
      </c>
      <c r="B23" s="55"/>
      <c r="C23" s="566">
        <v>2.9</v>
      </c>
      <c r="D23" s="566">
        <v>3.6</v>
      </c>
      <c r="E23" s="566">
        <v>3.6</v>
      </c>
      <c r="F23" s="301">
        <v>3.7</v>
      </c>
      <c r="G23" s="301" t="s">
        <v>18</v>
      </c>
    </row>
    <row r="24" spans="1:7" x14ac:dyDescent="0.25">
      <c r="A24" s="280" t="s">
        <v>629</v>
      </c>
      <c r="B24" s="13"/>
      <c r="C24" s="301">
        <v>3.6</v>
      </c>
      <c r="D24" s="301">
        <v>3.2</v>
      </c>
      <c r="E24" s="301">
        <v>3.6</v>
      </c>
      <c r="F24" s="301">
        <v>4.0999999999999996</v>
      </c>
      <c r="G24" s="301">
        <v>4.5999999999999996</v>
      </c>
    </row>
    <row r="25" spans="1:7" ht="15.75" thickBot="1" x14ac:dyDescent="0.3">
      <c r="A25" s="280" t="s">
        <v>630</v>
      </c>
      <c r="B25" s="55"/>
      <c r="C25" s="566">
        <v>0.7</v>
      </c>
      <c r="D25" s="566">
        <v>-0.4</v>
      </c>
      <c r="E25" s="566">
        <v>0</v>
      </c>
      <c r="F25" s="566">
        <v>0.4</v>
      </c>
      <c r="G25" s="566" t="s">
        <v>18</v>
      </c>
    </row>
    <row r="26" spans="1:7" x14ac:dyDescent="0.25">
      <c r="A26" s="281" t="s">
        <v>632</v>
      </c>
      <c r="B26" s="282" t="s">
        <v>141</v>
      </c>
      <c r="C26" s="282"/>
      <c r="D26" s="282"/>
      <c r="E26" s="282"/>
      <c r="F26" s="283"/>
      <c r="G26" s="283"/>
    </row>
    <row r="27" spans="1:7" ht="16.5" x14ac:dyDescent="0.25">
      <c r="A27" s="280" t="s">
        <v>628</v>
      </c>
      <c r="B27" s="284"/>
      <c r="C27" s="301">
        <v>-2.5499999999999998</v>
      </c>
      <c r="D27" s="301">
        <v>-1.93</v>
      </c>
      <c r="E27" s="301">
        <v>-0.88</v>
      </c>
      <c r="F27" s="301">
        <v>-0.53</v>
      </c>
      <c r="G27" s="301" t="s">
        <v>18</v>
      </c>
    </row>
    <row r="28" spans="1:7" ht="16.5" x14ac:dyDescent="0.25">
      <c r="A28" s="280" t="s">
        <v>629</v>
      </c>
      <c r="B28" s="284"/>
      <c r="C28" s="301">
        <v>-2.97</v>
      </c>
      <c r="D28" s="301">
        <v>-2.13</v>
      </c>
      <c r="E28" s="301">
        <v>-1.29</v>
      </c>
      <c r="F28" s="301">
        <v>-0.44</v>
      </c>
      <c r="G28" s="301">
        <v>0.16</v>
      </c>
    </row>
    <row r="29" spans="1:7" ht="15.75" thickBot="1" x14ac:dyDescent="0.3">
      <c r="A29" s="280" t="s">
        <v>630</v>
      </c>
      <c r="B29" s="258"/>
      <c r="C29" s="258">
        <v>0.42</v>
      </c>
      <c r="D29" s="258">
        <v>0.2</v>
      </c>
      <c r="E29" s="258">
        <v>0.31</v>
      </c>
      <c r="F29" s="258">
        <v>-0.09</v>
      </c>
      <c r="G29" s="258" t="s">
        <v>18</v>
      </c>
    </row>
    <row r="30" spans="1:7" x14ac:dyDescent="0.25">
      <c r="A30" s="281" t="s">
        <v>631</v>
      </c>
      <c r="B30" s="566"/>
      <c r="C30" s="566"/>
      <c r="D30" s="566"/>
      <c r="E30" s="566"/>
      <c r="F30" s="301"/>
      <c r="G30" s="301"/>
    </row>
    <row r="31" spans="1:7" x14ac:dyDescent="0.25">
      <c r="A31" s="280" t="s">
        <v>628</v>
      </c>
      <c r="B31" s="301"/>
      <c r="C31" s="301">
        <v>53.4</v>
      </c>
      <c r="D31" s="301">
        <v>52.8</v>
      </c>
      <c r="E31" s="301">
        <v>51.9</v>
      </c>
      <c r="F31" s="301">
        <v>50.3</v>
      </c>
      <c r="G31" s="301" t="s">
        <v>18</v>
      </c>
    </row>
    <row r="32" spans="1:7" x14ac:dyDescent="0.25">
      <c r="A32" s="280" t="s">
        <v>629</v>
      </c>
      <c r="B32" s="301"/>
      <c r="C32" s="301">
        <v>52.9</v>
      </c>
      <c r="D32" s="301">
        <v>52.9</v>
      </c>
      <c r="E32" s="301">
        <v>52.2</v>
      </c>
      <c r="F32" s="301">
        <v>49.8</v>
      </c>
      <c r="G32" s="301">
        <v>47.8</v>
      </c>
    </row>
    <row r="33" spans="1:7" ht="18" customHeight="1" thickBot="1" x14ac:dyDescent="0.3">
      <c r="A33" s="280" t="s">
        <v>630</v>
      </c>
      <c r="B33" s="330"/>
      <c r="C33" s="258">
        <v>-0.5</v>
      </c>
      <c r="D33" s="258">
        <v>0</v>
      </c>
      <c r="E33" s="258">
        <v>0.3</v>
      </c>
      <c r="F33" s="258">
        <v>-0.5</v>
      </c>
      <c r="G33" s="258" t="s">
        <v>18</v>
      </c>
    </row>
    <row r="34" spans="1:7" x14ac:dyDescent="0.25">
      <c r="A34" s="569" t="s">
        <v>633</v>
      </c>
      <c r="B34" s="319"/>
      <c r="C34" s="319"/>
      <c r="D34" s="319"/>
      <c r="E34" s="319"/>
      <c r="F34" s="753" t="s">
        <v>626</v>
      </c>
      <c r="G34" s="753"/>
    </row>
  </sheetData>
  <mergeCells count="4">
    <mergeCell ref="A4:G4"/>
    <mergeCell ref="F18:G18"/>
    <mergeCell ref="A20:G20"/>
    <mergeCell ref="F34:G34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1"/>
  <dimension ref="A4:H17"/>
  <sheetViews>
    <sheetView showGridLines="0" zoomScale="85" zoomScaleNormal="85" workbookViewId="0">
      <selection activeCell="A40" sqref="A40"/>
    </sheetView>
  </sheetViews>
  <sheetFormatPr defaultRowHeight="15" x14ac:dyDescent="0.25"/>
  <cols>
    <col min="1" max="1" width="23" bestFit="1" customWidth="1"/>
    <col min="2" max="2" width="15.28515625" bestFit="1" customWidth="1"/>
    <col min="3" max="3" width="19.85546875" bestFit="1" customWidth="1"/>
    <col min="5" max="5" width="19.28515625" bestFit="1" customWidth="1"/>
  </cols>
  <sheetData>
    <row r="4" spans="1:8" ht="17.25" thickBot="1" x14ac:dyDescent="0.3">
      <c r="A4" s="686" t="s">
        <v>1244</v>
      </c>
      <c r="B4" s="686"/>
      <c r="C4" s="686"/>
      <c r="D4" s="686"/>
      <c r="E4" s="686"/>
      <c r="F4" s="686"/>
      <c r="G4" s="686"/>
      <c r="H4" s="316"/>
    </row>
    <row r="5" spans="1:8" ht="15.75" thickBot="1" x14ac:dyDescent="0.3">
      <c r="A5" s="310"/>
      <c r="B5" s="310" t="s">
        <v>493</v>
      </c>
      <c r="C5" s="310" t="s">
        <v>494</v>
      </c>
      <c r="D5" s="310" t="s">
        <v>143</v>
      </c>
      <c r="E5" s="310" t="s">
        <v>495</v>
      </c>
      <c r="F5" s="310" t="s">
        <v>144</v>
      </c>
      <c r="G5" s="754" t="s">
        <v>496</v>
      </c>
      <c r="H5" s="754"/>
    </row>
    <row r="6" spans="1:8" x14ac:dyDescent="0.25">
      <c r="A6" s="11" t="s">
        <v>213</v>
      </c>
      <c r="B6" s="257">
        <v>2016</v>
      </c>
      <c r="C6" s="257">
        <v>-0.2</v>
      </c>
      <c r="D6" s="257">
        <v>52.9</v>
      </c>
      <c r="E6" s="257" t="s">
        <v>18</v>
      </c>
      <c r="F6" s="257">
        <v>60</v>
      </c>
      <c r="G6" s="745">
        <v>2030</v>
      </c>
      <c r="H6" s="745"/>
    </row>
    <row r="7" spans="1:8" x14ac:dyDescent="0.25">
      <c r="A7" s="11" t="s">
        <v>145</v>
      </c>
      <c r="B7" s="257">
        <v>2019</v>
      </c>
      <c r="C7" s="257">
        <v>0.8</v>
      </c>
      <c r="D7" s="257">
        <v>47.3</v>
      </c>
      <c r="E7" s="257">
        <v>2020</v>
      </c>
      <c r="F7" s="257">
        <v>60</v>
      </c>
      <c r="G7" s="755">
        <v>2030</v>
      </c>
      <c r="H7" s="755"/>
    </row>
    <row r="8" spans="1:8" ht="15.75" thickBot="1" x14ac:dyDescent="0.3">
      <c r="A8" s="90" t="s">
        <v>386</v>
      </c>
      <c r="B8" s="274">
        <v>2016</v>
      </c>
      <c r="C8" s="274">
        <v>-0.2</v>
      </c>
      <c r="D8" s="274">
        <v>52.9</v>
      </c>
      <c r="E8" s="274" t="s">
        <v>497</v>
      </c>
      <c r="F8" s="274">
        <v>47</v>
      </c>
      <c r="G8" s="756">
        <v>2030</v>
      </c>
      <c r="H8" s="756"/>
    </row>
    <row r="9" spans="1:8" x14ac:dyDescent="0.25">
      <c r="A9" s="670" t="s">
        <v>24</v>
      </c>
      <c r="B9" s="670"/>
      <c r="C9" s="670"/>
      <c r="D9" s="670"/>
      <c r="E9" s="670"/>
      <c r="F9" s="670"/>
      <c r="G9" s="670"/>
      <c r="H9" s="670"/>
    </row>
    <row r="12" spans="1:8" ht="17.25" thickBot="1" x14ac:dyDescent="0.3">
      <c r="A12" s="686" t="s">
        <v>1243</v>
      </c>
      <c r="B12" s="686"/>
      <c r="C12" s="686"/>
      <c r="D12" s="686"/>
      <c r="E12" s="686"/>
      <c r="F12" s="686"/>
      <c r="G12" s="686"/>
      <c r="H12" s="316"/>
    </row>
    <row r="13" spans="1:8" ht="15.75" thickBot="1" x14ac:dyDescent="0.3">
      <c r="A13" s="596"/>
      <c r="B13" s="596" t="s">
        <v>964</v>
      </c>
      <c r="C13" s="596" t="s">
        <v>965</v>
      </c>
      <c r="D13" s="596" t="s">
        <v>966</v>
      </c>
      <c r="E13" s="596" t="s">
        <v>1145</v>
      </c>
      <c r="F13" s="596" t="s">
        <v>967</v>
      </c>
      <c r="G13" s="754" t="s">
        <v>1146</v>
      </c>
      <c r="H13" s="754"/>
    </row>
    <row r="14" spans="1:8" x14ac:dyDescent="0.25">
      <c r="A14" s="11" t="s">
        <v>968</v>
      </c>
      <c r="B14" s="597">
        <v>2016</v>
      </c>
      <c r="C14" s="597">
        <v>-0.2</v>
      </c>
      <c r="D14" s="597">
        <v>52.9</v>
      </c>
      <c r="E14" s="597" t="s">
        <v>18</v>
      </c>
      <c r="F14" s="597">
        <v>60</v>
      </c>
      <c r="G14" s="745">
        <v>2030</v>
      </c>
      <c r="H14" s="745"/>
    </row>
    <row r="15" spans="1:8" x14ac:dyDescent="0.25">
      <c r="A15" s="11" t="s">
        <v>969</v>
      </c>
      <c r="B15" s="597">
        <v>2019</v>
      </c>
      <c r="C15" s="597">
        <v>0.8</v>
      </c>
      <c r="D15" s="597">
        <v>47.3</v>
      </c>
      <c r="E15" s="597">
        <v>2020</v>
      </c>
      <c r="F15" s="597">
        <v>60</v>
      </c>
      <c r="G15" s="755">
        <v>2030</v>
      </c>
      <c r="H15" s="755"/>
    </row>
    <row r="16" spans="1:8" ht="15.75" thickBot="1" x14ac:dyDescent="0.3">
      <c r="A16" s="90" t="s">
        <v>970</v>
      </c>
      <c r="B16" s="598">
        <v>2016</v>
      </c>
      <c r="C16" s="598">
        <v>-0.2</v>
      </c>
      <c r="D16" s="598">
        <v>52.9</v>
      </c>
      <c r="E16" s="598" t="s">
        <v>497</v>
      </c>
      <c r="F16" s="598">
        <v>47</v>
      </c>
      <c r="G16" s="756">
        <v>2030</v>
      </c>
      <c r="H16" s="756"/>
    </row>
    <row r="17" spans="1:8" x14ac:dyDescent="0.25">
      <c r="A17" s="670" t="s">
        <v>626</v>
      </c>
      <c r="B17" s="670"/>
      <c r="C17" s="670"/>
      <c r="D17" s="670"/>
      <c r="E17" s="670"/>
      <c r="F17" s="670"/>
      <c r="G17" s="670"/>
      <c r="H17" s="670"/>
    </row>
  </sheetData>
  <mergeCells count="12">
    <mergeCell ref="A17:H17"/>
    <mergeCell ref="A12:G12"/>
    <mergeCell ref="G13:H13"/>
    <mergeCell ref="G14:H14"/>
    <mergeCell ref="G15:H15"/>
    <mergeCell ref="G16:H16"/>
    <mergeCell ref="A9:H9"/>
    <mergeCell ref="A4:G4"/>
    <mergeCell ref="G5:H5"/>
    <mergeCell ref="G6:H6"/>
    <mergeCell ref="G7:H7"/>
    <mergeCell ref="G8:H8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2"/>
  <dimension ref="A3:I36"/>
  <sheetViews>
    <sheetView showGridLines="0" zoomScale="85" zoomScaleNormal="85" workbookViewId="0">
      <selection activeCell="D43" sqref="D43"/>
    </sheetView>
  </sheetViews>
  <sheetFormatPr defaultRowHeight="15" x14ac:dyDescent="0.25"/>
  <cols>
    <col min="1" max="1" width="33.28515625" bestFit="1" customWidth="1"/>
    <col min="2" max="2" width="10.140625" bestFit="1" customWidth="1"/>
    <col min="3" max="3" width="13.5703125" bestFit="1" customWidth="1"/>
    <col min="4" max="4" width="21.5703125" bestFit="1" customWidth="1"/>
  </cols>
  <sheetData>
    <row r="3" spans="1:9" ht="15.75" thickBot="1" x14ac:dyDescent="0.3">
      <c r="A3" s="686" t="s">
        <v>1245</v>
      </c>
      <c r="B3" s="686"/>
      <c r="C3" s="686"/>
      <c r="D3" s="686"/>
    </row>
    <row r="4" spans="1:9" ht="15.75" thickBot="1" x14ac:dyDescent="0.3">
      <c r="A4" s="14"/>
      <c r="B4" s="310" t="s">
        <v>213</v>
      </c>
      <c r="C4" s="310" t="s">
        <v>498</v>
      </c>
      <c r="D4" s="310" t="s">
        <v>386</v>
      </c>
    </row>
    <row r="5" spans="1:9" ht="15.75" thickBot="1" x14ac:dyDescent="0.3">
      <c r="A5" s="10" t="s">
        <v>384</v>
      </c>
      <c r="B5" s="310">
        <v>-0.1</v>
      </c>
      <c r="C5" s="310">
        <v>-1.6</v>
      </c>
      <c r="D5" s="310">
        <v>0.9</v>
      </c>
    </row>
    <row r="6" spans="1:9" x14ac:dyDescent="0.25">
      <c r="A6" s="13" t="s">
        <v>499</v>
      </c>
      <c r="B6" s="305"/>
      <c r="C6" s="305"/>
      <c r="D6" s="305"/>
    </row>
    <row r="7" spans="1:9" x14ac:dyDescent="0.25">
      <c r="A7" s="13" t="s">
        <v>500</v>
      </c>
      <c r="B7" s="301">
        <v>0.2</v>
      </c>
      <c r="C7" s="301">
        <v>-0.7</v>
      </c>
      <c r="D7" s="301">
        <v>0.2</v>
      </c>
    </row>
    <row r="8" spans="1:9" x14ac:dyDescent="0.25">
      <c r="A8" s="13" t="s">
        <v>501</v>
      </c>
      <c r="B8" s="301">
        <v>0</v>
      </c>
      <c r="C8" s="301">
        <v>0</v>
      </c>
      <c r="D8" s="301">
        <v>0.1</v>
      </c>
    </row>
    <row r="9" spans="1:9" x14ac:dyDescent="0.25">
      <c r="A9" s="13" t="s">
        <v>502</v>
      </c>
      <c r="B9" s="301">
        <v>-0.5</v>
      </c>
      <c r="C9" s="301">
        <v>-1.1000000000000001</v>
      </c>
      <c r="D9" s="301">
        <v>0.4</v>
      </c>
    </row>
    <row r="10" spans="1:9" x14ac:dyDescent="0.25">
      <c r="A10" s="13" t="s">
        <v>503</v>
      </c>
      <c r="B10" s="301">
        <v>0</v>
      </c>
      <c r="C10" s="301">
        <v>0.2</v>
      </c>
      <c r="D10" s="301">
        <v>0</v>
      </c>
    </row>
    <row r="11" spans="1:9" ht="15.75" thickBot="1" x14ac:dyDescent="0.3">
      <c r="A11" s="14" t="s">
        <v>504</v>
      </c>
      <c r="B11" s="274">
        <v>0.2</v>
      </c>
      <c r="C11" s="274">
        <v>0.1</v>
      </c>
      <c r="D11" s="274">
        <v>0.2</v>
      </c>
    </row>
    <row r="12" spans="1:9" ht="15.75" thickBot="1" x14ac:dyDescent="0.3">
      <c r="A12" s="10" t="s">
        <v>385</v>
      </c>
      <c r="B12" s="310">
        <v>3.1</v>
      </c>
      <c r="C12" s="310">
        <v>2.2000000000000002</v>
      </c>
      <c r="D12" s="310" t="s">
        <v>18</v>
      </c>
    </row>
    <row r="13" spans="1:9" x14ac:dyDescent="0.25">
      <c r="A13" s="13" t="s">
        <v>499</v>
      </c>
      <c r="B13" s="305"/>
      <c r="C13" s="305"/>
      <c r="D13" s="305"/>
    </row>
    <row r="14" spans="1:9" x14ac:dyDescent="0.25">
      <c r="A14" s="13" t="s">
        <v>500</v>
      </c>
      <c r="B14" s="301">
        <v>1.2</v>
      </c>
      <c r="C14" s="301">
        <v>0.2</v>
      </c>
      <c r="D14" s="301" t="s">
        <v>18</v>
      </c>
    </row>
    <row r="15" spans="1:9" x14ac:dyDescent="0.25">
      <c r="A15" s="13" t="s">
        <v>505</v>
      </c>
      <c r="B15" s="301">
        <v>0.8</v>
      </c>
      <c r="C15" s="301">
        <v>1.1000000000000001</v>
      </c>
      <c r="D15" s="301" t="s">
        <v>18</v>
      </c>
      <c r="E15" s="105"/>
      <c r="F15" s="105"/>
      <c r="G15" s="105"/>
      <c r="H15" s="105"/>
      <c r="I15" s="105"/>
    </row>
    <row r="16" spans="1:9" x14ac:dyDescent="0.25">
      <c r="A16" s="13" t="s">
        <v>506</v>
      </c>
      <c r="B16" s="301">
        <v>1.6</v>
      </c>
      <c r="C16" s="301">
        <v>1.5</v>
      </c>
      <c r="D16" s="301" t="s">
        <v>18</v>
      </c>
      <c r="E16" s="105"/>
      <c r="F16" s="105"/>
      <c r="G16" s="105"/>
      <c r="H16" s="105"/>
      <c r="I16" s="105"/>
    </row>
    <row r="17" spans="1:9" x14ac:dyDescent="0.25">
      <c r="A17" s="13" t="s">
        <v>507</v>
      </c>
      <c r="B17" s="301">
        <v>-0.3</v>
      </c>
      <c r="C17" s="301">
        <v>-0.3</v>
      </c>
      <c r="D17" s="301" t="s">
        <v>18</v>
      </c>
      <c r="E17" s="105"/>
      <c r="F17" s="105"/>
      <c r="G17" s="105"/>
      <c r="H17" s="105"/>
      <c r="I17" s="105"/>
    </row>
    <row r="18" spans="1:9" ht="15.75" thickBot="1" x14ac:dyDescent="0.3">
      <c r="A18" s="14" t="s">
        <v>504</v>
      </c>
      <c r="B18" s="274">
        <v>-0.1</v>
      </c>
      <c r="C18" s="274">
        <v>-0.2</v>
      </c>
      <c r="D18" s="274" t="s">
        <v>18</v>
      </c>
      <c r="E18" s="105"/>
      <c r="F18" s="105"/>
      <c r="G18" s="105"/>
      <c r="H18" s="105"/>
      <c r="I18" s="105"/>
    </row>
    <row r="19" spans="1:9" x14ac:dyDescent="0.25">
      <c r="A19" s="670" t="s">
        <v>24</v>
      </c>
      <c r="B19" s="670"/>
      <c r="C19" s="670"/>
      <c r="D19" s="670"/>
      <c r="E19" s="655"/>
      <c r="F19" s="655"/>
      <c r="G19" s="655"/>
      <c r="H19" s="655"/>
      <c r="I19" s="105"/>
    </row>
    <row r="20" spans="1:9" ht="15.75" thickBot="1" x14ac:dyDescent="0.3">
      <c r="A20" s="686" t="s">
        <v>1246</v>
      </c>
      <c r="B20" s="686"/>
      <c r="C20" s="686"/>
      <c r="D20" s="686"/>
      <c r="E20" s="105"/>
      <c r="F20" s="105"/>
      <c r="G20" s="105"/>
      <c r="H20" s="105"/>
      <c r="I20" s="105"/>
    </row>
    <row r="21" spans="1:9" ht="15.75" thickBot="1" x14ac:dyDescent="0.3">
      <c r="A21" s="14"/>
      <c r="B21" s="596" t="s">
        <v>968</v>
      </c>
      <c r="C21" s="596" t="s">
        <v>972</v>
      </c>
      <c r="D21" s="596" t="s">
        <v>970</v>
      </c>
      <c r="E21" s="105"/>
      <c r="F21" s="105"/>
      <c r="G21" s="105"/>
      <c r="H21" s="105"/>
      <c r="I21" s="105"/>
    </row>
    <row r="22" spans="1:9" ht="15.75" thickBot="1" x14ac:dyDescent="0.3">
      <c r="A22" s="10" t="s">
        <v>971</v>
      </c>
      <c r="B22" s="596">
        <v>-0.1</v>
      </c>
      <c r="C22" s="596">
        <v>-1.6</v>
      </c>
      <c r="D22" s="596">
        <v>0.9</v>
      </c>
      <c r="E22" s="105"/>
      <c r="F22" s="105"/>
      <c r="G22" s="105"/>
      <c r="H22" s="105"/>
      <c r="I22" s="105"/>
    </row>
    <row r="23" spans="1:9" x14ac:dyDescent="0.25">
      <c r="A23" s="13" t="s">
        <v>974</v>
      </c>
      <c r="B23" s="305"/>
      <c r="C23" s="305"/>
      <c r="D23" s="305"/>
    </row>
    <row r="24" spans="1:9" x14ac:dyDescent="0.25">
      <c r="A24" s="13" t="s">
        <v>975</v>
      </c>
      <c r="B24" s="301">
        <v>0.2</v>
      </c>
      <c r="C24" s="301">
        <v>-0.7</v>
      </c>
      <c r="D24" s="301">
        <v>0.2</v>
      </c>
    </row>
    <row r="25" spans="1:9" x14ac:dyDescent="0.25">
      <c r="A25" s="13" t="s">
        <v>976</v>
      </c>
      <c r="B25" s="301">
        <v>0</v>
      </c>
      <c r="C25" s="301">
        <v>0</v>
      </c>
      <c r="D25" s="301">
        <v>0.1</v>
      </c>
    </row>
    <row r="26" spans="1:9" x14ac:dyDescent="0.25">
      <c r="A26" s="13" t="s">
        <v>977</v>
      </c>
      <c r="B26" s="301">
        <v>-0.5</v>
      </c>
      <c r="C26" s="301">
        <v>-1.1000000000000001</v>
      </c>
      <c r="D26" s="301">
        <v>0.4</v>
      </c>
    </row>
    <row r="27" spans="1:9" x14ac:dyDescent="0.25">
      <c r="A27" s="13" t="s">
        <v>978</v>
      </c>
      <c r="B27" s="301">
        <v>0</v>
      </c>
      <c r="C27" s="301">
        <v>0.2</v>
      </c>
      <c r="D27" s="301">
        <v>0</v>
      </c>
    </row>
    <row r="28" spans="1:9" ht="15.75" thickBot="1" x14ac:dyDescent="0.3">
      <c r="A28" s="14" t="s">
        <v>1147</v>
      </c>
      <c r="B28" s="598">
        <v>0.2</v>
      </c>
      <c r="C28" s="598">
        <v>0.1</v>
      </c>
      <c r="D28" s="598">
        <v>0.2</v>
      </c>
    </row>
    <row r="29" spans="1:9" ht="15.75" thickBot="1" x14ac:dyDescent="0.3">
      <c r="A29" s="10" t="s">
        <v>973</v>
      </c>
      <c r="B29" s="596">
        <v>3.1</v>
      </c>
      <c r="C29" s="596">
        <v>2.2000000000000002</v>
      </c>
      <c r="D29" s="596" t="s">
        <v>18</v>
      </c>
    </row>
    <row r="30" spans="1:9" x14ac:dyDescent="0.25">
      <c r="A30" s="13" t="s">
        <v>974</v>
      </c>
      <c r="B30" s="305"/>
      <c r="C30" s="305"/>
      <c r="D30" s="305"/>
    </row>
    <row r="31" spans="1:9" x14ac:dyDescent="0.25">
      <c r="A31" s="13" t="s">
        <v>975</v>
      </c>
      <c r="B31" s="301">
        <v>1.2</v>
      </c>
      <c r="C31" s="301">
        <v>0.2</v>
      </c>
      <c r="D31" s="301" t="s">
        <v>18</v>
      </c>
    </row>
    <row r="32" spans="1:9" x14ac:dyDescent="0.25">
      <c r="A32" s="13" t="s">
        <v>980</v>
      </c>
      <c r="B32" s="301">
        <v>0.8</v>
      </c>
      <c r="C32" s="301">
        <v>1.1000000000000001</v>
      </c>
      <c r="D32" s="301" t="s">
        <v>18</v>
      </c>
    </row>
    <row r="33" spans="1:4" x14ac:dyDescent="0.25">
      <c r="A33" s="13" t="s">
        <v>979</v>
      </c>
      <c r="B33" s="301">
        <v>1.6</v>
      </c>
      <c r="C33" s="301">
        <v>1.5</v>
      </c>
      <c r="D33" s="301" t="s">
        <v>18</v>
      </c>
    </row>
    <row r="34" spans="1:4" x14ac:dyDescent="0.25">
      <c r="A34" s="13" t="s">
        <v>981</v>
      </c>
      <c r="B34" s="301">
        <v>-0.3</v>
      </c>
      <c r="C34" s="301">
        <v>-0.3</v>
      </c>
      <c r="D34" s="301" t="s">
        <v>18</v>
      </c>
    </row>
    <row r="35" spans="1:4" ht="15.75" thickBot="1" x14ac:dyDescent="0.3">
      <c r="A35" s="657" t="s">
        <v>1147</v>
      </c>
      <c r="B35" s="598">
        <v>-0.1</v>
      </c>
      <c r="C35" s="598">
        <v>-0.2</v>
      </c>
      <c r="D35" s="598" t="s">
        <v>18</v>
      </c>
    </row>
    <row r="36" spans="1:4" x14ac:dyDescent="0.25">
      <c r="A36" s="670" t="s">
        <v>626</v>
      </c>
      <c r="B36" s="670"/>
      <c r="C36" s="670"/>
      <c r="D36" s="670"/>
    </row>
  </sheetData>
  <mergeCells count="4">
    <mergeCell ref="A3:D3"/>
    <mergeCell ref="A20:D20"/>
    <mergeCell ref="A19:D19"/>
    <mergeCell ref="A36:D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A1:AI32"/>
  <sheetViews>
    <sheetView showGridLines="0" zoomScale="85" zoomScaleNormal="85" workbookViewId="0">
      <selection activeCell="D18" sqref="D18:E18"/>
    </sheetView>
  </sheetViews>
  <sheetFormatPr defaultRowHeight="15" x14ac:dyDescent="0.25"/>
  <cols>
    <col min="1" max="1" width="35" customWidth="1"/>
    <col min="3" max="3" width="9.140625" style="105"/>
    <col min="4" max="4" width="32.28515625" customWidth="1"/>
    <col min="5" max="5" width="15.85546875" customWidth="1"/>
    <col min="8" max="8" width="29.140625" bestFit="1" customWidth="1"/>
  </cols>
  <sheetData>
    <row r="1" spans="1:35" s="313" customFormat="1" ht="17.25" thickBot="1" x14ac:dyDescent="0.35">
      <c r="C1" s="514"/>
      <c r="H1" s="473"/>
      <c r="I1" s="474">
        <v>41640</v>
      </c>
      <c r="J1" s="474">
        <v>41671</v>
      </c>
      <c r="K1" s="474">
        <v>41699</v>
      </c>
      <c r="L1" s="474">
        <v>41730</v>
      </c>
      <c r="M1" s="474">
        <v>41760</v>
      </c>
      <c r="N1" s="474">
        <v>41791</v>
      </c>
      <c r="O1" s="474">
        <v>41821</v>
      </c>
      <c r="P1" s="474">
        <v>41852</v>
      </c>
      <c r="Q1" s="474">
        <v>41883</v>
      </c>
      <c r="R1" s="474">
        <v>41913</v>
      </c>
      <c r="S1" s="474">
        <v>41944</v>
      </c>
      <c r="T1" s="474">
        <v>41974</v>
      </c>
      <c r="U1" s="474">
        <v>42005</v>
      </c>
      <c r="V1" s="474">
        <v>42036</v>
      </c>
      <c r="W1" s="474">
        <v>42064</v>
      </c>
      <c r="X1" s="474">
        <v>42095</v>
      </c>
      <c r="Y1" s="474">
        <v>42125</v>
      </c>
      <c r="Z1" s="474">
        <v>42156</v>
      </c>
      <c r="AA1" s="474">
        <v>42186</v>
      </c>
      <c r="AB1" s="474">
        <v>42217</v>
      </c>
      <c r="AC1" s="474">
        <v>42248</v>
      </c>
      <c r="AD1" s="474">
        <v>42278</v>
      </c>
      <c r="AE1" s="474">
        <v>42309</v>
      </c>
      <c r="AF1" s="474">
        <v>42339</v>
      </c>
      <c r="AG1" s="384"/>
      <c r="AH1" s="384"/>
    </row>
    <row r="2" spans="1:35" s="313" customFormat="1" ht="16.5" x14ac:dyDescent="0.3">
      <c r="C2" s="514"/>
      <c r="H2" s="376" t="s">
        <v>242</v>
      </c>
      <c r="I2" s="124">
        <v>2.5324999999999998</v>
      </c>
      <c r="J2" s="124">
        <v>2.4045999999999998</v>
      </c>
      <c r="K2" s="124">
        <v>2.2080952380952388</v>
      </c>
      <c r="L2" s="124">
        <v>2.3370454545454549</v>
      </c>
      <c r="M2" s="124">
        <v>2.2684545454545457</v>
      </c>
      <c r="N2" s="124">
        <v>2.0938571428571429</v>
      </c>
      <c r="O2" s="124">
        <v>1.9622608695652179</v>
      </c>
      <c r="P2" s="124">
        <v>1.8350000000000002</v>
      </c>
      <c r="Q2" s="124">
        <v>1.5719090909090909</v>
      </c>
      <c r="R2" s="124">
        <v>1.3989130434782608</v>
      </c>
      <c r="S2" s="124">
        <v>1.3928</v>
      </c>
      <c r="T2" s="124">
        <v>1.1801739130434785</v>
      </c>
      <c r="U2" s="124">
        <v>0.92731818181818193</v>
      </c>
      <c r="V2" s="124">
        <v>0.79190000000000005</v>
      </c>
      <c r="W2" s="124">
        <v>0.57436363636363641</v>
      </c>
      <c r="X2" s="124">
        <v>0.43131818181818188</v>
      </c>
      <c r="Y2" s="124">
        <v>0.7883</v>
      </c>
      <c r="Z2" s="124">
        <v>1.2336</v>
      </c>
      <c r="AA2" s="124">
        <v>1.1412</v>
      </c>
      <c r="AB2" s="124">
        <v>0.9210952380952383</v>
      </c>
      <c r="AC2" s="124">
        <v>0.87618181818181817</v>
      </c>
      <c r="AD2" s="124">
        <v>0.72799999999999987</v>
      </c>
      <c r="AE2" s="124">
        <v>0.70199999999999996</v>
      </c>
      <c r="AF2" s="124">
        <v>0.70865217391304347</v>
      </c>
      <c r="AG2" s="123"/>
      <c r="AH2" s="123"/>
      <c r="AI2" s="123"/>
    </row>
    <row r="3" spans="1:35" s="313" customFormat="1" ht="17.25" thickBot="1" x14ac:dyDescent="0.35">
      <c r="A3" s="666" t="s">
        <v>1025</v>
      </c>
      <c r="B3" s="666"/>
      <c r="C3" s="536"/>
      <c r="D3" s="666" t="s">
        <v>1026</v>
      </c>
      <c r="E3" s="666"/>
      <c r="H3" s="376" t="s">
        <v>12</v>
      </c>
      <c r="I3" s="124">
        <v>1.7953043478260871</v>
      </c>
      <c r="J3" s="124">
        <v>1.6592500000000001</v>
      </c>
      <c r="K3" s="124">
        <v>1.5887142857142853</v>
      </c>
      <c r="L3" s="124">
        <v>1.526409090909091</v>
      </c>
      <c r="M3" s="124">
        <v>1.4032272727272728</v>
      </c>
      <c r="N3" s="124">
        <v>1.3487619047619046</v>
      </c>
      <c r="O3" s="124">
        <v>1.1937391304347824</v>
      </c>
      <c r="P3" s="124">
        <v>1.014142857142857</v>
      </c>
      <c r="Q3" s="124">
        <v>0.99781818181818205</v>
      </c>
      <c r="R3" s="124">
        <v>0.87413043478260877</v>
      </c>
      <c r="S3" s="124">
        <v>0.79254999999999987</v>
      </c>
      <c r="T3" s="124">
        <v>0.64047826086956505</v>
      </c>
      <c r="U3" s="124">
        <v>0.44481818181818178</v>
      </c>
      <c r="V3" s="124">
        <v>0.35044999999999998</v>
      </c>
      <c r="W3" s="124">
        <v>0.25904545454545463</v>
      </c>
      <c r="X3" s="124">
        <v>0.16327272727272726</v>
      </c>
      <c r="Y3" s="124">
        <v>0.58160000000000001</v>
      </c>
      <c r="Z3" s="124">
        <v>0.82979999999999998</v>
      </c>
      <c r="AA3" s="124">
        <v>0.75539999999999996</v>
      </c>
      <c r="AB3" s="124">
        <v>0.6637142857142857</v>
      </c>
      <c r="AC3" s="124">
        <v>0.67445454545454553</v>
      </c>
      <c r="AD3" s="124">
        <v>0.54468181818181816</v>
      </c>
      <c r="AE3" s="124">
        <v>0.54814285714285704</v>
      </c>
      <c r="AF3" s="124">
        <v>0.59395652173913038</v>
      </c>
      <c r="AG3" s="123"/>
      <c r="AH3" s="123"/>
      <c r="AI3" s="123"/>
    </row>
    <row r="4" spans="1:35" s="313" customFormat="1" ht="16.5" x14ac:dyDescent="0.3">
      <c r="A4" s="237"/>
      <c r="B4" s="238"/>
      <c r="C4" s="535"/>
      <c r="D4" s="237"/>
      <c r="H4" s="376" t="s">
        <v>249</v>
      </c>
      <c r="I4" s="124">
        <v>3.785347826086956</v>
      </c>
      <c r="J4" s="124">
        <v>3.5912500000000001</v>
      </c>
      <c r="K4" s="124">
        <v>3.3352857142857149</v>
      </c>
      <c r="L4" s="124">
        <v>3.1242727272727282</v>
      </c>
      <c r="M4" s="124">
        <v>2.9420909090909095</v>
      </c>
      <c r="N4" s="124">
        <v>2.699761904761905</v>
      </c>
      <c r="O4" s="124">
        <v>2.6332608695652171</v>
      </c>
      <c r="P4" s="124">
        <v>2.429380952380952</v>
      </c>
      <c r="Q4" s="124">
        <v>2.2208181818181818</v>
      </c>
      <c r="R4" s="124">
        <v>2.1327826086956523</v>
      </c>
      <c r="S4" s="124">
        <v>2.0740499999999997</v>
      </c>
      <c r="T4" s="124">
        <v>1.7568695652173911</v>
      </c>
      <c r="U4" s="124">
        <v>1.5310454545454548</v>
      </c>
      <c r="V4" s="124">
        <v>1.4901</v>
      </c>
      <c r="W4" s="124">
        <v>1.2544545454545455</v>
      </c>
      <c r="X4" s="124">
        <v>1.3111363636363633</v>
      </c>
      <c r="Y4" s="124">
        <v>1.7656000000000001</v>
      </c>
      <c r="Z4" s="124">
        <v>2.1979000000000002</v>
      </c>
      <c r="AA4" s="124">
        <v>2.0568</v>
      </c>
      <c r="AB4" s="124">
        <v>2.0063809523809519</v>
      </c>
      <c r="AC4" s="124">
        <v>2.0413181818181814</v>
      </c>
      <c r="AD4" s="124">
        <v>1.7403636363636366</v>
      </c>
      <c r="AE4" s="124">
        <v>1.7263333333333333</v>
      </c>
      <c r="AF4" s="124">
        <v>1.6990000000000001</v>
      </c>
      <c r="AG4" s="123"/>
      <c r="AH4" s="123"/>
      <c r="AI4" s="123"/>
    </row>
    <row r="5" spans="1:35" s="313" customFormat="1" ht="16.5" x14ac:dyDescent="0.3">
      <c r="C5" s="514"/>
      <c r="H5" s="376" t="s">
        <v>250</v>
      </c>
      <c r="I5" s="124">
        <v>2.3875652173913045</v>
      </c>
      <c r="J5" s="124">
        <v>2.2399500000000003</v>
      </c>
      <c r="K5" s="124">
        <v>2.1696666666666666</v>
      </c>
      <c r="L5" s="124">
        <v>1.9700499999999999</v>
      </c>
      <c r="M5" s="124">
        <v>1.7040454545454546</v>
      </c>
      <c r="N5" s="124">
        <v>1.5324285714285717</v>
      </c>
      <c r="O5" s="124">
        <v>1.460391304347826</v>
      </c>
      <c r="P5" s="124">
        <v>1.361</v>
      </c>
      <c r="Q5" s="124">
        <v>1.1811818181818181</v>
      </c>
      <c r="R5" s="124">
        <v>1.0229999999999999</v>
      </c>
      <c r="S5" s="124">
        <v>0.80640000000000001</v>
      </c>
      <c r="T5" s="124">
        <v>0.78013043478260879</v>
      </c>
      <c r="U5" s="124">
        <v>0.51240909090909104</v>
      </c>
      <c r="V5" s="124">
        <v>0.55415000000000003</v>
      </c>
      <c r="W5" s="124">
        <v>0.4907727272727273</v>
      </c>
      <c r="X5" s="124">
        <v>0.40214999999999995</v>
      </c>
      <c r="Y5" s="124">
        <v>0.72340000000000004</v>
      </c>
      <c r="Z5" s="124">
        <v>1.1234999999999999</v>
      </c>
      <c r="AA5" s="124">
        <v>1.0936999999999999</v>
      </c>
      <c r="AB5" s="124">
        <v>0.8537619047619045</v>
      </c>
      <c r="AC5" s="124">
        <v>0.72772727272727267</v>
      </c>
      <c r="AD5" s="124">
        <v>0.55349999999999988</v>
      </c>
      <c r="AE5" s="124">
        <v>0.484047619047619</v>
      </c>
      <c r="AF5" s="124">
        <v>0.46360869565217394</v>
      </c>
      <c r="AG5" s="123"/>
      <c r="AH5" s="123"/>
      <c r="AI5" s="123"/>
    </row>
    <row r="6" spans="1:35" s="313" customFormat="1" ht="16.5" x14ac:dyDescent="0.3">
      <c r="A6"/>
      <c r="B6"/>
      <c r="C6" s="105"/>
      <c r="D6"/>
      <c r="E6"/>
      <c r="H6" s="376" t="s">
        <v>14</v>
      </c>
      <c r="I6" s="124">
        <v>4.4258695652173907</v>
      </c>
      <c r="J6" s="124">
        <v>4.4751500000000011</v>
      </c>
      <c r="K6" s="124">
        <v>4.2553809523809516</v>
      </c>
      <c r="L6" s="124">
        <v>4.10555</v>
      </c>
      <c r="M6" s="124">
        <v>3.8109545454545453</v>
      </c>
      <c r="N6" s="124">
        <v>3.537952380952381</v>
      </c>
      <c r="O6" s="124">
        <v>3.3443478260869566</v>
      </c>
      <c r="P6" s="124">
        <v>3.2256666666666676</v>
      </c>
      <c r="Q6" s="124">
        <v>3.0432727272727274</v>
      </c>
      <c r="R6" s="124">
        <v>2.7234347826086958</v>
      </c>
      <c r="S6" s="124">
        <v>2.5452499999999998</v>
      </c>
      <c r="T6" s="124">
        <v>2.5478260869565217</v>
      </c>
      <c r="U6" s="124">
        <v>2.2321818181818185</v>
      </c>
      <c r="V6" s="124">
        <v>2.1973499999999992</v>
      </c>
      <c r="W6" s="124">
        <v>2.3320909090909088</v>
      </c>
      <c r="X6" s="124">
        <v>2.3727</v>
      </c>
      <c r="Y6" s="124">
        <v>2.82</v>
      </c>
      <c r="Z6" s="124">
        <v>3.1884000000000001</v>
      </c>
      <c r="AA6" s="124">
        <v>2.9992000000000001</v>
      </c>
      <c r="AB6" s="124">
        <v>2.8863809523809527</v>
      </c>
      <c r="AC6" s="124">
        <v>2.9169999999999998</v>
      </c>
      <c r="AD6" s="124">
        <v>2.6600454545454539</v>
      </c>
      <c r="AE6" s="124">
        <v>2.7320952380952379</v>
      </c>
      <c r="AF6" s="124">
        <v>2.9271904761904759</v>
      </c>
      <c r="AG6" s="123"/>
      <c r="AH6" s="123"/>
      <c r="AI6" s="123"/>
    </row>
    <row r="7" spans="1:35" s="313" customFormat="1" ht="16.5" x14ac:dyDescent="0.3">
      <c r="A7"/>
      <c r="B7"/>
      <c r="C7" s="105"/>
      <c r="D7"/>
      <c r="E7"/>
      <c r="H7" s="376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</row>
    <row r="8" spans="1:35" x14ac:dyDescent="0.25">
      <c r="H8" s="376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</row>
    <row r="9" spans="1:35" ht="15.75" thickBot="1" x14ac:dyDescent="0.3">
      <c r="H9" s="136"/>
      <c r="I9" s="472">
        <v>41640</v>
      </c>
      <c r="J9" s="472">
        <v>41671</v>
      </c>
      <c r="K9" s="472">
        <v>41699</v>
      </c>
      <c r="L9" s="472">
        <v>41730</v>
      </c>
      <c r="M9" s="472">
        <v>41760</v>
      </c>
      <c r="N9" s="472">
        <v>41791</v>
      </c>
      <c r="O9" s="472">
        <v>41821</v>
      </c>
      <c r="P9" s="472">
        <v>41852</v>
      </c>
      <c r="Q9" s="472">
        <v>41883</v>
      </c>
      <c r="R9" s="472">
        <v>41913</v>
      </c>
      <c r="S9" s="472">
        <v>41944</v>
      </c>
      <c r="T9" s="472">
        <v>41974</v>
      </c>
      <c r="U9" s="472">
        <v>42005</v>
      </c>
      <c r="V9" s="472">
        <v>42036</v>
      </c>
      <c r="W9" s="472">
        <v>42064</v>
      </c>
      <c r="X9" s="472">
        <v>42095</v>
      </c>
      <c r="Y9" s="472">
        <v>42125</v>
      </c>
      <c r="Z9" s="472">
        <v>42156</v>
      </c>
      <c r="AA9" s="472">
        <v>42186</v>
      </c>
      <c r="AB9" s="472">
        <v>42217</v>
      </c>
      <c r="AC9" s="472">
        <v>42248</v>
      </c>
      <c r="AD9" s="472">
        <v>42278</v>
      </c>
      <c r="AE9" s="472">
        <v>42309</v>
      </c>
      <c r="AF9" s="472">
        <v>42339</v>
      </c>
      <c r="AG9" s="472">
        <v>42370</v>
      </c>
      <c r="AH9" s="472">
        <v>42401</v>
      </c>
      <c r="AI9" s="123"/>
    </row>
    <row r="10" spans="1:35" x14ac:dyDescent="0.25">
      <c r="H10" s="376" t="s">
        <v>561</v>
      </c>
      <c r="I10" s="456">
        <v>0.8</v>
      </c>
      <c r="J10" s="456">
        <v>0.7</v>
      </c>
      <c r="K10" s="456">
        <v>0.5</v>
      </c>
      <c r="L10" s="456">
        <v>0.7</v>
      </c>
      <c r="M10" s="456">
        <v>0.5</v>
      </c>
      <c r="N10" s="456">
        <v>0.5</v>
      </c>
      <c r="O10" s="456">
        <v>0.4</v>
      </c>
      <c r="P10" s="456">
        <v>0.4</v>
      </c>
      <c r="Q10" s="456">
        <v>0.3</v>
      </c>
      <c r="R10" s="456">
        <v>0.4</v>
      </c>
      <c r="S10" s="456">
        <v>0.3</v>
      </c>
      <c r="T10" s="456">
        <v>-0.2</v>
      </c>
      <c r="U10" s="456">
        <v>-0.6</v>
      </c>
      <c r="V10" s="456">
        <v>-0.3</v>
      </c>
      <c r="W10" s="456">
        <v>-0.1</v>
      </c>
      <c r="X10" s="456">
        <v>0</v>
      </c>
      <c r="Y10" s="456">
        <v>0.3</v>
      </c>
      <c r="Z10" s="456">
        <v>0.2</v>
      </c>
      <c r="AA10" s="456">
        <v>0.2</v>
      </c>
      <c r="AB10" s="456">
        <v>0.1</v>
      </c>
      <c r="AC10" s="456">
        <v>-0.1</v>
      </c>
      <c r="AD10" s="456">
        <v>0.1</v>
      </c>
      <c r="AE10" s="456">
        <v>0.1</v>
      </c>
      <c r="AF10" s="456">
        <v>0.2</v>
      </c>
      <c r="AG10" s="456">
        <v>0.3</v>
      </c>
      <c r="AH10" s="456">
        <v>-0.2</v>
      </c>
      <c r="AI10" s="123"/>
    </row>
    <row r="11" spans="1:35" x14ac:dyDescent="0.25">
      <c r="H11" s="376" t="s">
        <v>562</v>
      </c>
      <c r="I11" s="123">
        <v>1.8</v>
      </c>
      <c r="J11" s="123">
        <v>1.75</v>
      </c>
      <c r="K11" s="456">
        <v>1.8</v>
      </c>
      <c r="L11" s="123">
        <v>1.8</v>
      </c>
      <c r="M11" s="123">
        <v>1.7</v>
      </c>
      <c r="N11" s="123">
        <v>1.6</v>
      </c>
      <c r="O11" s="123">
        <v>1.5</v>
      </c>
      <c r="P11" s="123">
        <v>1.5</v>
      </c>
      <c r="Q11" s="123">
        <v>1.4</v>
      </c>
      <c r="R11" s="123">
        <v>1.4</v>
      </c>
      <c r="S11" s="123">
        <v>1.4</v>
      </c>
      <c r="T11" s="123">
        <v>1.4</v>
      </c>
      <c r="U11" s="123">
        <v>1.3</v>
      </c>
      <c r="V11" s="123">
        <v>1.2</v>
      </c>
      <c r="W11" s="123">
        <v>1.2</v>
      </c>
      <c r="X11" s="123">
        <v>1.2</v>
      </c>
      <c r="Y11" s="123">
        <v>1.2</v>
      </c>
      <c r="Z11" s="123">
        <v>1.3</v>
      </c>
      <c r="AA11" s="123">
        <v>1.4</v>
      </c>
      <c r="AB11" s="123">
        <v>1.3</v>
      </c>
      <c r="AC11" s="123">
        <v>1.2</v>
      </c>
      <c r="AD11" s="123">
        <v>1.1000000000000001</v>
      </c>
      <c r="AE11" s="123">
        <v>1.1000000000000001</v>
      </c>
      <c r="AF11" s="123">
        <v>1</v>
      </c>
      <c r="AG11" s="123">
        <v>0.8</v>
      </c>
      <c r="AH11" s="123">
        <v>0.5</v>
      </c>
      <c r="AI11" s="123"/>
    </row>
    <row r="12" spans="1:35" x14ac:dyDescent="0.25">
      <c r="H12" s="376" t="s">
        <v>563</v>
      </c>
      <c r="I12" s="123">
        <v>2</v>
      </c>
      <c r="J12" s="123">
        <v>2</v>
      </c>
      <c r="K12" s="123">
        <v>2</v>
      </c>
      <c r="L12" s="123">
        <v>2</v>
      </c>
      <c r="M12" s="123">
        <v>2</v>
      </c>
      <c r="N12" s="123">
        <v>2</v>
      </c>
      <c r="O12" s="123">
        <v>2</v>
      </c>
      <c r="P12" s="123">
        <v>2</v>
      </c>
      <c r="Q12" s="123">
        <v>2</v>
      </c>
      <c r="R12" s="123">
        <v>2</v>
      </c>
      <c r="S12" s="123">
        <v>2</v>
      </c>
      <c r="T12" s="123">
        <v>2</v>
      </c>
      <c r="U12" s="123">
        <v>2</v>
      </c>
      <c r="V12" s="123">
        <v>2</v>
      </c>
      <c r="W12" s="123">
        <v>2</v>
      </c>
      <c r="X12" s="123">
        <v>2</v>
      </c>
      <c r="Y12" s="123">
        <v>2</v>
      </c>
      <c r="Z12" s="123">
        <v>2</v>
      </c>
      <c r="AA12" s="123">
        <v>2</v>
      </c>
      <c r="AB12" s="123">
        <v>2</v>
      </c>
      <c r="AC12" s="123">
        <v>2</v>
      </c>
      <c r="AD12" s="123">
        <v>2</v>
      </c>
      <c r="AE12" s="123">
        <v>2</v>
      </c>
      <c r="AF12" s="123">
        <v>2</v>
      </c>
      <c r="AG12" s="123">
        <v>2</v>
      </c>
      <c r="AH12" s="123">
        <v>2</v>
      </c>
      <c r="AI12" s="123"/>
    </row>
    <row r="13" spans="1:35" x14ac:dyDescent="0.25">
      <c r="H13" s="123"/>
      <c r="I13" s="123"/>
      <c r="J13" s="123"/>
      <c r="K13" s="456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</row>
    <row r="14" spans="1:35" x14ac:dyDescent="0.25">
      <c r="H14" s="123"/>
      <c r="I14" s="123"/>
      <c r="J14" s="123"/>
      <c r="K14" s="456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</row>
    <row r="15" spans="1:35" x14ac:dyDescent="0.25"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</row>
    <row r="16" spans="1:35" x14ac:dyDescent="0.25"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</row>
    <row r="17" spans="1:34" ht="15.75" thickBot="1" x14ac:dyDescent="0.3">
      <c r="A17" s="682" t="s">
        <v>368</v>
      </c>
      <c r="B17" s="682"/>
      <c r="D17" s="682" t="s">
        <v>368</v>
      </c>
      <c r="E17" s="682"/>
      <c r="H17" s="115"/>
      <c r="I17" s="474">
        <v>41640</v>
      </c>
      <c r="J17" s="474">
        <v>41671</v>
      </c>
      <c r="K17" s="474">
        <v>41699</v>
      </c>
      <c r="L17" s="474">
        <v>41730</v>
      </c>
      <c r="M17" s="474">
        <v>41760</v>
      </c>
      <c r="N17" s="474">
        <v>41791</v>
      </c>
      <c r="O17" s="474">
        <v>41821</v>
      </c>
      <c r="P17" s="474">
        <v>41852</v>
      </c>
      <c r="Q17" s="474">
        <v>41883</v>
      </c>
      <c r="R17" s="474">
        <v>41913</v>
      </c>
      <c r="S17" s="474">
        <v>41944</v>
      </c>
      <c r="T17" s="474">
        <v>41974</v>
      </c>
      <c r="U17" s="474">
        <v>42005</v>
      </c>
      <c r="V17" s="474">
        <v>42036</v>
      </c>
      <c r="W17" s="474">
        <v>42064</v>
      </c>
      <c r="X17" s="474">
        <v>42095</v>
      </c>
      <c r="Y17" s="474">
        <v>42125</v>
      </c>
      <c r="Z17" s="474">
        <v>42156</v>
      </c>
      <c r="AA17" s="474">
        <v>42186</v>
      </c>
      <c r="AB17" s="474">
        <v>42217</v>
      </c>
      <c r="AC17" s="474">
        <v>42248</v>
      </c>
      <c r="AD17" s="474">
        <v>42278</v>
      </c>
      <c r="AE17" s="474">
        <v>42309</v>
      </c>
      <c r="AF17" s="474">
        <v>42339</v>
      </c>
    </row>
    <row r="18" spans="1:34" ht="27" customHeight="1" thickBot="1" x14ac:dyDescent="0.3">
      <c r="A18" s="666" t="s">
        <v>1183</v>
      </c>
      <c r="B18" s="666"/>
      <c r="D18" s="666" t="s">
        <v>1184</v>
      </c>
      <c r="E18" s="666"/>
      <c r="H18" s="376" t="s">
        <v>671</v>
      </c>
      <c r="I18" s="124">
        <v>2.5324999999999998</v>
      </c>
      <c r="J18" s="124">
        <v>2.4045999999999998</v>
      </c>
      <c r="K18" s="124">
        <v>2.2080952380952388</v>
      </c>
      <c r="L18" s="124">
        <v>2.3370454545454549</v>
      </c>
      <c r="M18" s="124">
        <v>2.2684545454545457</v>
      </c>
      <c r="N18" s="124">
        <v>2.0938571428571429</v>
      </c>
      <c r="O18" s="124">
        <v>1.9622608695652179</v>
      </c>
      <c r="P18" s="124">
        <v>1.8350000000000002</v>
      </c>
      <c r="Q18" s="124">
        <v>1.5719090909090909</v>
      </c>
      <c r="R18" s="124">
        <v>1.3989130434782608</v>
      </c>
      <c r="S18" s="124">
        <v>1.3928</v>
      </c>
      <c r="T18" s="124">
        <v>1.1801739130434785</v>
      </c>
      <c r="U18" s="124">
        <v>0.92731818181818193</v>
      </c>
      <c r="V18" s="124">
        <v>0.79190000000000005</v>
      </c>
      <c r="W18" s="124">
        <v>0.57436363636363641</v>
      </c>
      <c r="X18" s="124">
        <v>0.43131818181818188</v>
      </c>
      <c r="Y18" s="124">
        <v>0.7883</v>
      </c>
      <c r="Z18" s="124">
        <v>1.2336</v>
      </c>
      <c r="AA18" s="124">
        <v>1.1412</v>
      </c>
      <c r="AB18" s="124">
        <v>0.9210952380952383</v>
      </c>
      <c r="AC18" s="124">
        <v>0.87618181818181817</v>
      </c>
      <c r="AD18" s="124">
        <v>0.72799999999999987</v>
      </c>
      <c r="AE18" s="124">
        <v>0.70199999999999996</v>
      </c>
      <c r="AF18" s="124">
        <v>0.70865217391304347</v>
      </c>
    </row>
    <row r="19" spans="1:34" x14ac:dyDescent="0.25">
      <c r="H19" s="376" t="s">
        <v>658</v>
      </c>
      <c r="I19" s="124">
        <v>1.7953043478260871</v>
      </c>
      <c r="J19" s="124">
        <v>1.6592500000000001</v>
      </c>
      <c r="K19" s="124">
        <v>1.5887142857142853</v>
      </c>
      <c r="L19" s="124">
        <v>1.526409090909091</v>
      </c>
      <c r="M19" s="124">
        <v>1.4032272727272728</v>
      </c>
      <c r="N19" s="124">
        <v>1.3487619047619046</v>
      </c>
      <c r="O19" s="124">
        <v>1.1937391304347824</v>
      </c>
      <c r="P19" s="124">
        <v>1.014142857142857</v>
      </c>
      <c r="Q19" s="124">
        <v>0.99781818181818205</v>
      </c>
      <c r="R19" s="124">
        <v>0.87413043478260877</v>
      </c>
      <c r="S19" s="124">
        <v>0.79254999999999987</v>
      </c>
      <c r="T19" s="124">
        <v>0.64047826086956505</v>
      </c>
      <c r="U19" s="124">
        <v>0.44481818181818178</v>
      </c>
      <c r="V19" s="124">
        <v>0.35044999999999998</v>
      </c>
      <c r="W19" s="124">
        <v>0.25904545454545463</v>
      </c>
      <c r="X19" s="124">
        <v>0.16327272727272726</v>
      </c>
      <c r="Y19" s="124">
        <v>0.58160000000000001</v>
      </c>
      <c r="Z19" s="124">
        <v>0.82979999999999998</v>
      </c>
      <c r="AA19" s="124">
        <v>0.75539999999999996</v>
      </c>
      <c r="AB19" s="124">
        <v>0.6637142857142857</v>
      </c>
      <c r="AC19" s="124">
        <v>0.67445454545454553</v>
      </c>
      <c r="AD19" s="124">
        <v>0.54468181818181816</v>
      </c>
      <c r="AE19" s="124">
        <v>0.54814285714285704</v>
      </c>
      <c r="AF19" s="124">
        <v>0.59395652173913038</v>
      </c>
    </row>
    <row r="20" spans="1:34" ht="22.5" customHeight="1" x14ac:dyDescent="0.25">
      <c r="H20" s="376" t="s">
        <v>672</v>
      </c>
      <c r="I20" s="124">
        <v>3.785347826086956</v>
      </c>
      <c r="J20" s="124">
        <v>3.5912500000000001</v>
      </c>
      <c r="K20" s="124">
        <v>3.3352857142857149</v>
      </c>
      <c r="L20" s="124">
        <v>3.1242727272727282</v>
      </c>
      <c r="M20" s="124">
        <v>2.9420909090909095</v>
      </c>
      <c r="N20" s="124">
        <v>2.699761904761905</v>
      </c>
      <c r="O20" s="124">
        <v>2.6332608695652171</v>
      </c>
      <c r="P20" s="124">
        <v>2.429380952380952</v>
      </c>
      <c r="Q20" s="124">
        <v>2.2208181818181818</v>
      </c>
      <c r="R20" s="124">
        <v>2.1327826086956523</v>
      </c>
      <c r="S20" s="124">
        <v>2.0740499999999997</v>
      </c>
      <c r="T20" s="124">
        <v>1.7568695652173911</v>
      </c>
      <c r="U20" s="124">
        <v>1.5310454545454548</v>
      </c>
      <c r="V20" s="124">
        <v>1.4901</v>
      </c>
      <c r="W20" s="124">
        <v>1.2544545454545455</v>
      </c>
      <c r="X20" s="124">
        <v>1.3111363636363633</v>
      </c>
      <c r="Y20" s="124">
        <v>1.7656000000000001</v>
      </c>
      <c r="Z20" s="124">
        <v>2.1979000000000002</v>
      </c>
      <c r="AA20" s="124">
        <v>2.0568</v>
      </c>
      <c r="AB20" s="124">
        <v>2.0063809523809519</v>
      </c>
      <c r="AC20" s="124">
        <v>2.0413181818181814</v>
      </c>
      <c r="AD20" s="124">
        <v>1.7403636363636366</v>
      </c>
      <c r="AE20" s="124">
        <v>1.7263333333333333</v>
      </c>
      <c r="AF20" s="124">
        <v>1.6990000000000001</v>
      </c>
    </row>
    <row r="21" spans="1:34" x14ac:dyDescent="0.25">
      <c r="H21" s="376" t="s">
        <v>659</v>
      </c>
      <c r="I21" s="124">
        <v>2.3875652173913045</v>
      </c>
      <c r="J21" s="124">
        <v>2.2399500000000003</v>
      </c>
      <c r="K21" s="124">
        <v>2.1696666666666666</v>
      </c>
      <c r="L21" s="124">
        <v>1.9700499999999999</v>
      </c>
      <c r="M21" s="124">
        <v>1.7040454545454546</v>
      </c>
      <c r="N21" s="124">
        <v>1.5324285714285717</v>
      </c>
      <c r="O21" s="124">
        <v>1.460391304347826</v>
      </c>
      <c r="P21" s="124">
        <v>1.361</v>
      </c>
      <c r="Q21" s="124">
        <v>1.1811818181818181</v>
      </c>
      <c r="R21" s="124">
        <v>1.0229999999999999</v>
      </c>
      <c r="S21" s="124">
        <v>0.80640000000000001</v>
      </c>
      <c r="T21" s="124">
        <v>0.78013043478260879</v>
      </c>
      <c r="U21" s="124">
        <v>0.51240909090909104</v>
      </c>
      <c r="V21" s="124">
        <v>0.55415000000000003</v>
      </c>
      <c r="W21" s="124">
        <v>0.4907727272727273</v>
      </c>
      <c r="X21" s="124">
        <v>0.40214999999999995</v>
      </c>
      <c r="Y21" s="124">
        <v>0.72340000000000004</v>
      </c>
      <c r="Z21" s="124">
        <v>1.1234999999999999</v>
      </c>
      <c r="AA21" s="124">
        <v>1.0936999999999999</v>
      </c>
      <c r="AB21" s="124">
        <v>0.8537619047619045</v>
      </c>
      <c r="AC21" s="124">
        <v>0.72772727272727267</v>
      </c>
      <c r="AD21" s="124">
        <v>0.55349999999999988</v>
      </c>
      <c r="AE21" s="124">
        <v>0.484047619047619</v>
      </c>
      <c r="AF21" s="124">
        <v>0.46360869565217394</v>
      </c>
    </row>
    <row r="22" spans="1:34" x14ac:dyDescent="0.25">
      <c r="H22" s="376" t="s">
        <v>660</v>
      </c>
      <c r="I22" s="124">
        <v>4.4258695652173907</v>
      </c>
      <c r="J22" s="124">
        <v>4.4751500000000011</v>
      </c>
      <c r="K22" s="124">
        <v>4.2553809523809516</v>
      </c>
      <c r="L22" s="124">
        <v>4.10555</v>
      </c>
      <c r="M22" s="124">
        <v>3.8109545454545453</v>
      </c>
      <c r="N22" s="124">
        <v>3.537952380952381</v>
      </c>
      <c r="O22" s="124">
        <v>3.3443478260869566</v>
      </c>
      <c r="P22" s="124">
        <v>3.2256666666666676</v>
      </c>
      <c r="Q22" s="124">
        <v>3.0432727272727274</v>
      </c>
      <c r="R22" s="124">
        <v>2.7234347826086958</v>
      </c>
      <c r="S22" s="124">
        <v>2.5452499999999998</v>
      </c>
      <c r="T22" s="124">
        <v>2.5478260869565217</v>
      </c>
      <c r="U22" s="124">
        <v>2.2321818181818185</v>
      </c>
      <c r="V22" s="124">
        <v>2.1973499999999992</v>
      </c>
      <c r="W22" s="124">
        <v>2.3320909090909088</v>
      </c>
      <c r="X22" s="124">
        <v>2.3727</v>
      </c>
      <c r="Y22" s="124">
        <v>2.82</v>
      </c>
      <c r="Z22" s="124">
        <v>3.1884000000000001</v>
      </c>
      <c r="AA22" s="124">
        <v>2.9992000000000001</v>
      </c>
      <c r="AB22" s="124">
        <v>2.8863809523809527</v>
      </c>
      <c r="AC22" s="124">
        <v>2.9169999999999998</v>
      </c>
      <c r="AD22" s="124">
        <v>2.6600454545454539</v>
      </c>
      <c r="AE22" s="124">
        <v>2.7320952380952379</v>
      </c>
      <c r="AF22" s="124">
        <v>2.9271904761904759</v>
      </c>
    </row>
    <row r="23" spans="1:34" x14ac:dyDescent="0.25">
      <c r="A23" s="345"/>
      <c r="B23" s="345"/>
      <c r="C23" s="537"/>
      <c r="D23" s="345"/>
      <c r="E23" s="345"/>
      <c r="H23" s="376"/>
    </row>
    <row r="24" spans="1:34" x14ac:dyDescent="0.25">
      <c r="A24" s="334"/>
      <c r="B24" s="334"/>
      <c r="C24" s="538"/>
      <c r="D24" s="334"/>
      <c r="E24" s="334"/>
      <c r="H24" s="376"/>
    </row>
    <row r="25" spans="1:34" s="345" customFormat="1" ht="14.25" thickBot="1" x14ac:dyDescent="0.3">
      <c r="A25" s="334"/>
      <c r="B25" s="334"/>
      <c r="C25" s="538"/>
      <c r="D25" s="334"/>
      <c r="E25" s="334"/>
      <c r="H25" s="136"/>
      <c r="I25" s="472">
        <v>41640</v>
      </c>
      <c r="J25" s="472">
        <v>41671</v>
      </c>
      <c r="K25" s="472">
        <v>41699</v>
      </c>
      <c r="L25" s="472">
        <v>41730</v>
      </c>
      <c r="M25" s="472">
        <v>41760</v>
      </c>
      <c r="N25" s="472">
        <v>41791</v>
      </c>
      <c r="O25" s="472">
        <v>41821</v>
      </c>
      <c r="P25" s="472">
        <v>41852</v>
      </c>
      <c r="Q25" s="472">
        <v>41883</v>
      </c>
      <c r="R25" s="472">
        <v>41913</v>
      </c>
      <c r="S25" s="472">
        <v>41944</v>
      </c>
      <c r="T25" s="472">
        <v>41974</v>
      </c>
      <c r="U25" s="472">
        <v>42005</v>
      </c>
      <c r="V25" s="472">
        <v>42036</v>
      </c>
      <c r="W25" s="472">
        <v>42064</v>
      </c>
      <c r="X25" s="472">
        <v>42095</v>
      </c>
      <c r="Y25" s="472">
        <v>42125</v>
      </c>
      <c r="Z25" s="472">
        <v>42156</v>
      </c>
      <c r="AA25" s="472">
        <v>42186</v>
      </c>
      <c r="AB25" s="472">
        <v>42217</v>
      </c>
      <c r="AC25" s="472">
        <v>42248</v>
      </c>
      <c r="AD25" s="472">
        <v>42278</v>
      </c>
      <c r="AE25" s="472">
        <v>42309</v>
      </c>
      <c r="AF25" s="472">
        <v>42339</v>
      </c>
      <c r="AG25" s="472">
        <v>42370</v>
      </c>
      <c r="AH25" s="472">
        <v>42401</v>
      </c>
    </row>
    <row r="26" spans="1:34" s="334" customFormat="1" ht="13.5" x14ac:dyDescent="0.25">
      <c r="C26" s="538"/>
      <c r="H26" s="376" t="s">
        <v>673</v>
      </c>
      <c r="I26" s="456">
        <v>0.8</v>
      </c>
      <c r="J26" s="456">
        <v>0.7</v>
      </c>
      <c r="K26" s="456">
        <v>0.5</v>
      </c>
      <c r="L26" s="456">
        <v>0.7</v>
      </c>
      <c r="M26" s="456">
        <v>0.5</v>
      </c>
      <c r="N26" s="456">
        <v>0.5</v>
      </c>
      <c r="O26" s="456">
        <v>0.4</v>
      </c>
      <c r="P26" s="456">
        <v>0.4</v>
      </c>
      <c r="Q26" s="456">
        <v>0.3</v>
      </c>
      <c r="R26" s="456">
        <v>0.4</v>
      </c>
      <c r="S26" s="456">
        <v>0.3</v>
      </c>
      <c r="T26" s="456">
        <v>-0.2</v>
      </c>
      <c r="U26" s="456">
        <v>-0.6</v>
      </c>
      <c r="V26" s="456">
        <v>-0.3</v>
      </c>
      <c r="W26" s="456">
        <v>-0.1</v>
      </c>
      <c r="X26" s="456">
        <v>0</v>
      </c>
      <c r="Y26" s="456">
        <v>0.3</v>
      </c>
      <c r="Z26" s="456">
        <v>0.2</v>
      </c>
      <c r="AA26" s="456">
        <v>0.2</v>
      </c>
      <c r="AB26" s="456">
        <v>0.1</v>
      </c>
      <c r="AC26" s="456">
        <v>-0.1</v>
      </c>
      <c r="AD26" s="456">
        <v>0.1</v>
      </c>
      <c r="AE26" s="456">
        <v>0.1</v>
      </c>
      <c r="AF26" s="456">
        <v>0.2</v>
      </c>
      <c r="AG26" s="456">
        <v>0.3</v>
      </c>
      <c r="AH26" s="456">
        <v>-0.2</v>
      </c>
    </row>
    <row r="27" spans="1:34" s="334" customFormat="1" ht="13.5" x14ac:dyDescent="0.25">
      <c r="C27" s="538"/>
      <c r="H27" s="376" t="s">
        <v>674</v>
      </c>
      <c r="I27" s="123">
        <v>1.8</v>
      </c>
      <c r="J27" s="123">
        <v>1.75</v>
      </c>
      <c r="K27" s="456">
        <v>1.8</v>
      </c>
      <c r="L27" s="123">
        <v>1.8</v>
      </c>
      <c r="M27" s="123">
        <v>1.7</v>
      </c>
      <c r="N27" s="123">
        <v>1.6</v>
      </c>
      <c r="O27" s="123">
        <v>1.5</v>
      </c>
      <c r="P27" s="123">
        <v>1.5</v>
      </c>
      <c r="Q27" s="123">
        <v>1.4</v>
      </c>
      <c r="R27" s="123">
        <v>1.4</v>
      </c>
      <c r="S27" s="123">
        <v>1.4</v>
      </c>
      <c r="T27" s="123">
        <v>1.4</v>
      </c>
      <c r="U27" s="123">
        <v>1.3</v>
      </c>
      <c r="V27" s="123">
        <v>1.2</v>
      </c>
      <c r="W27" s="123">
        <v>1.2</v>
      </c>
      <c r="X27" s="123">
        <v>1.2</v>
      </c>
      <c r="Y27" s="123">
        <v>1.2</v>
      </c>
      <c r="Z27" s="123">
        <v>1.3</v>
      </c>
      <c r="AA27" s="123">
        <v>1.4</v>
      </c>
      <c r="AB27" s="123">
        <v>1.3</v>
      </c>
      <c r="AC27" s="123">
        <v>1.2</v>
      </c>
      <c r="AD27" s="123">
        <v>1.1000000000000001</v>
      </c>
      <c r="AE27" s="123">
        <v>1.1000000000000001</v>
      </c>
      <c r="AF27" s="123">
        <v>1</v>
      </c>
      <c r="AG27" s="123">
        <v>0.8</v>
      </c>
      <c r="AH27" s="123">
        <v>0.5</v>
      </c>
    </row>
    <row r="28" spans="1:34" s="334" customFormat="1" ht="13.5" x14ac:dyDescent="0.25">
      <c r="C28" s="538"/>
      <c r="H28" s="376" t="s">
        <v>675</v>
      </c>
      <c r="I28" s="123">
        <v>2</v>
      </c>
      <c r="J28" s="123">
        <v>2</v>
      </c>
      <c r="K28" s="123">
        <v>2</v>
      </c>
      <c r="L28" s="123">
        <v>2</v>
      </c>
      <c r="M28" s="123">
        <v>2</v>
      </c>
      <c r="N28" s="123">
        <v>2</v>
      </c>
      <c r="O28" s="123">
        <v>2</v>
      </c>
      <c r="P28" s="123">
        <v>2</v>
      </c>
      <c r="Q28" s="123">
        <v>2</v>
      </c>
      <c r="R28" s="123">
        <v>2</v>
      </c>
      <c r="S28" s="123">
        <v>2</v>
      </c>
      <c r="T28" s="123">
        <v>2</v>
      </c>
      <c r="U28" s="123">
        <v>2</v>
      </c>
      <c r="V28" s="123">
        <v>2</v>
      </c>
      <c r="W28" s="123">
        <v>2</v>
      </c>
      <c r="X28" s="123">
        <v>2</v>
      </c>
      <c r="Y28" s="123">
        <v>2</v>
      </c>
      <c r="Z28" s="123">
        <v>2</v>
      </c>
      <c r="AA28" s="123">
        <v>2</v>
      </c>
      <c r="AB28" s="123">
        <v>2</v>
      </c>
      <c r="AC28" s="123">
        <v>2</v>
      </c>
      <c r="AD28" s="123">
        <v>2</v>
      </c>
      <c r="AE28" s="123">
        <v>2</v>
      </c>
      <c r="AF28" s="123">
        <v>2</v>
      </c>
      <c r="AG28" s="123">
        <v>2</v>
      </c>
      <c r="AH28" s="123">
        <v>2</v>
      </c>
    </row>
    <row r="29" spans="1:34" s="334" customFormat="1" x14ac:dyDescent="0.25">
      <c r="A29"/>
      <c r="B29"/>
      <c r="C29" s="105"/>
      <c r="D29"/>
      <c r="E29"/>
    </row>
    <row r="30" spans="1:34" s="334" customFormat="1" x14ac:dyDescent="0.25">
      <c r="A30"/>
      <c r="B30"/>
      <c r="C30" s="105"/>
      <c r="D30"/>
      <c r="E30"/>
    </row>
    <row r="32" spans="1:34" x14ac:dyDescent="0.25">
      <c r="A32" s="682" t="s">
        <v>908</v>
      </c>
      <c r="B32" s="682"/>
      <c r="D32" s="682" t="s">
        <v>909</v>
      </c>
      <c r="E32" s="682"/>
    </row>
  </sheetData>
  <mergeCells count="8">
    <mergeCell ref="A32:B32"/>
    <mergeCell ref="D32:E32"/>
    <mergeCell ref="D3:E3"/>
    <mergeCell ref="A3:B3"/>
    <mergeCell ref="A18:B18"/>
    <mergeCell ref="D18:E18"/>
    <mergeCell ref="A17:B17"/>
    <mergeCell ref="D17:E1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3"/>
  <dimension ref="A3:E30"/>
  <sheetViews>
    <sheetView showGridLines="0" zoomScale="85" zoomScaleNormal="85" workbookViewId="0">
      <selection activeCell="H25" sqref="H25"/>
    </sheetView>
  </sheetViews>
  <sheetFormatPr defaultRowHeight="15" x14ac:dyDescent="0.25"/>
  <cols>
    <col min="1" max="1" width="27.7109375" customWidth="1"/>
    <col min="3" max="4" width="10.85546875" customWidth="1"/>
    <col min="5" max="5" width="9.85546875" customWidth="1"/>
  </cols>
  <sheetData>
    <row r="3" spans="1:5" ht="15.75" customHeight="1" x14ac:dyDescent="0.25">
      <c r="A3" s="684"/>
      <c r="B3" s="684"/>
      <c r="C3" s="684"/>
      <c r="D3" s="105"/>
      <c r="E3" s="105"/>
    </row>
    <row r="4" spans="1:5" ht="15.75" thickBot="1" x14ac:dyDescent="0.3">
      <c r="A4" s="675" t="s">
        <v>1247</v>
      </c>
      <c r="B4" s="675"/>
      <c r="C4" s="675"/>
      <c r="D4" s="675"/>
      <c r="E4" s="675"/>
    </row>
    <row r="5" spans="1:5" ht="51.75" thickBot="1" x14ac:dyDescent="0.3">
      <c r="A5" s="91" t="s">
        <v>372</v>
      </c>
      <c r="B5" s="91" t="s">
        <v>151</v>
      </c>
      <c r="C5" s="92" t="s">
        <v>152</v>
      </c>
      <c r="D5" s="92" t="s">
        <v>373</v>
      </c>
      <c r="E5" s="92" t="s">
        <v>374</v>
      </c>
    </row>
    <row r="6" spans="1:5" x14ac:dyDescent="0.25">
      <c r="A6" s="85" t="s">
        <v>153</v>
      </c>
      <c r="B6" s="85" t="s">
        <v>154</v>
      </c>
      <c r="C6" s="86">
        <v>2267</v>
      </c>
      <c r="D6" s="255" t="s">
        <v>18</v>
      </c>
      <c r="E6" s="255">
        <v>3</v>
      </c>
    </row>
    <row r="7" spans="1:5" ht="25.5" x14ac:dyDescent="0.25">
      <c r="A7" s="85" t="s">
        <v>155</v>
      </c>
      <c r="B7" s="85" t="s">
        <v>156</v>
      </c>
      <c r="C7" s="86">
        <v>3967</v>
      </c>
      <c r="D7" s="255">
        <v>42</v>
      </c>
      <c r="E7" s="255">
        <v>1.7</v>
      </c>
    </row>
    <row r="8" spans="1:5" x14ac:dyDescent="0.25">
      <c r="A8" s="85" t="s">
        <v>157</v>
      </c>
      <c r="B8" s="85" t="s">
        <v>158</v>
      </c>
      <c r="C8" s="86">
        <v>2205</v>
      </c>
      <c r="D8" s="255" t="s">
        <v>18</v>
      </c>
      <c r="E8" s="255">
        <v>21</v>
      </c>
    </row>
    <row r="9" spans="1:5" x14ac:dyDescent="0.25">
      <c r="A9" s="22" t="s">
        <v>159</v>
      </c>
      <c r="B9" s="85" t="s">
        <v>160</v>
      </c>
      <c r="C9" s="86">
        <v>3138</v>
      </c>
      <c r="D9" s="255">
        <v>4</v>
      </c>
      <c r="E9" s="255">
        <v>4.2</v>
      </c>
    </row>
    <row r="10" spans="1:5" x14ac:dyDescent="0.25">
      <c r="A10" s="85" t="s">
        <v>161</v>
      </c>
      <c r="B10" s="85" t="s">
        <v>162</v>
      </c>
      <c r="C10" s="86">
        <v>1754</v>
      </c>
      <c r="D10" s="255" t="s">
        <v>18</v>
      </c>
      <c r="E10" s="255">
        <v>6.3</v>
      </c>
    </row>
    <row r="11" spans="1:5" x14ac:dyDescent="0.25">
      <c r="A11" s="85" t="s">
        <v>163</v>
      </c>
      <c r="B11" s="85" t="s">
        <v>164</v>
      </c>
      <c r="C11" s="255">
        <v>278</v>
      </c>
      <c r="D11" s="255" t="s">
        <v>18</v>
      </c>
      <c r="E11" s="255" t="s">
        <v>18</v>
      </c>
    </row>
    <row r="12" spans="1:5" x14ac:dyDescent="0.25">
      <c r="A12" s="85" t="s">
        <v>165</v>
      </c>
      <c r="B12" s="85" t="s">
        <v>166</v>
      </c>
      <c r="C12" s="255">
        <v>159</v>
      </c>
      <c r="D12" s="255" t="s">
        <v>18</v>
      </c>
      <c r="E12" s="255" t="s">
        <v>18</v>
      </c>
    </row>
    <row r="13" spans="1:5" x14ac:dyDescent="0.25">
      <c r="A13" s="85" t="s">
        <v>167</v>
      </c>
      <c r="B13" s="85" t="s">
        <v>162</v>
      </c>
      <c r="C13" s="86">
        <v>1560</v>
      </c>
      <c r="D13" s="255">
        <v>97</v>
      </c>
      <c r="E13" s="255" t="s">
        <v>18</v>
      </c>
    </row>
    <row r="14" spans="1:5" ht="15.75" thickBot="1" x14ac:dyDescent="0.3">
      <c r="A14" s="85" t="s">
        <v>168</v>
      </c>
      <c r="B14" s="85" t="s">
        <v>162</v>
      </c>
      <c r="C14" s="255">
        <v>16</v>
      </c>
      <c r="D14" s="255" t="s">
        <v>18</v>
      </c>
      <c r="E14" s="255" t="s">
        <v>18</v>
      </c>
    </row>
    <row r="15" spans="1:5" ht="15.75" thickBot="1" x14ac:dyDescent="0.3">
      <c r="A15" s="87" t="s">
        <v>60</v>
      </c>
      <c r="B15" s="88"/>
      <c r="C15" s="89">
        <v>15344</v>
      </c>
      <c r="D15" s="259">
        <v>143</v>
      </c>
      <c r="E15" s="259">
        <v>5.5</v>
      </c>
    </row>
    <row r="16" spans="1:5" x14ac:dyDescent="0.25">
      <c r="A16" s="670" t="s">
        <v>24</v>
      </c>
      <c r="B16" s="670"/>
      <c r="C16" s="670"/>
      <c r="D16" s="670"/>
      <c r="E16" s="670"/>
    </row>
    <row r="18" spans="1:5" ht="15.75" thickBot="1" x14ac:dyDescent="0.3">
      <c r="A18" s="675" t="s">
        <v>1248</v>
      </c>
      <c r="B18" s="675"/>
      <c r="C18" s="675"/>
      <c r="D18" s="675"/>
      <c r="E18" s="675"/>
    </row>
    <row r="19" spans="1:5" ht="51.75" thickBot="1" x14ac:dyDescent="0.3">
      <c r="A19" s="91" t="s">
        <v>634</v>
      </c>
      <c r="B19" s="91" t="s">
        <v>635</v>
      </c>
      <c r="C19" s="92" t="s">
        <v>636</v>
      </c>
      <c r="D19" s="92" t="s">
        <v>637</v>
      </c>
      <c r="E19" s="92" t="s">
        <v>638</v>
      </c>
    </row>
    <row r="20" spans="1:5" x14ac:dyDescent="0.25">
      <c r="A20" s="85" t="s">
        <v>639</v>
      </c>
      <c r="B20" s="85" t="s">
        <v>648</v>
      </c>
      <c r="C20" s="86">
        <v>2267</v>
      </c>
      <c r="D20" s="568" t="s">
        <v>18</v>
      </c>
      <c r="E20" s="568">
        <v>3</v>
      </c>
    </row>
    <row r="21" spans="1:5" x14ac:dyDescent="0.25">
      <c r="A21" s="85" t="s">
        <v>640</v>
      </c>
      <c r="B21" s="85" t="s">
        <v>649</v>
      </c>
      <c r="C21" s="86">
        <v>3967</v>
      </c>
      <c r="D21" s="568">
        <v>42</v>
      </c>
      <c r="E21" s="568">
        <v>1.7</v>
      </c>
    </row>
    <row r="22" spans="1:5" x14ac:dyDescent="0.25">
      <c r="A22" s="85" t="s">
        <v>641</v>
      </c>
      <c r="B22" s="85" t="s">
        <v>650</v>
      </c>
      <c r="C22" s="86">
        <v>2205</v>
      </c>
      <c r="D22" s="568" t="s">
        <v>18</v>
      </c>
      <c r="E22" s="568">
        <v>21</v>
      </c>
    </row>
    <row r="23" spans="1:5" x14ac:dyDescent="0.25">
      <c r="A23" s="22" t="s">
        <v>642</v>
      </c>
      <c r="B23" s="85" t="s">
        <v>651</v>
      </c>
      <c r="C23" s="86">
        <v>3138</v>
      </c>
      <c r="D23" s="568">
        <v>4</v>
      </c>
      <c r="E23" s="568">
        <v>4.2</v>
      </c>
    </row>
    <row r="24" spans="1:5" x14ac:dyDescent="0.25">
      <c r="A24" s="85" t="s">
        <v>643</v>
      </c>
      <c r="B24" s="85" t="s">
        <v>652</v>
      </c>
      <c r="C24" s="86">
        <v>1754</v>
      </c>
      <c r="D24" s="568" t="s">
        <v>18</v>
      </c>
      <c r="E24" s="568">
        <v>6.3</v>
      </c>
    </row>
    <row r="25" spans="1:5" x14ac:dyDescent="0.25">
      <c r="A25" s="85" t="s">
        <v>644</v>
      </c>
      <c r="B25" s="85" t="s">
        <v>653</v>
      </c>
      <c r="C25" s="568">
        <v>278</v>
      </c>
      <c r="D25" s="568" t="s">
        <v>18</v>
      </c>
      <c r="E25" s="568" t="s">
        <v>18</v>
      </c>
    </row>
    <row r="26" spans="1:5" x14ac:dyDescent="0.25">
      <c r="A26" s="85" t="s">
        <v>645</v>
      </c>
      <c r="B26" s="85" t="s">
        <v>654</v>
      </c>
      <c r="C26" s="568">
        <v>159</v>
      </c>
      <c r="D26" s="568" t="s">
        <v>18</v>
      </c>
      <c r="E26" s="568" t="s">
        <v>18</v>
      </c>
    </row>
    <row r="27" spans="1:5" x14ac:dyDescent="0.25">
      <c r="A27" s="85" t="s">
        <v>646</v>
      </c>
      <c r="B27" s="85" t="s">
        <v>652</v>
      </c>
      <c r="C27" s="86">
        <v>1560</v>
      </c>
      <c r="D27" s="568">
        <v>97</v>
      </c>
      <c r="E27" s="568" t="s">
        <v>18</v>
      </c>
    </row>
    <row r="28" spans="1:5" ht="15.75" thickBot="1" x14ac:dyDescent="0.3">
      <c r="A28" s="85" t="s">
        <v>647</v>
      </c>
      <c r="B28" s="85" t="s">
        <v>652</v>
      </c>
      <c r="C28" s="568">
        <v>16</v>
      </c>
      <c r="D28" s="568" t="s">
        <v>18</v>
      </c>
      <c r="E28" s="568" t="s">
        <v>18</v>
      </c>
    </row>
    <row r="29" spans="1:5" ht="15.75" thickBot="1" x14ac:dyDescent="0.3">
      <c r="A29" s="87" t="s">
        <v>793</v>
      </c>
      <c r="B29" s="88"/>
      <c r="C29" s="89">
        <v>15344</v>
      </c>
      <c r="D29" s="259">
        <v>143</v>
      </c>
      <c r="E29" s="259">
        <v>5.5</v>
      </c>
    </row>
    <row r="30" spans="1:5" x14ac:dyDescent="0.25">
      <c r="A30" s="670" t="s">
        <v>626</v>
      </c>
      <c r="B30" s="670"/>
      <c r="C30" s="670"/>
      <c r="D30" s="670"/>
      <c r="E30" s="670"/>
    </row>
  </sheetData>
  <mergeCells count="5">
    <mergeCell ref="A30:E30"/>
    <mergeCell ref="A3:C3"/>
    <mergeCell ref="A4:E4"/>
    <mergeCell ref="A18:E18"/>
    <mergeCell ref="A16:E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E60"/>
  <sheetViews>
    <sheetView showGridLines="0" zoomScale="85" zoomScaleNormal="85" workbookViewId="0">
      <pane xSplit="1" ySplit="4" topLeftCell="B5" activePane="bottomRight" state="frozen"/>
      <selection activeCell="F3" sqref="A1:XFD1048576"/>
      <selection pane="topRight" activeCell="F3" sqref="A1:XFD1048576"/>
      <selection pane="bottomLeft" activeCell="F3" sqref="A1:XFD1048576"/>
      <selection pane="bottomRight" activeCell="A23" sqref="A23"/>
    </sheetView>
  </sheetViews>
  <sheetFormatPr defaultColWidth="4.42578125" defaultRowHeight="15" x14ac:dyDescent="0.25"/>
  <cols>
    <col min="1" max="1" width="51.5703125" customWidth="1"/>
    <col min="2" max="2" width="5" hidden="1" customWidth="1"/>
    <col min="3" max="3" width="5.85546875" hidden="1" customWidth="1"/>
    <col min="4" max="9" width="5" bestFit="1" customWidth="1"/>
    <col min="10" max="11" width="5" hidden="1" customWidth="1"/>
    <col min="12" max="17" width="5" bestFit="1" customWidth="1"/>
    <col min="18" max="18" width="5" style="105" customWidth="1"/>
    <col min="19" max="19" width="5" style="106" customWidth="1"/>
    <col min="20" max="36" width="4.42578125" style="106"/>
    <col min="37" max="213" width="4.42578125" style="105"/>
  </cols>
  <sheetData>
    <row r="1" spans="1:213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213" ht="16.5" x14ac:dyDescent="0.3">
      <c r="A2" s="514"/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</row>
    <row r="3" spans="1:213" ht="15.75" customHeight="1" thickBot="1" x14ac:dyDescent="0.3">
      <c r="A3" s="515" t="s">
        <v>196</v>
      </c>
      <c r="B3" s="759" t="s">
        <v>177</v>
      </c>
      <c r="C3" s="759"/>
      <c r="D3" s="759"/>
      <c r="E3" s="759"/>
      <c r="F3" s="759"/>
      <c r="G3" s="759"/>
      <c r="H3" s="759"/>
      <c r="I3" s="759"/>
      <c r="J3" s="760" t="s">
        <v>178</v>
      </c>
      <c r="K3" s="760"/>
      <c r="L3" s="760"/>
      <c r="M3" s="760"/>
      <c r="N3" s="760"/>
      <c r="O3" s="760"/>
      <c r="P3" s="760"/>
      <c r="Q3" s="760"/>
      <c r="R3" s="265"/>
      <c r="S3" s="265"/>
    </row>
    <row r="4" spans="1:213" x14ac:dyDescent="0.25">
      <c r="A4" s="516" t="s">
        <v>179</v>
      </c>
      <c r="B4" s="516">
        <v>2012</v>
      </c>
      <c r="C4" s="516">
        <v>2013</v>
      </c>
      <c r="D4" s="516">
        <v>2014</v>
      </c>
      <c r="E4" s="516">
        <v>2015</v>
      </c>
      <c r="F4" s="516">
        <v>2016</v>
      </c>
      <c r="G4" s="516">
        <v>2017</v>
      </c>
      <c r="H4" s="516">
        <v>2018</v>
      </c>
      <c r="I4" s="517">
        <v>2019</v>
      </c>
      <c r="J4" s="516">
        <v>2012</v>
      </c>
      <c r="K4" s="516">
        <v>2013</v>
      </c>
      <c r="L4" s="516">
        <v>2014</v>
      </c>
      <c r="M4" s="516">
        <v>2015</v>
      </c>
      <c r="N4" s="516">
        <v>2016</v>
      </c>
      <c r="O4" s="516">
        <v>2017</v>
      </c>
      <c r="P4" s="516">
        <v>2018</v>
      </c>
      <c r="Q4" s="516">
        <v>2019</v>
      </c>
      <c r="R4" s="266"/>
      <c r="S4" s="266"/>
    </row>
    <row r="5" spans="1:213" x14ac:dyDescent="0.25">
      <c r="A5" s="518" t="s">
        <v>197</v>
      </c>
      <c r="B5" s="519">
        <v>158.83600000000001</v>
      </c>
      <c r="C5" s="519">
        <v>506.69405370225599</v>
      </c>
      <c r="D5" s="519"/>
      <c r="E5" s="519"/>
      <c r="F5" s="519"/>
      <c r="G5" s="519">
        <v>-26.072618670450801</v>
      </c>
      <c r="H5" s="519">
        <v>-55.043451768692698</v>
      </c>
      <c r="I5" s="520">
        <v>-86.972809844194998</v>
      </c>
      <c r="J5" s="519">
        <v>158.83600000000001</v>
      </c>
      <c r="K5" s="519">
        <v>337.79603580150399</v>
      </c>
      <c r="L5" s="519"/>
      <c r="M5" s="519"/>
      <c r="N5" s="103"/>
      <c r="O5" s="103">
        <f>G5</f>
        <v>-26.072618670450801</v>
      </c>
      <c r="P5" s="103">
        <f>H5-G5</f>
        <v>-28.970833098241897</v>
      </c>
      <c r="Q5" s="103">
        <f>I5-H5</f>
        <v>-31.9293580755023</v>
      </c>
      <c r="R5" s="103"/>
      <c r="S5" s="103"/>
      <c r="T5" s="512"/>
    </row>
    <row r="6" spans="1:213" x14ac:dyDescent="0.25">
      <c r="A6" s="518" t="s">
        <v>198</v>
      </c>
      <c r="B6" s="521"/>
      <c r="C6" s="521"/>
      <c r="D6" s="521">
        <v>-41.509725000000003</v>
      </c>
      <c r="E6" s="519"/>
      <c r="F6" s="519"/>
      <c r="G6" s="519"/>
      <c r="H6" s="519"/>
      <c r="I6" s="520"/>
      <c r="J6" s="519"/>
      <c r="K6" s="519"/>
      <c r="L6" s="519">
        <v>-41.509725000000003</v>
      </c>
      <c r="M6" s="519"/>
      <c r="N6" s="103"/>
      <c r="O6" s="519"/>
      <c r="P6" s="522"/>
      <c r="Q6" s="522"/>
      <c r="R6" s="104"/>
      <c r="S6" s="382"/>
    </row>
    <row r="7" spans="1:213" x14ac:dyDescent="0.25">
      <c r="A7" s="518" t="s">
        <v>199</v>
      </c>
      <c r="B7" s="521"/>
      <c r="C7" s="521"/>
      <c r="D7" s="521"/>
      <c r="E7" s="519">
        <v>-41.509725000000003</v>
      </c>
      <c r="F7" s="519"/>
      <c r="G7" s="519"/>
      <c r="H7" s="519"/>
      <c r="I7" s="520"/>
      <c r="J7" s="519"/>
      <c r="K7" s="519"/>
      <c r="L7" s="519"/>
      <c r="M7" s="519">
        <v>-41.509725000000003</v>
      </c>
      <c r="N7" s="103"/>
      <c r="O7" s="519"/>
      <c r="P7" s="522"/>
      <c r="Q7" s="522"/>
      <c r="R7" s="104"/>
      <c r="S7" s="382"/>
    </row>
    <row r="8" spans="1:213" x14ac:dyDescent="0.25">
      <c r="A8" s="518" t="s">
        <v>200</v>
      </c>
      <c r="B8" s="521"/>
      <c r="C8" s="521"/>
      <c r="D8" s="521"/>
      <c r="E8" s="519"/>
      <c r="F8" s="519"/>
      <c r="G8" s="519">
        <v>-41.509725000000003</v>
      </c>
      <c r="H8" s="519"/>
      <c r="I8" s="520"/>
      <c r="J8" s="519"/>
      <c r="K8" s="519"/>
      <c r="L8" s="519"/>
      <c r="M8" s="519"/>
      <c r="N8" s="103"/>
      <c r="O8" s="519">
        <v>-41.509725000000003</v>
      </c>
      <c r="P8" s="522"/>
      <c r="Q8" s="522"/>
      <c r="R8" s="104"/>
      <c r="S8" s="382"/>
    </row>
    <row r="9" spans="1:213" x14ac:dyDescent="0.25">
      <c r="A9" s="523" t="s">
        <v>180</v>
      </c>
      <c r="B9" s="524"/>
      <c r="C9" s="524">
        <v>0</v>
      </c>
      <c r="D9" s="519">
        <v>81.971000000000004</v>
      </c>
      <c r="E9" s="519"/>
      <c r="F9" s="519"/>
      <c r="G9" s="519"/>
      <c r="H9" s="519"/>
      <c r="I9" s="520"/>
      <c r="J9" s="519"/>
      <c r="K9" s="519">
        <f>C9</f>
        <v>0</v>
      </c>
      <c r="L9" s="519">
        <f>D9</f>
        <v>81.971000000000004</v>
      </c>
      <c r="M9" s="519"/>
      <c r="N9" s="103"/>
      <c r="O9" s="103"/>
      <c r="P9" s="522"/>
      <c r="Q9" s="522"/>
      <c r="R9" s="104"/>
      <c r="S9" s="382"/>
    </row>
    <row r="10" spans="1:213" x14ac:dyDescent="0.25">
      <c r="A10" s="523" t="s">
        <v>208</v>
      </c>
      <c r="B10" s="524"/>
      <c r="C10" s="524"/>
      <c r="D10" s="519"/>
      <c r="E10" s="519"/>
      <c r="F10" s="519"/>
      <c r="G10" s="519"/>
      <c r="H10" s="519">
        <v>-71.671000000000006</v>
      </c>
      <c r="I10" s="520"/>
      <c r="J10" s="519"/>
      <c r="K10" s="519"/>
      <c r="L10" s="519"/>
      <c r="M10" s="519"/>
      <c r="N10" s="103"/>
      <c r="O10" s="103"/>
      <c r="P10" s="519">
        <v>-71.671000000000006</v>
      </c>
      <c r="Q10" s="522"/>
      <c r="R10" s="104"/>
      <c r="S10" s="382"/>
    </row>
    <row r="11" spans="1:213" x14ac:dyDescent="0.25">
      <c r="A11" s="523" t="s">
        <v>181</v>
      </c>
      <c r="B11" s="524"/>
      <c r="C11" s="525">
        <v>0</v>
      </c>
      <c r="D11" s="525">
        <v>-94.941000000000003</v>
      </c>
      <c r="E11" s="519"/>
      <c r="F11" s="519"/>
      <c r="G11" s="519"/>
      <c r="H11" s="519"/>
      <c r="I11" s="520"/>
      <c r="J11" s="519"/>
      <c r="K11" s="519">
        <f>C11</f>
        <v>0</v>
      </c>
      <c r="L11" s="519">
        <f>D11</f>
        <v>-94.941000000000003</v>
      </c>
      <c r="M11" s="519"/>
      <c r="N11" s="103"/>
      <c r="O11" s="103"/>
      <c r="P11" s="522"/>
      <c r="Q11" s="522"/>
      <c r="R11" s="104"/>
      <c r="S11" s="382"/>
    </row>
    <row r="12" spans="1:213" x14ac:dyDescent="0.25">
      <c r="A12" s="523" t="s">
        <v>182</v>
      </c>
      <c r="B12" s="524"/>
      <c r="C12" s="524">
        <v>0</v>
      </c>
      <c r="D12" s="519">
        <v>37.162999999999997</v>
      </c>
      <c r="E12" s="519"/>
      <c r="F12" s="519"/>
      <c r="G12" s="519"/>
      <c r="H12" s="519"/>
      <c r="I12" s="520"/>
      <c r="J12" s="519"/>
      <c r="K12" s="519">
        <f>C12</f>
        <v>0</v>
      </c>
      <c r="L12" s="519">
        <f>D12</f>
        <v>37.162999999999997</v>
      </c>
      <c r="M12" s="519"/>
      <c r="N12" s="103"/>
      <c r="O12" s="103"/>
      <c r="P12" s="522"/>
      <c r="Q12" s="522"/>
      <c r="R12" s="104"/>
      <c r="S12" s="382"/>
    </row>
    <row r="13" spans="1:213" s="102" customFormat="1" x14ac:dyDescent="0.25">
      <c r="A13" s="523" t="s">
        <v>201</v>
      </c>
      <c r="B13" s="524"/>
      <c r="C13" s="524"/>
      <c r="D13" s="519">
        <v>-8.4838256487826094</v>
      </c>
      <c r="E13" s="519"/>
      <c r="F13" s="519"/>
      <c r="G13" s="519"/>
      <c r="H13" s="519"/>
      <c r="I13" s="520"/>
      <c r="J13" s="519"/>
      <c r="K13" s="519"/>
      <c r="L13" s="519">
        <f>D13</f>
        <v>-8.4838256487826094</v>
      </c>
      <c r="M13" s="519"/>
      <c r="N13" s="103"/>
      <c r="O13" s="103"/>
      <c r="P13" s="522"/>
      <c r="Q13" s="522"/>
      <c r="R13" s="104"/>
      <c r="S13" s="382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  <c r="GY13" s="105"/>
      <c r="GZ13" s="105"/>
      <c r="HA13" s="105"/>
      <c r="HB13" s="105"/>
      <c r="HC13" s="105"/>
      <c r="HD13" s="105"/>
      <c r="HE13" s="105"/>
    </row>
    <row r="14" spans="1:213" s="105" customFormat="1" x14ac:dyDescent="0.25">
      <c r="A14" s="523" t="s">
        <v>203</v>
      </c>
      <c r="B14" s="524"/>
      <c r="C14" s="524"/>
      <c r="D14" s="519"/>
      <c r="E14" s="519">
        <v>-7.6</v>
      </c>
      <c r="F14" s="519"/>
      <c r="G14" s="519"/>
      <c r="H14" s="519"/>
      <c r="I14" s="520"/>
      <c r="J14" s="519"/>
      <c r="K14" s="519"/>
      <c r="L14" s="519"/>
      <c r="M14" s="519">
        <f t="shared" ref="M14:M21" si="0">E14</f>
        <v>-7.6</v>
      </c>
      <c r="N14" s="103"/>
      <c r="O14" s="103"/>
      <c r="P14" s="522"/>
      <c r="Q14" s="522"/>
      <c r="R14" s="104"/>
      <c r="S14" s="382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</row>
    <row r="15" spans="1:213" s="105" customFormat="1" x14ac:dyDescent="0.25">
      <c r="A15" s="523" t="s">
        <v>183</v>
      </c>
      <c r="B15" s="524"/>
      <c r="C15" s="524"/>
      <c r="D15" s="519"/>
      <c r="E15" s="519">
        <v>123.38200000000001</v>
      </c>
      <c r="F15" s="519"/>
      <c r="G15" s="519"/>
      <c r="H15" s="519"/>
      <c r="I15" s="520"/>
      <c r="J15" s="519"/>
      <c r="K15" s="519"/>
      <c r="L15" s="519"/>
      <c r="M15" s="519">
        <f t="shared" si="0"/>
        <v>123.38200000000001</v>
      </c>
      <c r="N15" s="103"/>
      <c r="O15" s="103"/>
      <c r="P15" s="522"/>
      <c r="Q15" s="522"/>
      <c r="R15" s="104"/>
      <c r="S15" s="382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</row>
    <row r="16" spans="1:213" s="105" customFormat="1" x14ac:dyDescent="0.25">
      <c r="A16" s="523" t="s">
        <v>209</v>
      </c>
      <c r="B16" s="524"/>
      <c r="C16" s="524"/>
      <c r="D16" s="519"/>
      <c r="E16" s="519">
        <v>54.2</v>
      </c>
      <c r="F16" s="519">
        <v>72.27</v>
      </c>
      <c r="G16" s="519"/>
      <c r="H16" s="519"/>
      <c r="I16" s="520"/>
      <c r="J16" s="519"/>
      <c r="K16" s="519"/>
      <c r="L16" s="519"/>
      <c r="M16" s="519">
        <f>E16</f>
        <v>54.2</v>
      </c>
      <c r="N16" s="103">
        <f>F16/12*3</f>
        <v>18.067499999999999</v>
      </c>
      <c r="O16" s="103"/>
      <c r="P16" s="522"/>
      <c r="Q16" s="522"/>
      <c r="R16" s="104"/>
      <c r="S16" s="382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</row>
    <row r="17" spans="1:36" s="105" customFormat="1" x14ac:dyDescent="0.25">
      <c r="A17" s="523" t="s">
        <v>184</v>
      </c>
      <c r="B17" s="524"/>
      <c r="C17" s="524"/>
      <c r="D17" s="519"/>
      <c r="E17" s="519">
        <v>47.662999999999997</v>
      </c>
      <c r="F17" s="519"/>
      <c r="G17" s="519"/>
      <c r="H17" s="519"/>
      <c r="I17" s="520"/>
      <c r="J17" s="519"/>
      <c r="K17" s="519"/>
      <c r="L17" s="519"/>
      <c r="M17" s="519">
        <f t="shared" si="0"/>
        <v>47.662999999999997</v>
      </c>
      <c r="N17" s="103"/>
      <c r="O17" s="103"/>
      <c r="P17" s="522"/>
      <c r="Q17" s="522"/>
      <c r="R17" s="104"/>
      <c r="S17" s="382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</row>
    <row r="18" spans="1:36" s="105" customFormat="1" x14ac:dyDescent="0.25">
      <c r="A18" s="523" t="s">
        <v>185</v>
      </c>
      <c r="B18" s="524"/>
      <c r="C18" s="524"/>
      <c r="D18" s="519"/>
      <c r="E18" s="519">
        <v>-24.3</v>
      </c>
      <c r="F18" s="519"/>
      <c r="G18" s="519"/>
      <c r="H18" s="519"/>
      <c r="I18" s="520"/>
      <c r="J18" s="519"/>
      <c r="K18" s="519"/>
      <c r="L18" s="519"/>
      <c r="M18" s="519">
        <f t="shared" si="0"/>
        <v>-24.3</v>
      </c>
      <c r="N18" s="103"/>
      <c r="O18" s="103"/>
      <c r="P18" s="522"/>
      <c r="Q18" s="522"/>
      <c r="R18" s="104"/>
      <c r="S18" s="382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</row>
    <row r="19" spans="1:36" s="105" customFormat="1" x14ac:dyDescent="0.25">
      <c r="A19" s="523" t="s">
        <v>186</v>
      </c>
      <c r="B19" s="524"/>
      <c r="C19" s="524"/>
      <c r="D19" s="519"/>
      <c r="E19" s="519">
        <v>12.286999999999999</v>
      </c>
      <c r="F19" s="519"/>
      <c r="G19" s="519"/>
      <c r="H19" s="519"/>
      <c r="I19" s="520"/>
      <c r="J19" s="519"/>
      <c r="K19" s="519"/>
      <c r="L19" s="519"/>
      <c r="M19" s="519">
        <f t="shared" si="0"/>
        <v>12.286999999999999</v>
      </c>
      <c r="N19" s="103"/>
      <c r="O19" s="103"/>
      <c r="P19" s="522"/>
      <c r="Q19" s="522"/>
      <c r="R19" s="104"/>
      <c r="S19" s="382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</row>
    <row r="20" spans="1:36" s="105" customFormat="1" x14ac:dyDescent="0.25">
      <c r="A20" s="523" t="s">
        <v>187</v>
      </c>
      <c r="B20" s="524"/>
      <c r="C20" s="524"/>
      <c r="D20" s="519"/>
      <c r="E20" s="519">
        <v>15.99</v>
      </c>
      <c r="F20" s="519">
        <v>28.54</v>
      </c>
      <c r="G20" s="519"/>
      <c r="H20" s="519"/>
      <c r="I20" s="520"/>
      <c r="J20" s="519"/>
      <c r="K20" s="519"/>
      <c r="L20" s="519"/>
      <c r="M20" s="519">
        <f t="shared" si="0"/>
        <v>15.99</v>
      </c>
      <c r="N20" s="103">
        <f>F20/12*6</f>
        <v>14.27</v>
      </c>
      <c r="O20" s="103"/>
      <c r="P20" s="522"/>
      <c r="Q20" s="522"/>
      <c r="R20" s="104"/>
      <c r="S20" s="382"/>
      <c r="T20" s="513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</row>
    <row r="21" spans="1:36" s="105" customFormat="1" x14ac:dyDescent="0.25">
      <c r="A21" s="523" t="s">
        <v>188</v>
      </c>
      <c r="B21" s="524"/>
      <c r="C21" s="524"/>
      <c r="D21" s="519"/>
      <c r="E21" s="519">
        <v>-40.932989326620707</v>
      </c>
      <c r="F21" s="519">
        <v>-157.433350529542</v>
      </c>
      <c r="G21" s="519"/>
      <c r="H21" s="519"/>
      <c r="I21" s="520"/>
      <c r="J21" s="519"/>
      <c r="K21" s="519"/>
      <c r="L21" s="519"/>
      <c r="M21" s="519">
        <f t="shared" si="0"/>
        <v>-40.932989326620707</v>
      </c>
      <c r="N21" s="103">
        <f>F21-E21</f>
        <v>-116.50036120292128</v>
      </c>
      <c r="O21" s="103"/>
      <c r="P21" s="103"/>
      <c r="Q21" s="103"/>
      <c r="R21" s="103"/>
      <c r="S21" s="103"/>
      <c r="T21" s="513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</row>
    <row r="22" spans="1:36" s="105" customFormat="1" x14ac:dyDescent="0.25">
      <c r="A22" s="523" t="s">
        <v>204</v>
      </c>
      <c r="B22" s="524"/>
      <c r="C22" s="524"/>
      <c r="D22" s="519"/>
      <c r="E22" s="519">
        <v>-28.998000000000001</v>
      </c>
      <c r="F22" s="519">
        <v>11.2</v>
      </c>
      <c r="G22" s="519"/>
      <c r="H22" s="519"/>
      <c r="I22" s="520"/>
      <c r="J22" s="519"/>
      <c r="K22" s="519"/>
      <c r="L22" s="519"/>
      <c r="M22" s="519">
        <f>E22</f>
        <v>-28.998000000000001</v>
      </c>
      <c r="N22" s="103">
        <f>F22-E22</f>
        <v>40.198</v>
      </c>
      <c r="O22" s="103">
        <f>G22-F22</f>
        <v>-11.2</v>
      </c>
      <c r="P22" s="522"/>
      <c r="Q22" s="522"/>
      <c r="R22" s="104"/>
      <c r="S22" s="382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</row>
    <row r="23" spans="1:36" s="105" customFormat="1" x14ac:dyDescent="0.25">
      <c r="A23" s="523" t="s">
        <v>206</v>
      </c>
      <c r="B23" s="524"/>
      <c r="C23" s="524"/>
      <c r="D23" s="519"/>
      <c r="E23" s="519"/>
      <c r="F23" s="519">
        <v>6.65</v>
      </c>
      <c r="G23" s="519">
        <v>8.93</v>
      </c>
      <c r="H23" s="519"/>
      <c r="I23" s="520"/>
      <c r="J23" s="519"/>
      <c r="K23" s="519"/>
      <c r="L23" s="519"/>
      <c r="M23" s="519"/>
      <c r="N23" s="103">
        <f>F23</f>
        <v>6.65</v>
      </c>
      <c r="O23" s="103">
        <f>G23/12*3</f>
        <v>2.2324999999999999</v>
      </c>
      <c r="P23" s="522"/>
      <c r="Q23" s="522"/>
      <c r="R23" s="104"/>
      <c r="S23" s="382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</row>
    <row r="24" spans="1:36" s="105" customFormat="1" x14ac:dyDescent="0.25">
      <c r="A24" s="523" t="s">
        <v>207</v>
      </c>
      <c r="B24" s="524"/>
      <c r="C24" s="524"/>
      <c r="D24" s="519"/>
      <c r="E24" s="519"/>
      <c r="F24" s="519"/>
      <c r="G24" s="519">
        <v>21.1</v>
      </c>
      <c r="H24" s="519"/>
      <c r="I24" s="520"/>
      <c r="J24" s="519"/>
      <c r="K24" s="519"/>
      <c r="L24" s="519"/>
      <c r="M24" s="519"/>
      <c r="N24" s="103"/>
      <c r="O24" s="103">
        <f>G24</f>
        <v>21.1</v>
      </c>
      <c r="P24" s="522"/>
      <c r="Q24" s="522"/>
      <c r="R24" s="104"/>
      <c r="S24" s="382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</row>
    <row r="25" spans="1:36" s="105" customFormat="1" x14ac:dyDescent="0.25">
      <c r="A25" s="523" t="s">
        <v>205</v>
      </c>
      <c r="B25" s="524"/>
      <c r="C25" s="524"/>
      <c r="D25" s="519"/>
      <c r="E25" s="519"/>
      <c r="F25" s="519">
        <v>-76.900000000000006</v>
      </c>
      <c r="G25" s="519"/>
      <c r="H25" s="519"/>
      <c r="I25" s="520"/>
      <c r="J25" s="519"/>
      <c r="K25" s="519"/>
      <c r="L25" s="519"/>
      <c r="M25" s="519"/>
      <c r="N25" s="103">
        <f>F25</f>
        <v>-76.900000000000006</v>
      </c>
      <c r="O25" s="103"/>
      <c r="P25" s="522"/>
      <c r="Q25" s="522"/>
      <c r="R25" s="104"/>
      <c r="S25" s="382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</row>
    <row r="26" spans="1:36" x14ac:dyDescent="0.25">
      <c r="A26" s="526" t="s">
        <v>381</v>
      </c>
      <c r="B26" s="527"/>
      <c r="C26" s="527"/>
      <c r="D26" s="528"/>
      <c r="E26" s="528"/>
      <c r="F26" s="528"/>
      <c r="G26" s="528">
        <v>-127.084</v>
      </c>
      <c r="H26" s="528"/>
      <c r="I26" s="529"/>
      <c r="J26" s="528"/>
      <c r="K26" s="528"/>
      <c r="L26" s="528"/>
      <c r="M26" s="528"/>
      <c r="N26" s="530"/>
      <c r="O26" s="530">
        <v>-127.084</v>
      </c>
      <c r="P26" s="96"/>
      <c r="Q26" s="96"/>
    </row>
    <row r="27" spans="1:36" x14ac:dyDescent="0.25">
      <c r="A27" s="531" t="s">
        <v>189</v>
      </c>
      <c r="B27" s="532" t="e">
        <f>SUM(B5:B26)-#REF!-#REF!</f>
        <v>#REF!</v>
      </c>
      <c r="C27" s="532" t="e">
        <f>SUM(C5:C26)-#REF!-#REF!</f>
        <v>#REF!</v>
      </c>
      <c r="D27" s="532">
        <f t="shared" ref="D27:Q27" si="1">SUM(D5:D26)</f>
        <v>-25.800550648782615</v>
      </c>
      <c r="E27" s="532">
        <f t="shared" si="1"/>
        <v>110.18128567337932</v>
      </c>
      <c r="F27" s="532">
        <f t="shared" si="1"/>
        <v>-115.67335052954201</v>
      </c>
      <c r="G27" s="532">
        <f t="shared" si="1"/>
        <v>-164.6363436704508</v>
      </c>
      <c r="H27" s="532">
        <f t="shared" si="1"/>
        <v>-126.7144517686927</v>
      </c>
      <c r="I27" s="533">
        <f t="shared" si="1"/>
        <v>-86.972809844194998</v>
      </c>
      <c r="J27" s="532">
        <f t="shared" si="1"/>
        <v>158.83600000000001</v>
      </c>
      <c r="K27" s="532">
        <f t="shared" si="1"/>
        <v>337.79603580150399</v>
      </c>
      <c r="L27" s="532">
        <f t="shared" si="1"/>
        <v>-25.800550648782615</v>
      </c>
      <c r="M27" s="532">
        <f t="shared" si="1"/>
        <v>110.18128567337932</v>
      </c>
      <c r="N27" s="532">
        <f t="shared" si="1"/>
        <v>-114.21486120292128</v>
      </c>
      <c r="O27" s="532">
        <f t="shared" si="1"/>
        <v>-182.53384367045081</v>
      </c>
      <c r="P27" s="532">
        <f t="shared" si="1"/>
        <v>-100.6418330982419</v>
      </c>
      <c r="Q27" s="532">
        <f t="shared" si="1"/>
        <v>-31.9293580755023</v>
      </c>
      <c r="R27" s="267"/>
      <c r="S27" s="267"/>
    </row>
    <row r="28" spans="1:36" x14ac:dyDescent="0.25">
      <c r="A28" s="757" t="s">
        <v>202</v>
      </c>
      <c r="B28" s="757"/>
      <c r="C28" s="757"/>
      <c r="D28" s="757"/>
      <c r="E28" s="757"/>
      <c r="F28" s="757"/>
      <c r="G28" s="757"/>
      <c r="H28" s="757"/>
      <c r="I28" s="757"/>
      <c r="J28" s="757"/>
      <c r="K28" s="757"/>
      <c r="L28" s="757"/>
      <c r="M28" s="757"/>
      <c r="N28" s="757"/>
      <c r="O28" s="757"/>
      <c r="P28" s="757"/>
      <c r="Q28" s="757"/>
    </row>
    <row r="29" spans="1:36" x14ac:dyDescent="0.25">
      <c r="A29" s="758"/>
      <c r="B29" s="758"/>
      <c r="C29" s="758"/>
      <c r="D29" s="758"/>
      <c r="E29" s="758"/>
      <c r="F29" s="758"/>
      <c r="G29" s="758"/>
      <c r="H29" s="758"/>
      <c r="I29" s="758"/>
      <c r="J29" s="758"/>
      <c r="K29" s="758"/>
      <c r="L29" s="758"/>
      <c r="M29" s="758"/>
      <c r="N29" s="758"/>
      <c r="O29" s="758"/>
      <c r="P29" s="758"/>
      <c r="Q29" s="758"/>
    </row>
    <row r="30" spans="1:36" x14ac:dyDescent="0.25">
      <c r="A30" s="758"/>
      <c r="B30" s="758"/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58"/>
      <c r="O30" s="758"/>
      <c r="P30" s="758"/>
      <c r="Q30" s="758"/>
    </row>
    <row r="33" spans="1:17" ht="15.75" thickBot="1" x14ac:dyDescent="0.3">
      <c r="A33" s="515" t="s">
        <v>1089</v>
      </c>
      <c r="B33" s="759" t="s">
        <v>1090</v>
      </c>
      <c r="C33" s="759"/>
      <c r="D33" s="759"/>
      <c r="E33" s="759"/>
      <c r="F33" s="759"/>
      <c r="G33" s="759"/>
      <c r="H33" s="759"/>
      <c r="I33" s="759"/>
      <c r="J33" s="760" t="s">
        <v>1092</v>
      </c>
      <c r="K33" s="760"/>
      <c r="L33" s="760"/>
      <c r="M33" s="760"/>
      <c r="N33" s="760"/>
      <c r="O33" s="760"/>
      <c r="P33" s="760"/>
      <c r="Q33" s="760"/>
    </row>
    <row r="34" spans="1:17" x14ac:dyDescent="0.25">
      <c r="A34" s="516" t="s">
        <v>1091</v>
      </c>
      <c r="B34" s="516">
        <v>2012</v>
      </c>
      <c r="C34" s="516">
        <v>2013</v>
      </c>
      <c r="D34" s="516">
        <v>2014</v>
      </c>
      <c r="E34" s="516">
        <v>2015</v>
      </c>
      <c r="F34" s="516">
        <v>2016</v>
      </c>
      <c r="G34" s="516">
        <v>2017</v>
      </c>
      <c r="H34" s="516">
        <v>2018</v>
      </c>
      <c r="I34" s="517">
        <v>2019</v>
      </c>
      <c r="J34" s="516">
        <v>2012</v>
      </c>
      <c r="K34" s="516">
        <v>2013</v>
      </c>
      <c r="L34" s="516">
        <v>2014</v>
      </c>
      <c r="M34" s="516">
        <v>2015</v>
      </c>
      <c r="N34" s="516">
        <v>2016</v>
      </c>
      <c r="O34" s="516">
        <v>2017</v>
      </c>
      <c r="P34" s="516">
        <v>2018</v>
      </c>
      <c r="Q34" s="516">
        <v>2019</v>
      </c>
    </row>
    <row r="35" spans="1:17" x14ac:dyDescent="0.25">
      <c r="A35" s="518" t="s">
        <v>1068</v>
      </c>
      <c r="B35" s="519">
        <v>158.83600000000001</v>
      </c>
      <c r="C35" s="519">
        <v>506.69405370225599</v>
      </c>
      <c r="D35" s="519"/>
      <c r="E35" s="519"/>
      <c r="F35" s="519"/>
      <c r="G35" s="519">
        <v>-26.072618670450801</v>
      </c>
      <c r="H35" s="519">
        <v>-55.043451768692698</v>
      </c>
      <c r="I35" s="520">
        <v>-86.972809844194998</v>
      </c>
      <c r="J35" s="519">
        <v>158.83600000000001</v>
      </c>
      <c r="K35" s="519">
        <v>337.79603580150399</v>
      </c>
      <c r="L35" s="519"/>
      <c r="M35" s="519"/>
      <c r="N35" s="103"/>
      <c r="O35" s="103">
        <v>-26.072618670450801</v>
      </c>
      <c r="P35" s="103">
        <v>-28.970833098241897</v>
      </c>
      <c r="Q35" s="103">
        <v>-31.9293580755023</v>
      </c>
    </row>
    <row r="36" spans="1:17" x14ac:dyDescent="0.25">
      <c r="A36" s="518" t="s">
        <v>1069</v>
      </c>
      <c r="B36" s="521"/>
      <c r="C36" s="521"/>
      <c r="D36" s="521">
        <v>-41.509725000000003</v>
      </c>
      <c r="E36" s="519"/>
      <c r="F36" s="519"/>
      <c r="G36" s="519"/>
      <c r="H36" s="519"/>
      <c r="I36" s="520"/>
      <c r="J36" s="519"/>
      <c r="K36" s="519"/>
      <c r="L36" s="519">
        <v>-41.509725000000003</v>
      </c>
      <c r="M36" s="519"/>
      <c r="N36" s="103"/>
      <c r="O36" s="519"/>
      <c r="P36" s="522"/>
      <c r="Q36" s="522"/>
    </row>
    <row r="37" spans="1:17" x14ac:dyDescent="0.25">
      <c r="A37" s="518" t="s">
        <v>1070</v>
      </c>
      <c r="B37" s="521"/>
      <c r="C37" s="521"/>
      <c r="D37" s="521"/>
      <c r="E37" s="519">
        <v>-41.509725000000003</v>
      </c>
      <c r="F37" s="519"/>
      <c r="G37" s="519"/>
      <c r="H37" s="519"/>
      <c r="I37" s="520"/>
      <c r="J37" s="519"/>
      <c r="K37" s="519"/>
      <c r="L37" s="519"/>
      <c r="M37" s="519">
        <v>-41.509725000000003</v>
      </c>
      <c r="N37" s="103"/>
      <c r="O37" s="519"/>
      <c r="P37" s="522"/>
      <c r="Q37" s="522"/>
    </row>
    <row r="38" spans="1:17" x14ac:dyDescent="0.25">
      <c r="A38" s="518" t="s">
        <v>1071</v>
      </c>
      <c r="B38" s="521"/>
      <c r="C38" s="521"/>
      <c r="D38" s="521"/>
      <c r="E38" s="519"/>
      <c r="F38" s="519"/>
      <c r="G38" s="519">
        <v>-41.509725000000003</v>
      </c>
      <c r="H38" s="519"/>
      <c r="I38" s="520"/>
      <c r="J38" s="519"/>
      <c r="K38" s="519"/>
      <c r="L38" s="519"/>
      <c r="M38" s="519"/>
      <c r="N38" s="103"/>
      <c r="O38" s="519">
        <v>-41.509725000000003</v>
      </c>
      <c r="P38" s="522"/>
      <c r="Q38" s="522"/>
    </row>
    <row r="39" spans="1:17" x14ac:dyDescent="0.25">
      <c r="A39" s="523" t="s">
        <v>1072</v>
      </c>
      <c r="B39" s="524"/>
      <c r="C39" s="524">
        <v>0</v>
      </c>
      <c r="D39" s="519">
        <v>81.971000000000004</v>
      </c>
      <c r="E39" s="519"/>
      <c r="F39" s="519"/>
      <c r="G39" s="519"/>
      <c r="H39" s="519"/>
      <c r="I39" s="520"/>
      <c r="J39" s="519"/>
      <c r="K39" s="519">
        <v>0</v>
      </c>
      <c r="L39" s="519">
        <v>81.971000000000004</v>
      </c>
      <c r="M39" s="519"/>
      <c r="N39" s="103"/>
      <c r="O39" s="103"/>
      <c r="P39" s="522"/>
      <c r="Q39" s="522"/>
    </row>
    <row r="40" spans="1:17" x14ac:dyDescent="0.25">
      <c r="A40" s="523" t="s">
        <v>1073</v>
      </c>
      <c r="B40" s="524"/>
      <c r="C40" s="524"/>
      <c r="D40" s="519"/>
      <c r="E40" s="519"/>
      <c r="F40" s="519"/>
      <c r="G40" s="519"/>
      <c r="H40" s="519">
        <v>-71.671000000000006</v>
      </c>
      <c r="I40" s="520"/>
      <c r="J40" s="519"/>
      <c r="K40" s="519"/>
      <c r="L40" s="519"/>
      <c r="M40" s="519"/>
      <c r="N40" s="103"/>
      <c r="O40" s="103"/>
      <c r="P40" s="519">
        <v>-71.671000000000006</v>
      </c>
      <c r="Q40" s="522"/>
    </row>
    <row r="41" spans="1:17" x14ac:dyDescent="0.25">
      <c r="A41" s="523" t="s">
        <v>1075</v>
      </c>
      <c r="B41" s="524"/>
      <c r="C41" s="525">
        <v>0</v>
      </c>
      <c r="D41" s="525">
        <v>-94.941000000000003</v>
      </c>
      <c r="E41" s="519"/>
      <c r="F41" s="519"/>
      <c r="G41" s="519"/>
      <c r="H41" s="519"/>
      <c r="I41" s="520"/>
      <c r="J41" s="519"/>
      <c r="K41" s="519">
        <v>0</v>
      </c>
      <c r="L41" s="519">
        <v>-94.941000000000003</v>
      </c>
      <c r="M41" s="519"/>
      <c r="N41" s="103"/>
      <c r="O41" s="103"/>
      <c r="P41" s="522"/>
      <c r="Q41" s="522"/>
    </row>
    <row r="42" spans="1:17" x14ac:dyDescent="0.25">
      <c r="A42" s="523" t="s">
        <v>1074</v>
      </c>
      <c r="B42" s="524"/>
      <c r="C42" s="524">
        <v>0</v>
      </c>
      <c r="D42" s="519">
        <v>37.162999999999997</v>
      </c>
      <c r="E42" s="519"/>
      <c r="F42" s="519"/>
      <c r="G42" s="519"/>
      <c r="H42" s="519"/>
      <c r="I42" s="520"/>
      <c r="J42" s="519"/>
      <c r="K42" s="519">
        <v>0</v>
      </c>
      <c r="L42" s="519">
        <v>37.162999999999997</v>
      </c>
      <c r="M42" s="519"/>
      <c r="N42" s="103"/>
      <c r="O42" s="103"/>
      <c r="P42" s="522"/>
      <c r="Q42" s="522"/>
    </row>
    <row r="43" spans="1:17" x14ac:dyDescent="0.25">
      <c r="A43" s="523" t="s">
        <v>1076</v>
      </c>
      <c r="B43" s="524"/>
      <c r="C43" s="524"/>
      <c r="D43" s="519">
        <v>-8.4838256487826094</v>
      </c>
      <c r="E43" s="519"/>
      <c r="F43" s="519"/>
      <c r="G43" s="519"/>
      <c r="H43" s="519"/>
      <c r="I43" s="520"/>
      <c r="J43" s="519"/>
      <c r="K43" s="519"/>
      <c r="L43" s="519">
        <v>-8.4838256487826094</v>
      </c>
      <c r="M43" s="519"/>
      <c r="N43" s="103"/>
      <c r="O43" s="103"/>
      <c r="P43" s="522"/>
      <c r="Q43" s="522"/>
    </row>
    <row r="44" spans="1:17" x14ac:dyDescent="0.25">
      <c r="A44" s="523" t="s">
        <v>1094</v>
      </c>
      <c r="B44" s="524"/>
      <c r="C44" s="524"/>
      <c r="D44" s="519"/>
      <c r="E44" s="519">
        <v>-7.6</v>
      </c>
      <c r="F44" s="519"/>
      <c r="G44" s="519"/>
      <c r="H44" s="519"/>
      <c r="I44" s="520"/>
      <c r="J44" s="519"/>
      <c r="K44" s="519"/>
      <c r="L44" s="519"/>
      <c r="M44" s="519">
        <v>-7.6</v>
      </c>
      <c r="N44" s="103"/>
      <c r="O44" s="103"/>
      <c r="P44" s="522"/>
      <c r="Q44" s="522"/>
    </row>
    <row r="45" spans="1:17" x14ac:dyDescent="0.25">
      <c r="A45" s="523" t="s">
        <v>1077</v>
      </c>
      <c r="B45" s="524"/>
      <c r="C45" s="524"/>
      <c r="D45" s="519"/>
      <c r="E45" s="519">
        <v>123.38200000000001</v>
      </c>
      <c r="F45" s="519"/>
      <c r="G45" s="519"/>
      <c r="H45" s="519"/>
      <c r="I45" s="520"/>
      <c r="J45" s="519"/>
      <c r="K45" s="519"/>
      <c r="L45" s="519"/>
      <c r="M45" s="519">
        <v>123.38200000000001</v>
      </c>
      <c r="N45" s="103"/>
      <c r="O45" s="103"/>
      <c r="P45" s="522"/>
      <c r="Q45" s="522"/>
    </row>
    <row r="46" spans="1:17" ht="25.5" x14ac:dyDescent="0.25">
      <c r="A46" s="523" t="s">
        <v>1078</v>
      </c>
      <c r="B46" s="524"/>
      <c r="C46" s="524"/>
      <c r="D46" s="519"/>
      <c r="E46" s="519">
        <v>54.2</v>
      </c>
      <c r="F46" s="519">
        <v>72.27</v>
      </c>
      <c r="G46" s="519"/>
      <c r="H46" s="519"/>
      <c r="I46" s="520"/>
      <c r="J46" s="519"/>
      <c r="K46" s="519"/>
      <c r="L46" s="519"/>
      <c r="M46" s="519">
        <v>54.2</v>
      </c>
      <c r="N46" s="103">
        <v>18.067499999999999</v>
      </c>
      <c r="O46" s="103"/>
      <c r="P46" s="522"/>
      <c r="Q46" s="522"/>
    </row>
    <row r="47" spans="1:17" x14ac:dyDescent="0.25">
      <c r="A47" s="523" t="s">
        <v>1079</v>
      </c>
      <c r="B47" s="524"/>
      <c r="C47" s="524"/>
      <c r="D47" s="519"/>
      <c r="E47" s="519">
        <v>47.662999999999997</v>
      </c>
      <c r="F47" s="519"/>
      <c r="G47" s="519"/>
      <c r="H47" s="519"/>
      <c r="I47" s="520"/>
      <c r="J47" s="519"/>
      <c r="K47" s="519"/>
      <c r="L47" s="519"/>
      <c r="M47" s="519">
        <v>47.662999999999997</v>
      </c>
      <c r="N47" s="103"/>
      <c r="O47" s="103"/>
      <c r="P47" s="522"/>
      <c r="Q47" s="522"/>
    </row>
    <row r="48" spans="1:17" x14ac:dyDescent="0.25">
      <c r="A48" s="523" t="s">
        <v>1080</v>
      </c>
      <c r="B48" s="524"/>
      <c r="C48" s="524"/>
      <c r="D48" s="519"/>
      <c r="E48" s="519">
        <v>-24.3</v>
      </c>
      <c r="F48" s="519"/>
      <c r="G48" s="519"/>
      <c r="H48" s="519"/>
      <c r="I48" s="520"/>
      <c r="J48" s="519"/>
      <c r="K48" s="519"/>
      <c r="L48" s="519"/>
      <c r="M48" s="519">
        <v>-24.3</v>
      </c>
      <c r="N48" s="103"/>
      <c r="O48" s="103"/>
      <c r="P48" s="522"/>
      <c r="Q48" s="522"/>
    </row>
    <row r="49" spans="1:17" x14ac:dyDescent="0.25">
      <c r="A49" s="523" t="s">
        <v>1081</v>
      </c>
      <c r="B49" s="524"/>
      <c r="C49" s="524"/>
      <c r="D49" s="519"/>
      <c r="E49" s="519">
        <v>12.286999999999999</v>
      </c>
      <c r="F49" s="519"/>
      <c r="G49" s="519"/>
      <c r="H49" s="519"/>
      <c r="I49" s="520"/>
      <c r="J49" s="519"/>
      <c r="K49" s="519"/>
      <c r="L49" s="519"/>
      <c r="M49" s="519">
        <v>12.286999999999999</v>
      </c>
      <c r="N49" s="103"/>
      <c r="O49" s="103"/>
      <c r="P49" s="522"/>
      <c r="Q49" s="522"/>
    </row>
    <row r="50" spans="1:17" x14ac:dyDescent="0.25">
      <c r="A50" s="523" t="s">
        <v>1082</v>
      </c>
      <c r="B50" s="524"/>
      <c r="C50" s="524"/>
      <c r="D50" s="519"/>
      <c r="E50" s="519">
        <v>15.99</v>
      </c>
      <c r="F50" s="519">
        <v>28.54</v>
      </c>
      <c r="G50" s="519"/>
      <c r="H50" s="519"/>
      <c r="I50" s="520"/>
      <c r="J50" s="519"/>
      <c r="K50" s="519"/>
      <c r="L50" s="519"/>
      <c r="M50" s="519">
        <v>15.99</v>
      </c>
      <c r="N50" s="103">
        <v>14.27</v>
      </c>
      <c r="O50" s="103"/>
      <c r="P50" s="522"/>
      <c r="Q50" s="522"/>
    </row>
    <row r="51" spans="1:17" x14ac:dyDescent="0.25">
      <c r="A51" s="523" t="s">
        <v>1083</v>
      </c>
      <c r="B51" s="524"/>
      <c r="C51" s="524"/>
      <c r="D51" s="519"/>
      <c r="E51" s="519">
        <v>-40.932989326620707</v>
      </c>
      <c r="F51" s="519">
        <v>-157.433350529542</v>
      </c>
      <c r="G51" s="519"/>
      <c r="H51" s="519"/>
      <c r="I51" s="520"/>
      <c r="J51" s="519"/>
      <c r="K51" s="519"/>
      <c r="L51" s="519"/>
      <c r="M51" s="519">
        <v>-40.932989326620707</v>
      </c>
      <c r="N51" s="103">
        <v>-116.50036120292128</v>
      </c>
      <c r="O51" s="103"/>
      <c r="P51" s="103"/>
      <c r="Q51" s="103"/>
    </row>
    <row r="52" spans="1:17" x14ac:dyDescent="0.25">
      <c r="A52" s="523" t="s">
        <v>1084</v>
      </c>
      <c r="B52" s="524"/>
      <c r="C52" s="524"/>
      <c r="D52" s="519"/>
      <c r="E52" s="519">
        <v>-28.998000000000001</v>
      </c>
      <c r="F52" s="519">
        <v>11.2</v>
      </c>
      <c r="G52" s="519"/>
      <c r="H52" s="519"/>
      <c r="I52" s="520"/>
      <c r="J52" s="519"/>
      <c r="K52" s="519"/>
      <c r="L52" s="519"/>
      <c r="M52" s="519">
        <v>-28.998000000000001</v>
      </c>
      <c r="N52" s="103">
        <v>40.198</v>
      </c>
      <c r="O52" s="103">
        <v>-11.2</v>
      </c>
      <c r="P52" s="522"/>
      <c r="Q52" s="522"/>
    </row>
    <row r="53" spans="1:17" ht="25.5" x14ac:dyDescent="0.25">
      <c r="A53" s="523" t="s">
        <v>1085</v>
      </c>
      <c r="B53" s="524"/>
      <c r="C53" s="524"/>
      <c r="D53" s="519"/>
      <c r="E53" s="519"/>
      <c r="F53" s="519">
        <v>6.65</v>
      </c>
      <c r="G53" s="519">
        <v>8.93</v>
      </c>
      <c r="H53" s="519"/>
      <c r="I53" s="520"/>
      <c r="J53" s="519"/>
      <c r="K53" s="519"/>
      <c r="L53" s="519"/>
      <c r="M53" s="519"/>
      <c r="N53" s="103">
        <v>6.65</v>
      </c>
      <c r="O53" s="103">
        <v>2.2324999999999999</v>
      </c>
      <c r="P53" s="522"/>
      <c r="Q53" s="522"/>
    </row>
    <row r="54" spans="1:17" ht="25.5" x14ac:dyDescent="0.25">
      <c r="A54" s="523" t="s">
        <v>1086</v>
      </c>
      <c r="B54" s="524"/>
      <c r="C54" s="524"/>
      <c r="D54" s="519"/>
      <c r="E54" s="519"/>
      <c r="F54" s="519"/>
      <c r="G54" s="519">
        <v>21.1</v>
      </c>
      <c r="H54" s="519"/>
      <c r="I54" s="520"/>
      <c r="J54" s="519"/>
      <c r="K54" s="519"/>
      <c r="L54" s="519"/>
      <c r="M54" s="519"/>
      <c r="N54" s="103"/>
      <c r="O54" s="103">
        <v>21.1</v>
      </c>
      <c r="P54" s="522"/>
      <c r="Q54" s="522"/>
    </row>
    <row r="55" spans="1:17" x14ac:dyDescent="0.25">
      <c r="A55" s="523" t="s">
        <v>1087</v>
      </c>
      <c r="B55" s="524"/>
      <c r="C55" s="524"/>
      <c r="D55" s="519"/>
      <c r="E55" s="519"/>
      <c r="F55" s="519">
        <v>-76.900000000000006</v>
      </c>
      <c r="G55" s="519"/>
      <c r="H55" s="519"/>
      <c r="I55" s="520"/>
      <c r="J55" s="519"/>
      <c r="K55" s="519"/>
      <c r="L55" s="519"/>
      <c r="M55" s="519"/>
      <c r="N55" s="103">
        <v>-76.900000000000006</v>
      </c>
      <c r="O55" s="103"/>
      <c r="P55" s="522"/>
      <c r="Q55" s="522"/>
    </row>
    <row r="56" spans="1:17" x14ac:dyDescent="0.25">
      <c r="A56" s="526" t="s">
        <v>1088</v>
      </c>
      <c r="B56" s="527"/>
      <c r="C56" s="527"/>
      <c r="D56" s="528"/>
      <c r="E56" s="528"/>
      <c r="F56" s="528"/>
      <c r="G56" s="528">
        <v>-127.084</v>
      </c>
      <c r="H56" s="528"/>
      <c r="I56" s="529"/>
      <c r="J56" s="528"/>
      <c r="K56" s="528"/>
      <c r="L56" s="528"/>
      <c r="M56" s="528"/>
      <c r="N56" s="530"/>
      <c r="O56" s="530">
        <v>-127.084</v>
      </c>
      <c r="P56" s="96"/>
      <c r="Q56" s="96"/>
    </row>
    <row r="57" spans="1:17" x14ac:dyDescent="0.25">
      <c r="A57" s="531" t="s">
        <v>793</v>
      </c>
      <c r="B57" s="532" t="e">
        <v>#REF!</v>
      </c>
      <c r="C57" s="532" t="e">
        <v>#REF!</v>
      </c>
      <c r="D57" s="532">
        <v>-25.800550648782615</v>
      </c>
      <c r="E57" s="532">
        <v>110.18128567337932</v>
      </c>
      <c r="F57" s="532">
        <v>-115.67335052954201</v>
      </c>
      <c r="G57" s="532">
        <v>-164.6363436704508</v>
      </c>
      <c r="H57" s="532">
        <v>-126.7144517686927</v>
      </c>
      <c r="I57" s="533">
        <v>-86.972809844194998</v>
      </c>
      <c r="J57" s="532">
        <v>158.83600000000001</v>
      </c>
      <c r="K57" s="532">
        <v>337.79603580150399</v>
      </c>
      <c r="L57" s="532">
        <v>-25.800550648782615</v>
      </c>
      <c r="M57" s="532">
        <v>110.18128567337932</v>
      </c>
      <c r="N57" s="532">
        <v>-114.21486120292128</v>
      </c>
      <c r="O57" s="532">
        <v>-182.53384367045081</v>
      </c>
      <c r="P57" s="532">
        <v>-100.6418330982419</v>
      </c>
      <c r="Q57" s="532">
        <v>-31.9293580755023</v>
      </c>
    </row>
    <row r="58" spans="1:17" x14ac:dyDescent="0.25">
      <c r="A58" s="757" t="s">
        <v>1093</v>
      </c>
      <c r="B58" s="757"/>
      <c r="C58" s="757"/>
      <c r="D58" s="757"/>
      <c r="E58" s="757"/>
      <c r="F58" s="757"/>
      <c r="G58" s="757"/>
      <c r="H58" s="757"/>
      <c r="I58" s="757"/>
      <c r="J58" s="757"/>
      <c r="K58" s="757"/>
      <c r="L58" s="757"/>
      <c r="M58" s="757"/>
      <c r="N58" s="757"/>
      <c r="O58" s="757"/>
      <c r="P58" s="757"/>
      <c r="Q58" s="757"/>
    </row>
    <row r="59" spans="1:17" x14ac:dyDescent="0.25">
      <c r="A59" s="758"/>
      <c r="B59" s="758"/>
      <c r="C59" s="758"/>
      <c r="D59" s="758"/>
      <c r="E59" s="758"/>
      <c r="F59" s="758"/>
      <c r="G59" s="758"/>
      <c r="H59" s="758"/>
      <c r="I59" s="758"/>
      <c r="J59" s="758"/>
      <c r="K59" s="758"/>
      <c r="L59" s="758"/>
      <c r="M59" s="758"/>
      <c r="N59" s="758"/>
      <c r="O59" s="758"/>
      <c r="P59" s="758"/>
      <c r="Q59" s="758"/>
    </row>
    <row r="60" spans="1:17" x14ac:dyDescent="0.25">
      <c r="A60" s="758"/>
      <c r="B60" s="758"/>
      <c r="C60" s="758"/>
      <c r="D60" s="758"/>
      <c r="E60" s="758"/>
      <c r="F60" s="758"/>
      <c r="G60" s="758"/>
      <c r="H60" s="758"/>
      <c r="I60" s="758"/>
      <c r="J60" s="758"/>
      <c r="K60" s="758"/>
      <c r="L60" s="758"/>
      <c r="M60" s="758"/>
      <c r="N60" s="758"/>
      <c r="O60" s="758"/>
      <c r="P60" s="758"/>
      <c r="Q60" s="758"/>
    </row>
  </sheetData>
  <mergeCells count="6">
    <mergeCell ref="A58:Q60"/>
    <mergeCell ref="B3:I3"/>
    <mergeCell ref="J3:Q3"/>
    <mergeCell ref="A28:Q30"/>
    <mergeCell ref="B33:I33"/>
    <mergeCell ref="J33:Q3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showGridLines="0" zoomScale="85" zoomScaleNormal="85" workbookViewId="0">
      <selection activeCell="A46" sqref="A46"/>
    </sheetView>
  </sheetViews>
  <sheetFormatPr defaultColWidth="51.5703125" defaultRowHeight="24" customHeight="1" x14ac:dyDescent="0.25"/>
  <cols>
    <col min="1" max="1" width="71.42578125" customWidth="1"/>
    <col min="2" max="7" width="8.7109375" customWidth="1"/>
  </cols>
  <sheetData>
    <row r="2" spans="1:7" ht="24" customHeight="1" x14ac:dyDescent="0.25">
      <c r="A2" s="152" t="s">
        <v>235</v>
      </c>
      <c r="B2" s="153"/>
      <c r="C2" s="153"/>
    </row>
    <row r="3" spans="1:7" ht="14.25" customHeight="1" x14ac:dyDescent="0.25">
      <c r="A3" s="154"/>
      <c r="B3" s="155">
        <v>2014</v>
      </c>
      <c r="C3" s="155">
        <v>2015</v>
      </c>
      <c r="D3" s="155">
        <v>2016</v>
      </c>
      <c r="E3" s="155">
        <v>2017</v>
      </c>
      <c r="F3" s="155">
        <v>2018</v>
      </c>
      <c r="G3" s="155">
        <v>2019</v>
      </c>
    </row>
    <row r="4" spans="1:7" ht="14.25" customHeight="1" x14ac:dyDescent="0.25">
      <c r="A4" s="144" t="s">
        <v>228</v>
      </c>
      <c r="B4" s="156">
        <f>[9]Fiscal!$AA$67</f>
        <v>163.9</v>
      </c>
      <c r="C4" s="157"/>
      <c r="D4" s="157"/>
      <c r="E4" s="157"/>
      <c r="F4" s="157"/>
      <c r="G4" s="157"/>
    </row>
    <row r="5" spans="1:7" ht="14.25" customHeight="1" x14ac:dyDescent="0.25">
      <c r="A5" s="144" t="s">
        <v>229</v>
      </c>
      <c r="B5" s="156">
        <f>[9]Fiscal!$AA$76</f>
        <v>44.8</v>
      </c>
      <c r="C5" s="157"/>
      <c r="D5" s="157"/>
      <c r="E5" s="157"/>
      <c r="F5" s="157"/>
      <c r="G5" s="157"/>
    </row>
    <row r="6" spans="1:7" ht="14.25" customHeight="1" x14ac:dyDescent="0.25">
      <c r="A6" s="144" t="s">
        <v>230</v>
      </c>
      <c r="B6" s="158">
        <f>[9]Fiscal!AA45</f>
        <v>-208.95099999999999</v>
      </c>
      <c r="C6" s="158">
        <f>[9]Fiscal!AB45</f>
        <v>-243.44014329999999</v>
      </c>
      <c r="D6" s="158"/>
      <c r="E6" s="158"/>
      <c r="F6" s="158"/>
      <c r="G6" s="158"/>
    </row>
    <row r="7" spans="1:7" ht="14.25" customHeight="1" x14ac:dyDescent="0.25">
      <c r="A7" s="144" t="s">
        <v>174</v>
      </c>
      <c r="B7" s="159">
        <f>[9]Fiscal!$AA$75</f>
        <v>57.757002703157198</v>
      </c>
      <c r="C7" s="159"/>
      <c r="D7" s="157"/>
      <c r="E7" s="157"/>
      <c r="F7" s="157"/>
      <c r="G7" s="157"/>
    </row>
    <row r="8" spans="1:7" ht="14.25" customHeight="1" x14ac:dyDescent="0.25">
      <c r="A8" s="145" t="s">
        <v>231</v>
      </c>
      <c r="B8" s="160">
        <f>[9]Fiscal!AA74</f>
        <v>-58.451999999999998</v>
      </c>
      <c r="C8" s="162"/>
      <c r="D8" s="160"/>
      <c r="E8" s="161"/>
      <c r="F8" s="160"/>
      <c r="G8" s="161"/>
    </row>
    <row r="9" spans="1:7" ht="14.25" customHeight="1" x14ac:dyDescent="0.25">
      <c r="A9" s="163" t="s">
        <v>984</v>
      </c>
      <c r="B9" s="164">
        <f t="shared" ref="B9:G9" si="0">SUM(B4:B8)</f>
        <v>-0.94599729684280476</v>
      </c>
      <c r="C9" s="164">
        <f t="shared" si="0"/>
        <v>-243.44014329999999</v>
      </c>
      <c r="D9" s="164">
        <f t="shared" si="0"/>
        <v>0</v>
      </c>
      <c r="E9" s="164">
        <f t="shared" si="0"/>
        <v>0</v>
      </c>
      <c r="F9" s="164">
        <f t="shared" si="0"/>
        <v>0</v>
      </c>
      <c r="G9" s="164">
        <f t="shared" si="0"/>
        <v>0</v>
      </c>
    </row>
    <row r="11" spans="1:7" ht="15" x14ac:dyDescent="0.25">
      <c r="A11" s="152" t="s">
        <v>236</v>
      </c>
      <c r="B11" s="153"/>
      <c r="C11" s="153"/>
    </row>
    <row r="12" spans="1:7" ht="15" x14ac:dyDescent="0.25">
      <c r="A12" s="154"/>
      <c r="B12" s="155">
        <v>2014</v>
      </c>
      <c r="C12" s="155">
        <v>2015</v>
      </c>
      <c r="D12" s="155">
        <v>2016</v>
      </c>
      <c r="E12" s="155">
        <v>2017</v>
      </c>
      <c r="F12" s="155">
        <v>2018</v>
      </c>
      <c r="G12" s="155">
        <v>2019</v>
      </c>
    </row>
    <row r="13" spans="1:7" ht="15" x14ac:dyDescent="0.25">
      <c r="A13" s="144" t="s">
        <v>228</v>
      </c>
      <c r="B13" s="165">
        <f>B4/[9]input!AA$5*100</f>
        <v>0.2169123990343256</v>
      </c>
      <c r="C13" s="165"/>
      <c r="D13" s="165"/>
      <c r="E13" s="165"/>
      <c r="F13" s="165"/>
      <c r="G13" s="165"/>
    </row>
    <row r="14" spans="1:7" ht="15" x14ac:dyDescent="0.25">
      <c r="A14" s="144" t="s">
        <v>229</v>
      </c>
      <c r="B14" s="165">
        <f>B5/[9]input!AA$5*100</f>
        <v>5.9290271365087167E-2</v>
      </c>
      <c r="C14" s="165"/>
      <c r="D14" s="165"/>
      <c r="E14" s="165"/>
      <c r="F14" s="165"/>
      <c r="G14" s="165"/>
    </row>
    <row r="15" spans="1:7" ht="15" x14ac:dyDescent="0.25">
      <c r="A15" s="144" t="s">
        <v>230</v>
      </c>
      <c r="B15" s="165">
        <f>B6/[9]input!AA$5*100</f>
        <v>-0.27653485473228412</v>
      </c>
      <c r="C15" s="165">
        <f>C6/[9]input!$AB$9*100</f>
        <v>-0.31213125928600882</v>
      </c>
      <c r="D15" s="165"/>
      <c r="E15" s="165"/>
      <c r="F15" s="165"/>
      <c r="G15" s="165"/>
    </row>
    <row r="16" spans="1:7" ht="15" x14ac:dyDescent="0.25">
      <c r="A16" s="144" t="s">
        <v>174</v>
      </c>
      <c r="B16" s="165">
        <f>B7/[9]input!AA$5*100</f>
        <v>7.6438133113934451E-2</v>
      </c>
      <c r="C16" s="165"/>
      <c r="D16" s="165"/>
      <c r="E16" s="165"/>
      <c r="F16" s="165"/>
      <c r="G16" s="165"/>
    </row>
    <row r="17" spans="1:9" ht="15" x14ac:dyDescent="0.25">
      <c r="A17" s="145" t="s">
        <v>231</v>
      </c>
      <c r="B17" s="165">
        <f>B8/[9]input!AA$5*100</f>
        <v>-7.7357922808751686E-2</v>
      </c>
      <c r="C17" s="165"/>
      <c r="D17" s="165"/>
      <c r="E17" s="165"/>
      <c r="F17" s="165"/>
      <c r="G17" s="165"/>
      <c r="I17" s="9"/>
    </row>
    <row r="18" spans="1:9" ht="15" x14ac:dyDescent="0.25">
      <c r="A18" s="163" t="s">
        <v>984</v>
      </c>
      <c r="B18" s="166">
        <f t="shared" ref="B18:G18" si="1">SUM(B13:B17)</f>
        <v>-1.2519740276885905E-3</v>
      </c>
      <c r="C18" s="166">
        <f>SUM(C13:C17)</f>
        <v>-0.31213125928600882</v>
      </c>
      <c r="D18" s="166">
        <f>SUM(D13:D17)</f>
        <v>0</v>
      </c>
      <c r="E18" s="166">
        <f t="shared" si="1"/>
        <v>0</v>
      </c>
      <c r="F18" s="166">
        <f t="shared" si="1"/>
        <v>0</v>
      </c>
      <c r="G18" s="166">
        <f t="shared" si="1"/>
        <v>0</v>
      </c>
      <c r="I18" s="9"/>
    </row>
    <row r="19" spans="1:9" ht="15" x14ac:dyDescent="0.25">
      <c r="A19" s="761" t="s">
        <v>24</v>
      </c>
      <c r="B19" s="761"/>
      <c r="C19" s="761"/>
      <c r="D19" s="761"/>
      <c r="E19" s="761"/>
      <c r="F19" s="761"/>
      <c r="G19" s="761"/>
      <c r="I19" s="9"/>
    </row>
    <row r="20" spans="1:9" ht="24" customHeight="1" x14ac:dyDescent="0.25">
      <c r="I20" s="9"/>
    </row>
    <row r="21" spans="1:9" ht="12.95" customHeight="1" x14ac:dyDescent="0.25">
      <c r="A21" s="152" t="s">
        <v>982</v>
      </c>
      <c r="B21" s="153"/>
      <c r="C21" s="153"/>
      <c r="I21" s="9"/>
    </row>
    <row r="22" spans="1:9" ht="12.95" customHeight="1" x14ac:dyDescent="0.25">
      <c r="A22" s="154"/>
      <c r="B22" s="155">
        <v>2014</v>
      </c>
      <c r="C22" s="155">
        <v>2015</v>
      </c>
      <c r="D22" s="155">
        <v>2016</v>
      </c>
      <c r="E22" s="155">
        <v>2017</v>
      </c>
      <c r="F22" s="155">
        <v>2018</v>
      </c>
      <c r="G22" s="155">
        <v>2019</v>
      </c>
    </row>
    <row r="23" spans="1:9" ht="12.95" customHeight="1" x14ac:dyDescent="0.25">
      <c r="A23" s="144" t="s">
        <v>853</v>
      </c>
      <c r="B23" s="156">
        <v>163.9</v>
      </c>
      <c r="C23" s="157"/>
      <c r="D23" s="157"/>
      <c r="E23" s="157"/>
      <c r="F23" s="157"/>
      <c r="G23" s="157"/>
    </row>
    <row r="24" spans="1:9" ht="12.95" customHeight="1" x14ac:dyDescent="0.25">
      <c r="A24" s="144" t="s">
        <v>856</v>
      </c>
      <c r="B24" s="156">
        <v>44.8</v>
      </c>
      <c r="C24" s="157"/>
      <c r="D24" s="157"/>
      <c r="E24" s="157"/>
      <c r="F24" s="157"/>
      <c r="G24" s="157"/>
    </row>
    <row r="25" spans="1:9" ht="12.95" customHeight="1" x14ac:dyDescent="0.25">
      <c r="A25" s="144" t="s">
        <v>857</v>
      </c>
      <c r="B25" s="158">
        <v>-208.95099999999999</v>
      </c>
      <c r="C25" s="158">
        <v>-243.44014329999999</v>
      </c>
      <c r="D25" s="158"/>
      <c r="E25" s="158"/>
      <c r="F25" s="158"/>
      <c r="G25" s="158"/>
    </row>
    <row r="26" spans="1:9" ht="12.95" customHeight="1" x14ac:dyDescent="0.25">
      <c r="A26" s="144" t="s">
        <v>854</v>
      </c>
      <c r="B26" s="159">
        <v>57.757002703157198</v>
      </c>
      <c r="C26" s="159"/>
      <c r="D26" s="157"/>
      <c r="E26" s="157"/>
      <c r="F26" s="157"/>
      <c r="G26" s="157"/>
    </row>
    <row r="27" spans="1:9" ht="12.95" customHeight="1" x14ac:dyDescent="0.25">
      <c r="A27" s="144" t="s">
        <v>855</v>
      </c>
      <c r="B27" s="160">
        <v>-58.451999999999998</v>
      </c>
      <c r="C27" s="162"/>
      <c r="D27" s="160"/>
      <c r="E27" s="161"/>
      <c r="F27" s="160"/>
      <c r="G27" s="161"/>
    </row>
    <row r="28" spans="1:9" ht="12.95" customHeight="1" x14ac:dyDescent="0.25">
      <c r="A28" s="163" t="s">
        <v>985</v>
      </c>
      <c r="B28" s="164">
        <v>-0.94599729684280476</v>
      </c>
      <c r="C28" s="164">
        <v>-243.44014329999999</v>
      </c>
      <c r="D28" s="164">
        <v>0</v>
      </c>
      <c r="E28" s="164">
        <v>0</v>
      </c>
      <c r="F28" s="164">
        <v>0</v>
      </c>
      <c r="G28" s="164">
        <v>0</v>
      </c>
    </row>
    <row r="29" spans="1:9" ht="12.95" customHeight="1" x14ac:dyDescent="0.25"/>
    <row r="30" spans="1:9" ht="12.95" customHeight="1" x14ac:dyDescent="0.25">
      <c r="A30" s="152" t="s">
        <v>983</v>
      </c>
      <c r="B30" s="153"/>
      <c r="C30" s="153"/>
    </row>
    <row r="31" spans="1:9" ht="12.95" customHeight="1" x14ac:dyDescent="0.25">
      <c r="A31" s="154"/>
      <c r="B31" s="155">
        <v>2014</v>
      </c>
      <c r="C31" s="155">
        <v>2015</v>
      </c>
      <c r="D31" s="155">
        <v>2016</v>
      </c>
      <c r="E31" s="155">
        <v>2017</v>
      </c>
      <c r="F31" s="155">
        <v>2018</v>
      </c>
      <c r="G31" s="155">
        <v>2019</v>
      </c>
    </row>
    <row r="32" spans="1:9" ht="12.95" customHeight="1" x14ac:dyDescent="0.25">
      <c r="A32" s="144" t="s">
        <v>853</v>
      </c>
      <c r="B32" s="165">
        <v>0.2169123990343256</v>
      </c>
      <c r="C32" s="165"/>
      <c r="D32" s="165"/>
      <c r="E32" s="165"/>
      <c r="F32" s="165"/>
      <c r="G32" s="165"/>
    </row>
    <row r="33" spans="1:7" ht="12.95" customHeight="1" x14ac:dyDescent="0.25">
      <c r="A33" s="144" t="s">
        <v>856</v>
      </c>
      <c r="B33" s="165">
        <v>5.9290271365087167E-2</v>
      </c>
      <c r="C33" s="165"/>
      <c r="D33" s="165"/>
      <c r="E33" s="165"/>
      <c r="F33" s="165"/>
      <c r="G33" s="165"/>
    </row>
    <row r="34" spans="1:7" ht="12.95" customHeight="1" x14ac:dyDescent="0.25">
      <c r="A34" s="144" t="s">
        <v>857</v>
      </c>
      <c r="B34" s="165">
        <v>-0.27653485473228412</v>
      </c>
      <c r="C34" s="165">
        <v>-0.31213125928600882</v>
      </c>
      <c r="D34" s="165"/>
      <c r="E34" s="165"/>
      <c r="F34" s="165"/>
      <c r="G34" s="165"/>
    </row>
    <row r="35" spans="1:7" ht="12.95" customHeight="1" x14ac:dyDescent="0.25">
      <c r="A35" s="144" t="s">
        <v>854</v>
      </c>
      <c r="B35" s="165">
        <v>7.6438133113934451E-2</v>
      </c>
      <c r="C35" s="165"/>
      <c r="D35" s="165"/>
      <c r="E35" s="165"/>
      <c r="F35" s="165"/>
      <c r="G35" s="165"/>
    </row>
    <row r="36" spans="1:7" ht="12.95" customHeight="1" x14ac:dyDescent="0.25">
      <c r="A36" s="144" t="s">
        <v>855</v>
      </c>
      <c r="B36" s="165">
        <v>-7.7357922808751686E-2</v>
      </c>
      <c r="C36" s="165"/>
      <c r="D36" s="165"/>
      <c r="E36" s="165"/>
      <c r="F36" s="165"/>
      <c r="G36" s="165"/>
    </row>
    <row r="37" spans="1:7" ht="12.95" customHeight="1" x14ac:dyDescent="0.25">
      <c r="A37" s="163" t="s">
        <v>985</v>
      </c>
      <c r="B37" s="166">
        <v>-1.2519740276885905E-3</v>
      </c>
      <c r="C37" s="166">
        <v>-0.31213125928600882</v>
      </c>
      <c r="D37" s="166">
        <v>0</v>
      </c>
      <c r="E37" s="166">
        <v>0</v>
      </c>
      <c r="F37" s="166">
        <v>0</v>
      </c>
      <c r="G37" s="166">
        <v>0</v>
      </c>
    </row>
    <row r="38" spans="1:7" ht="24" customHeight="1" x14ac:dyDescent="0.25">
      <c r="A38" s="761" t="s">
        <v>626</v>
      </c>
      <c r="B38" s="761"/>
      <c r="C38" s="761"/>
      <c r="D38" s="761"/>
      <c r="E38" s="761"/>
      <c r="F38" s="761"/>
      <c r="G38" s="761"/>
    </row>
  </sheetData>
  <mergeCells count="2">
    <mergeCell ref="A19:G19"/>
    <mergeCell ref="A38:G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A3:BJ31"/>
  <sheetViews>
    <sheetView showGridLines="0" zoomScale="85" zoomScaleNormal="85" workbookViewId="0">
      <selection activeCell="E18" sqref="E18:F18"/>
    </sheetView>
  </sheetViews>
  <sheetFormatPr defaultRowHeight="15" x14ac:dyDescent="0.25"/>
  <cols>
    <col min="2" max="2" width="23.5703125" bestFit="1" customWidth="1"/>
    <col min="3" max="3" width="12" customWidth="1"/>
    <col min="4" max="4" width="9.140625" style="105"/>
    <col min="5" max="5" width="30.85546875" bestFit="1" customWidth="1"/>
    <col min="10" max="10" width="19.28515625" bestFit="1" customWidth="1"/>
  </cols>
  <sheetData>
    <row r="3" spans="1:62" ht="15.75" customHeight="1" thickBot="1" x14ac:dyDescent="0.3">
      <c r="A3" s="683" t="s">
        <v>1027</v>
      </c>
      <c r="B3" s="683"/>
      <c r="C3" s="683"/>
      <c r="D3" s="475"/>
      <c r="E3" s="666" t="s">
        <v>1028</v>
      </c>
      <c r="F3" s="666"/>
      <c r="J3" s="473"/>
      <c r="K3" s="477" t="s">
        <v>251</v>
      </c>
      <c r="L3" s="477" t="s">
        <v>252</v>
      </c>
      <c r="M3" s="477" t="s">
        <v>253</v>
      </c>
      <c r="N3" s="477" t="s">
        <v>254</v>
      </c>
      <c r="O3" s="477" t="s">
        <v>255</v>
      </c>
      <c r="P3" s="477" t="s">
        <v>256</v>
      </c>
      <c r="Q3" s="477" t="s">
        <v>257</v>
      </c>
      <c r="R3" s="477" t="s">
        <v>258</v>
      </c>
      <c r="S3" s="477" t="s">
        <v>259</v>
      </c>
      <c r="T3" s="477" t="s">
        <v>260</v>
      </c>
      <c r="U3" s="477" t="s">
        <v>261</v>
      </c>
      <c r="V3" s="477" t="s">
        <v>262</v>
      </c>
      <c r="W3" s="477" t="s">
        <v>263</v>
      </c>
      <c r="X3" s="477" t="s">
        <v>264</v>
      </c>
      <c r="Y3" s="477" t="s">
        <v>265</v>
      </c>
      <c r="Z3" s="477" t="s">
        <v>266</v>
      </c>
      <c r="AA3" s="477" t="s">
        <v>267</v>
      </c>
      <c r="AB3" s="477" t="s">
        <v>268</v>
      </c>
      <c r="AC3" s="477" t="s">
        <v>269</v>
      </c>
      <c r="AD3" s="477" t="s">
        <v>270</v>
      </c>
      <c r="AE3" s="477" t="s">
        <v>271</v>
      </c>
      <c r="AF3" s="477" t="s">
        <v>272</v>
      </c>
      <c r="AG3" s="477" t="s">
        <v>273</v>
      </c>
      <c r="AH3" s="477" t="s">
        <v>274</v>
      </c>
      <c r="AI3" s="477" t="s">
        <v>275</v>
      </c>
      <c r="AJ3" s="477" t="s">
        <v>276</v>
      </c>
      <c r="AK3" s="477" t="s">
        <v>277</v>
      </c>
      <c r="AL3" s="477" t="s">
        <v>278</v>
      </c>
      <c r="AM3" s="477" t="s">
        <v>279</v>
      </c>
      <c r="AN3" s="477" t="s">
        <v>280</v>
      </c>
      <c r="AO3" s="477" t="s">
        <v>281</v>
      </c>
      <c r="AP3" s="477" t="s">
        <v>282</v>
      </c>
      <c r="AQ3" s="384"/>
      <c r="AR3" s="384"/>
      <c r="AS3" s="345"/>
      <c r="AT3" s="345"/>
      <c r="AU3" s="345"/>
      <c r="AV3" s="345"/>
      <c r="AW3" s="345"/>
      <c r="AX3" s="345"/>
      <c r="AY3" s="345"/>
      <c r="AZ3" s="345"/>
      <c r="BA3" s="345"/>
      <c r="BB3" s="345"/>
      <c r="BC3" s="345"/>
      <c r="BD3" s="345"/>
      <c r="BE3" s="345"/>
      <c r="BF3" s="345"/>
      <c r="BG3" s="345"/>
      <c r="BH3" s="345"/>
      <c r="BI3" s="345"/>
      <c r="BJ3" s="345"/>
    </row>
    <row r="4" spans="1:62" x14ac:dyDescent="0.25">
      <c r="B4" s="414"/>
      <c r="C4" s="236"/>
      <c r="D4" s="534"/>
      <c r="E4" s="476"/>
      <c r="J4" s="393" t="s">
        <v>680</v>
      </c>
      <c r="K4" s="385">
        <v>1.2237086463094515</v>
      </c>
      <c r="L4" s="385">
        <v>0.63300374866450682</v>
      </c>
      <c r="M4" s="385">
        <v>1.2760854747488892</v>
      </c>
      <c r="N4" s="385">
        <v>-4.1605092347718475E-2</v>
      </c>
      <c r="O4" s="385">
        <v>-8.8412097607209255</v>
      </c>
      <c r="P4" s="385">
        <v>2.068758503228274</v>
      </c>
      <c r="Q4" s="385">
        <v>1.3785126064080666</v>
      </c>
      <c r="R4" s="385">
        <v>1.6817127065638315</v>
      </c>
      <c r="S4" s="385">
        <v>1.4078123695267397</v>
      </c>
      <c r="T4" s="385">
        <v>0.50670879503997845</v>
      </c>
      <c r="U4" s="385">
        <v>1.1250872239962684</v>
      </c>
      <c r="V4" s="385">
        <v>0.91015554932949438</v>
      </c>
      <c r="W4" s="385">
        <v>0.2532976386409258</v>
      </c>
      <c r="X4" s="385">
        <v>0.77453026319547202</v>
      </c>
      <c r="Y4" s="385">
        <v>0.50611815435190888</v>
      </c>
      <c r="Z4" s="385">
        <v>0.46605663842786971</v>
      </c>
      <c r="AA4" s="385">
        <v>0.48183634135232634</v>
      </c>
      <c r="AB4" s="385">
        <v>0.26778586433862106</v>
      </c>
      <c r="AC4" s="385">
        <v>0.13489915403732677</v>
      </c>
      <c r="AD4" s="385">
        <v>0.24866865450934306</v>
      </c>
      <c r="AE4" s="385">
        <v>0.3219531082579552</v>
      </c>
      <c r="AF4" s="385">
        <v>0.48250490843118055</v>
      </c>
      <c r="AG4" s="385">
        <v>0.60766165018288909</v>
      </c>
      <c r="AH4" s="385">
        <v>0.5880159446138622</v>
      </c>
      <c r="AI4" s="385">
        <v>0.67481573923589</v>
      </c>
      <c r="AJ4" s="385">
        <v>0.58048959969057012</v>
      </c>
      <c r="AK4" s="385">
        <v>0.64614617059433055</v>
      </c>
      <c r="AL4" s="385">
        <v>0.75548645805612047</v>
      </c>
      <c r="AM4" s="385">
        <v>0.96947388118517885</v>
      </c>
      <c r="AN4" s="385">
        <v>0.98873767057610085</v>
      </c>
      <c r="AO4" s="385">
        <v>0.9917304045227171</v>
      </c>
      <c r="AP4" s="385">
        <v>1.0674801721914484</v>
      </c>
      <c r="AQ4" s="384"/>
      <c r="AR4" s="384"/>
      <c r="AS4" s="345"/>
      <c r="AT4" s="345"/>
      <c r="AU4" s="345"/>
      <c r="AV4" s="345"/>
      <c r="AW4" s="345"/>
      <c r="AX4" s="345"/>
      <c r="AY4" s="345"/>
      <c r="AZ4" s="345"/>
      <c r="BA4" s="345"/>
      <c r="BB4" s="345"/>
      <c r="BC4" s="345"/>
      <c r="BD4" s="345"/>
      <c r="BE4" s="345"/>
      <c r="BF4" s="345"/>
      <c r="BG4" s="345"/>
      <c r="BH4" s="345"/>
      <c r="BI4" s="345"/>
      <c r="BJ4" s="345"/>
    </row>
    <row r="5" spans="1:62" x14ac:dyDescent="0.25">
      <c r="B5" s="239"/>
      <c r="C5" s="238"/>
      <c r="D5" s="535"/>
      <c r="E5" s="237"/>
      <c r="J5" s="393" t="s">
        <v>681</v>
      </c>
      <c r="K5" s="385">
        <v>98.1597364407735</v>
      </c>
      <c r="L5" s="385">
        <v>98.781091252122792</v>
      </c>
      <c r="M5" s="385">
        <v>100.04162240938959</v>
      </c>
      <c r="N5" s="385">
        <v>100</v>
      </c>
      <c r="O5" s="385">
        <v>91.158790239279071</v>
      </c>
      <c r="P5" s="385">
        <v>93.044645463794197</v>
      </c>
      <c r="Q5" s="385">
        <v>94.327277631100287</v>
      </c>
      <c r="R5" s="385">
        <v>95.913591444778248</v>
      </c>
      <c r="S5" s="385">
        <v>97.26387484919519</v>
      </c>
      <c r="T5" s="385">
        <v>97.756719457452732</v>
      </c>
      <c r="U5" s="385">
        <v>98.856567818666406</v>
      </c>
      <c r="V5" s="385">
        <v>99.756316356544687</v>
      </c>
      <c r="W5" s="385">
        <v>100.00899675027097</v>
      </c>
      <c r="X5" s="385">
        <v>100.78359669602</v>
      </c>
      <c r="Y5" s="385">
        <v>101.29368077550738</v>
      </c>
      <c r="Z5" s="385">
        <v>101.76576669906953</v>
      </c>
      <c r="AA5" s="385">
        <v>102.25611114608148</v>
      </c>
      <c r="AB5" s="385">
        <v>102.52993855715306</v>
      </c>
      <c r="AC5" s="385">
        <v>102.66825057690166</v>
      </c>
      <c r="AD5" s="385">
        <v>102.92355433421953</v>
      </c>
      <c r="AE5" s="385">
        <v>103.25491991652811</v>
      </c>
      <c r="AF5" s="385">
        <v>103.75312997332202</v>
      </c>
      <c r="AG5" s="385">
        <v>104.38359795503432</v>
      </c>
      <c r="AH5" s="385">
        <v>104.99739015457156</v>
      </c>
      <c r="AI5" s="385">
        <v>105.70592906912152</v>
      </c>
      <c r="AJ5" s="385">
        <v>106.31954099362409</v>
      </c>
      <c r="AK5" s="385">
        <v>107.00652063634786</v>
      </c>
      <c r="AL5" s="385">
        <v>107.81494040899248</v>
      </c>
      <c r="AM5" s="385">
        <v>108.86017809627305</v>
      </c>
      <c r="AN5" s="385">
        <v>109.93651968536713</v>
      </c>
      <c r="AO5" s="385">
        <v>111.02679357676102</v>
      </c>
      <c r="AP5" s="385">
        <v>112.21198258401289</v>
      </c>
      <c r="AQ5" s="384"/>
      <c r="AR5" s="384"/>
      <c r="AS5" s="345"/>
      <c r="AT5" s="345"/>
      <c r="AU5" s="345"/>
      <c r="AV5" s="345"/>
      <c r="AW5" s="345"/>
      <c r="AX5" s="345"/>
      <c r="AY5" s="345"/>
      <c r="AZ5" s="345"/>
      <c r="BA5" s="345"/>
      <c r="BB5" s="345"/>
      <c r="BC5" s="345"/>
      <c r="BD5" s="345"/>
      <c r="BE5" s="345"/>
      <c r="BF5" s="345"/>
      <c r="BG5" s="345"/>
      <c r="BH5" s="345"/>
      <c r="BI5" s="345"/>
      <c r="BJ5" s="345"/>
    </row>
    <row r="6" spans="1:62" x14ac:dyDescent="0.25"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384"/>
      <c r="AP6" s="384"/>
      <c r="AQ6" s="384"/>
      <c r="AR6" s="384"/>
      <c r="AS6" s="345"/>
      <c r="AT6" s="345"/>
      <c r="AU6" s="345"/>
      <c r="AV6" s="345"/>
      <c r="AW6" s="345"/>
      <c r="AX6" s="345"/>
      <c r="AY6" s="345"/>
      <c r="AZ6" s="345"/>
      <c r="BA6" s="345"/>
      <c r="BB6" s="345"/>
      <c r="BC6" s="345"/>
      <c r="BD6" s="345"/>
      <c r="BE6" s="345"/>
      <c r="BF6" s="345"/>
      <c r="BG6" s="345"/>
      <c r="BH6" s="345"/>
      <c r="BI6" s="345"/>
      <c r="BJ6" s="345"/>
    </row>
    <row r="7" spans="1:62" x14ac:dyDescent="0.25"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384"/>
      <c r="AN7" s="384"/>
      <c r="AO7" s="384"/>
      <c r="AP7" s="384"/>
      <c r="AQ7" s="384"/>
      <c r="AR7" s="384"/>
      <c r="AS7" s="345"/>
      <c r="AT7" s="345"/>
      <c r="AU7" s="345"/>
      <c r="AV7" s="345"/>
      <c r="AW7" s="345"/>
      <c r="AX7" s="345"/>
      <c r="AY7" s="345"/>
      <c r="AZ7" s="345"/>
      <c r="BA7" s="345"/>
      <c r="BB7" s="345"/>
      <c r="BC7" s="345"/>
      <c r="BD7" s="345"/>
      <c r="BE7" s="345"/>
      <c r="BF7" s="345"/>
      <c r="BG7" s="345"/>
      <c r="BH7" s="345"/>
      <c r="BI7" s="345"/>
      <c r="BJ7" s="345"/>
    </row>
    <row r="8" spans="1:62" ht="15.75" thickBot="1" x14ac:dyDescent="0.3">
      <c r="J8" s="473"/>
      <c r="K8" s="477" t="s">
        <v>275</v>
      </c>
      <c r="L8" s="477" t="s">
        <v>276</v>
      </c>
      <c r="M8" s="477" t="s">
        <v>277</v>
      </c>
      <c r="N8" s="477" t="s">
        <v>278</v>
      </c>
      <c r="O8" s="477" t="s">
        <v>279</v>
      </c>
      <c r="P8" s="477" t="s">
        <v>280</v>
      </c>
      <c r="Q8" s="477" t="s">
        <v>281</v>
      </c>
      <c r="R8" s="477" t="s">
        <v>282</v>
      </c>
      <c r="S8" s="115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I8" s="384"/>
      <c r="AJ8" s="384"/>
      <c r="AK8" s="384"/>
      <c r="AL8" s="384"/>
      <c r="AM8" s="384"/>
      <c r="AN8" s="384"/>
      <c r="AO8" s="384"/>
      <c r="AP8" s="384"/>
      <c r="AQ8" s="384"/>
      <c r="AR8" s="384"/>
      <c r="AS8" s="345"/>
      <c r="AT8" s="345"/>
      <c r="AU8" s="345"/>
      <c r="AV8" s="345"/>
      <c r="AW8" s="345"/>
      <c r="AX8" s="345"/>
      <c r="AY8" s="345"/>
      <c r="AZ8" s="345"/>
      <c r="BA8" s="345"/>
      <c r="BB8" s="345"/>
      <c r="BC8" s="345"/>
      <c r="BD8" s="345"/>
      <c r="BE8" s="345"/>
      <c r="BF8" s="345"/>
      <c r="BG8" s="345"/>
      <c r="BH8" s="345"/>
      <c r="BI8" s="345"/>
      <c r="BJ8" s="345"/>
    </row>
    <row r="9" spans="1:62" x14ac:dyDescent="0.25">
      <c r="J9" s="393" t="s">
        <v>285</v>
      </c>
      <c r="K9" s="386">
        <v>2.729368523232651</v>
      </c>
      <c r="L9" s="386">
        <v>2.553945711397994</v>
      </c>
      <c r="M9" s="386">
        <v>1.690425490220995</v>
      </c>
      <c r="N9" s="386">
        <v>2.298053008709442</v>
      </c>
      <c r="O9" s="386">
        <v>1.1969740990091338</v>
      </c>
      <c r="P9" s="386">
        <v>1.8815147866049369</v>
      </c>
      <c r="Q9" s="386">
        <v>2.2950829035964992</v>
      </c>
      <c r="R9" s="386">
        <v>2.1695258092972529</v>
      </c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384"/>
      <c r="AO9" s="384"/>
      <c r="AP9" s="384"/>
      <c r="AQ9" s="384"/>
      <c r="AR9" s="384"/>
      <c r="AS9" s="345"/>
      <c r="AT9" s="345"/>
      <c r="AU9" s="345"/>
      <c r="AV9" s="345"/>
      <c r="AW9" s="345"/>
      <c r="AX9" s="345"/>
      <c r="AY9" s="345"/>
      <c r="AZ9" s="345"/>
      <c r="BA9" s="345"/>
      <c r="BB9" s="345"/>
      <c r="BC9" s="345"/>
      <c r="BD9" s="345"/>
      <c r="BE9" s="345"/>
      <c r="BF9" s="345"/>
      <c r="BG9" s="345"/>
      <c r="BH9" s="345"/>
      <c r="BI9" s="345"/>
      <c r="BJ9" s="345"/>
    </row>
    <row r="10" spans="1:62" x14ac:dyDescent="0.25">
      <c r="J10" s="393" t="s">
        <v>169</v>
      </c>
      <c r="K10" s="386">
        <v>0.39481576681960662</v>
      </c>
      <c r="L10" s="386">
        <v>0.70968312813431633</v>
      </c>
      <c r="M10" s="386">
        <v>0.81229550028708197</v>
      </c>
      <c r="N10" s="386">
        <v>0.99715172016967102</v>
      </c>
      <c r="O10" s="386">
        <v>1.2203876653205035</v>
      </c>
      <c r="P10" s="386">
        <v>1.9675285538586056</v>
      </c>
      <c r="Q10" s="386">
        <v>3.6417866736317697</v>
      </c>
      <c r="R10" s="386">
        <v>4.8534598778075884</v>
      </c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45"/>
      <c r="AT10" s="345"/>
      <c r="AU10" s="345"/>
      <c r="AV10" s="345"/>
      <c r="AW10" s="345"/>
      <c r="AX10" s="345"/>
      <c r="AY10" s="345"/>
      <c r="AZ10" s="345"/>
      <c r="BA10" s="345"/>
      <c r="BB10" s="345"/>
      <c r="BC10" s="345"/>
      <c r="BD10" s="345"/>
      <c r="BE10" s="345"/>
      <c r="BF10" s="345"/>
      <c r="BG10" s="345"/>
      <c r="BH10" s="345"/>
      <c r="BI10" s="345"/>
      <c r="BJ10" s="345"/>
    </row>
    <row r="11" spans="1:62" x14ac:dyDescent="0.25">
      <c r="J11" s="393" t="s">
        <v>286</v>
      </c>
      <c r="K11" s="385">
        <v>-0.10676230534155159</v>
      </c>
      <c r="L11" s="385">
        <v>0.92152094580314425</v>
      </c>
      <c r="M11" s="385">
        <v>-0.31851555669521509</v>
      </c>
      <c r="N11" s="385">
        <v>-1.3367633413958897</v>
      </c>
      <c r="O11" s="385">
        <v>-0.12865600495409218</v>
      </c>
      <c r="P11" s="385">
        <v>0.17259850736712259</v>
      </c>
      <c r="Q11" s="385">
        <v>-0.55578201372836911</v>
      </c>
      <c r="R11" s="385">
        <v>-2.0299028348806876</v>
      </c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345"/>
      <c r="BF11" s="345"/>
      <c r="BG11" s="345"/>
      <c r="BH11" s="345"/>
      <c r="BI11" s="345"/>
      <c r="BJ11" s="345"/>
    </row>
    <row r="12" spans="1:62" x14ac:dyDescent="0.25">
      <c r="J12" s="393" t="s">
        <v>287</v>
      </c>
      <c r="K12" s="385">
        <v>-0.56292189065342113</v>
      </c>
      <c r="L12" s="385">
        <v>-1.7228459531568183</v>
      </c>
      <c r="M12" s="385">
        <v>0.22570381616159774</v>
      </c>
      <c r="N12" s="385">
        <v>0.79688417648451892</v>
      </c>
      <c r="O12" s="385">
        <v>0.64223625889639824</v>
      </c>
      <c r="P12" s="385">
        <v>-0.64870752058001102</v>
      </c>
      <c r="Q12" s="385">
        <v>-1.6547330421629318</v>
      </c>
      <c r="R12" s="385">
        <v>-0.7228707562792428</v>
      </c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  <c r="AH12" s="384"/>
      <c r="AI12" s="384"/>
      <c r="AJ12" s="384"/>
      <c r="AK12" s="384"/>
      <c r="AL12" s="384"/>
      <c r="AM12" s="384"/>
      <c r="AN12" s="384"/>
      <c r="AO12" s="384"/>
      <c r="AP12" s="384"/>
      <c r="AQ12" s="384"/>
      <c r="AR12" s="384"/>
      <c r="AS12" s="345"/>
      <c r="AT12" s="345"/>
      <c r="AU12" s="345"/>
      <c r="AV12" s="345"/>
      <c r="AW12" s="345"/>
      <c r="AX12" s="345"/>
      <c r="AY12" s="345"/>
      <c r="AZ12" s="345"/>
      <c r="BA12" s="345"/>
      <c r="BB12" s="345"/>
      <c r="BC12" s="345"/>
      <c r="BD12" s="345"/>
      <c r="BE12" s="345"/>
      <c r="BF12" s="345"/>
      <c r="BG12" s="345"/>
      <c r="BH12" s="345"/>
      <c r="BI12" s="345"/>
      <c r="BJ12" s="345"/>
    </row>
    <row r="13" spans="1:62" x14ac:dyDescent="0.25">
      <c r="J13" s="393" t="s">
        <v>132</v>
      </c>
      <c r="K13" s="386">
        <v>2.454500094057277</v>
      </c>
      <c r="L13" s="386">
        <v>2.4623038321786472</v>
      </c>
      <c r="M13" s="386">
        <v>2.4099092499744623</v>
      </c>
      <c r="N13" s="386">
        <v>2.7553255639677587</v>
      </c>
      <c r="O13" s="386">
        <v>2.9309420182719537</v>
      </c>
      <c r="P13" s="386">
        <v>3.3729343272506762</v>
      </c>
      <c r="Q13" s="386">
        <v>3.7263545213369609</v>
      </c>
      <c r="R13" s="386">
        <v>4.2702120959448919</v>
      </c>
      <c r="U13" s="384"/>
      <c r="V13" s="384"/>
      <c r="W13" s="384"/>
      <c r="X13" s="384"/>
      <c r="Y13" s="384"/>
      <c r="Z13" s="384"/>
      <c r="AA13" s="384"/>
      <c r="AB13" s="384"/>
      <c r="AC13" s="384"/>
      <c r="AD13" s="384"/>
      <c r="AE13" s="384"/>
      <c r="AF13" s="384"/>
      <c r="AG13" s="384"/>
      <c r="AH13" s="384"/>
      <c r="AI13" s="384"/>
      <c r="AJ13" s="384"/>
      <c r="AK13" s="384"/>
      <c r="AL13" s="384"/>
      <c r="AM13" s="384"/>
      <c r="AN13" s="384"/>
      <c r="AO13" s="384"/>
      <c r="AP13" s="384"/>
      <c r="AQ13" s="384"/>
      <c r="AR13" s="384"/>
      <c r="AS13" s="345"/>
      <c r="AT13" s="345"/>
      <c r="AU13" s="345"/>
      <c r="AV13" s="345"/>
      <c r="AW13" s="345"/>
      <c r="AX13" s="345"/>
      <c r="AY13" s="345"/>
      <c r="AZ13" s="345"/>
      <c r="BA13" s="345"/>
      <c r="BB13" s="345"/>
      <c r="BC13" s="345"/>
      <c r="BD13" s="345"/>
      <c r="BE13" s="345"/>
      <c r="BF13" s="345"/>
      <c r="BG13" s="345"/>
      <c r="BH13" s="345"/>
      <c r="BI13" s="345"/>
      <c r="BJ13" s="345"/>
    </row>
    <row r="14" spans="1:62" x14ac:dyDescent="0.25">
      <c r="J14" s="384"/>
      <c r="K14" s="384"/>
      <c r="L14" s="384"/>
      <c r="M14" s="384"/>
      <c r="N14" s="384"/>
      <c r="O14" s="384"/>
      <c r="P14" s="384"/>
      <c r="Q14" s="384"/>
      <c r="R14" s="384"/>
      <c r="U14" s="384"/>
      <c r="V14" s="384"/>
      <c r="W14" s="384"/>
      <c r="X14" s="384"/>
      <c r="Y14" s="384"/>
      <c r="Z14" s="384"/>
      <c r="AA14" s="384"/>
      <c r="AB14" s="384"/>
      <c r="AC14" s="384"/>
      <c r="AD14" s="384"/>
      <c r="AE14" s="384"/>
      <c r="AF14" s="384"/>
      <c r="AG14" s="384"/>
      <c r="AH14" s="384"/>
      <c r="AI14" s="384"/>
      <c r="AJ14" s="384"/>
      <c r="AK14" s="384"/>
      <c r="AL14" s="384"/>
      <c r="AM14" s="384"/>
      <c r="AN14" s="384"/>
      <c r="AO14" s="384"/>
      <c r="AP14" s="384"/>
      <c r="AQ14" s="384"/>
      <c r="AR14" s="384"/>
      <c r="AS14" s="345"/>
      <c r="AT14" s="345"/>
      <c r="AU14" s="345"/>
      <c r="AV14" s="345"/>
      <c r="AW14" s="345"/>
      <c r="AX14" s="345"/>
      <c r="AY14" s="345"/>
      <c r="AZ14" s="345"/>
      <c r="BA14" s="345"/>
      <c r="BB14" s="345"/>
      <c r="BC14" s="345"/>
      <c r="BD14" s="345"/>
      <c r="BE14" s="345"/>
      <c r="BF14" s="345"/>
      <c r="BG14" s="345"/>
      <c r="BH14" s="345"/>
      <c r="BI14" s="345"/>
      <c r="BJ14" s="345"/>
    </row>
    <row r="15" spans="1:62" ht="16.5" x14ac:dyDescent="0.3"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3"/>
      <c r="AD15" s="313"/>
      <c r="AE15" s="313"/>
      <c r="AF15" s="313"/>
      <c r="AG15" s="313"/>
      <c r="AH15" s="313"/>
      <c r="AI15" s="313"/>
      <c r="AJ15" s="313"/>
      <c r="AK15" s="313"/>
      <c r="AL15" s="313"/>
      <c r="AM15" s="313"/>
      <c r="AN15" s="313"/>
      <c r="AO15" s="313"/>
      <c r="AP15" s="313"/>
      <c r="AQ15" s="313"/>
      <c r="AR15" s="313"/>
    </row>
    <row r="16" spans="1:62" ht="16.5" customHeight="1" x14ac:dyDescent="0.3">
      <c r="B16" s="682" t="s">
        <v>368</v>
      </c>
      <c r="C16" s="682"/>
      <c r="E16" s="682" t="s">
        <v>368</v>
      </c>
      <c r="F16" s="682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3"/>
      <c r="AJ16" s="313"/>
      <c r="AK16" s="313"/>
      <c r="AL16" s="313"/>
      <c r="AM16" s="313"/>
      <c r="AN16" s="313"/>
      <c r="AO16" s="313"/>
      <c r="AP16" s="313"/>
      <c r="AQ16" s="313"/>
      <c r="AR16" s="313"/>
    </row>
    <row r="17" spans="1:44" ht="17.25" thickBot="1" x14ac:dyDescent="0.35">
      <c r="J17" s="646"/>
      <c r="K17" s="477" t="s">
        <v>251</v>
      </c>
      <c r="L17" s="477" t="s">
        <v>252</v>
      </c>
      <c r="M17" s="477" t="s">
        <v>253</v>
      </c>
      <c r="N17" s="477" t="s">
        <v>254</v>
      </c>
      <c r="O17" s="477" t="s">
        <v>255</v>
      </c>
      <c r="P17" s="477" t="s">
        <v>256</v>
      </c>
      <c r="Q17" s="477" t="s">
        <v>257</v>
      </c>
      <c r="R17" s="477" t="s">
        <v>258</v>
      </c>
      <c r="S17" s="477" t="s">
        <v>259</v>
      </c>
      <c r="T17" s="477" t="s">
        <v>260</v>
      </c>
      <c r="U17" s="477" t="s">
        <v>261</v>
      </c>
      <c r="V17" s="477" t="s">
        <v>262</v>
      </c>
      <c r="W17" s="477" t="s">
        <v>263</v>
      </c>
      <c r="X17" s="477" t="s">
        <v>264</v>
      </c>
      <c r="Y17" s="477" t="s">
        <v>265</v>
      </c>
      <c r="Z17" s="477" t="s">
        <v>266</v>
      </c>
      <c r="AA17" s="477" t="s">
        <v>267</v>
      </c>
      <c r="AB17" s="477" t="s">
        <v>268</v>
      </c>
      <c r="AC17" s="477" t="s">
        <v>269</v>
      </c>
      <c r="AD17" s="477" t="s">
        <v>270</v>
      </c>
      <c r="AE17" s="477" t="s">
        <v>271</v>
      </c>
      <c r="AF17" s="477" t="s">
        <v>272</v>
      </c>
      <c r="AG17" s="477" t="s">
        <v>273</v>
      </c>
      <c r="AH17" s="477" t="s">
        <v>274</v>
      </c>
      <c r="AI17" s="477" t="s">
        <v>275</v>
      </c>
      <c r="AJ17" s="477" t="s">
        <v>276</v>
      </c>
      <c r="AK17" s="477" t="s">
        <v>277</v>
      </c>
      <c r="AL17" s="477" t="s">
        <v>278</v>
      </c>
      <c r="AM17" s="477" t="s">
        <v>279</v>
      </c>
      <c r="AN17" s="477" t="s">
        <v>280</v>
      </c>
      <c r="AO17" s="477" t="s">
        <v>281</v>
      </c>
      <c r="AP17" s="477" t="s">
        <v>282</v>
      </c>
      <c r="AQ17" s="313"/>
      <c r="AR17" s="313"/>
    </row>
    <row r="18" spans="1:44" ht="27" customHeight="1" thickBot="1" x14ac:dyDescent="0.35">
      <c r="A18" s="666" t="s">
        <v>1185</v>
      </c>
      <c r="B18" s="666"/>
      <c r="C18" s="666"/>
      <c r="E18" s="666" t="s">
        <v>1186</v>
      </c>
      <c r="F18" s="666"/>
      <c r="J18" s="393" t="s">
        <v>283</v>
      </c>
      <c r="K18" s="385">
        <v>1.2237086463094515</v>
      </c>
      <c r="L18" s="385">
        <v>0.63300374866450682</v>
      </c>
      <c r="M18" s="385">
        <v>1.2760854747488892</v>
      </c>
      <c r="N18" s="385">
        <v>-4.1605092347718475E-2</v>
      </c>
      <c r="O18" s="385">
        <v>-8.8412097607209255</v>
      </c>
      <c r="P18" s="385">
        <v>2.068758503228274</v>
      </c>
      <c r="Q18" s="385">
        <v>1.3785126064080666</v>
      </c>
      <c r="R18" s="385">
        <v>1.6817127065638315</v>
      </c>
      <c r="S18" s="385">
        <v>1.4078123695267397</v>
      </c>
      <c r="T18" s="385">
        <v>0.50670879503997845</v>
      </c>
      <c r="U18" s="385">
        <v>1.1250872239962684</v>
      </c>
      <c r="V18" s="385">
        <v>0.91015554932949438</v>
      </c>
      <c r="W18" s="385">
        <v>0.2532976386409258</v>
      </c>
      <c r="X18" s="385">
        <v>0.77453026319547202</v>
      </c>
      <c r="Y18" s="385">
        <v>0.50611815435190888</v>
      </c>
      <c r="Z18" s="385">
        <v>0.46605663842786971</v>
      </c>
      <c r="AA18" s="385">
        <v>0.48183634135232634</v>
      </c>
      <c r="AB18" s="385">
        <v>0.26778586433862106</v>
      </c>
      <c r="AC18" s="385">
        <v>0.13489915403732677</v>
      </c>
      <c r="AD18" s="385">
        <v>0.24866865450934306</v>
      </c>
      <c r="AE18" s="385">
        <v>0.3219531082579552</v>
      </c>
      <c r="AF18" s="385">
        <v>0.48250490843118055</v>
      </c>
      <c r="AG18" s="385">
        <v>0.60766165018288909</v>
      </c>
      <c r="AH18" s="385">
        <v>0.5880159446138622</v>
      </c>
      <c r="AI18" s="385">
        <v>0.67481573923589</v>
      </c>
      <c r="AJ18" s="385">
        <v>0.58048959969057012</v>
      </c>
      <c r="AK18" s="385">
        <v>0.64614617059433055</v>
      </c>
      <c r="AL18" s="385">
        <v>0.75548645805612047</v>
      </c>
      <c r="AM18" s="385">
        <v>0.96947388118517885</v>
      </c>
      <c r="AN18" s="385">
        <v>0.98873767057610085</v>
      </c>
      <c r="AO18" s="385">
        <v>0.9917304045227171</v>
      </c>
      <c r="AP18" s="385">
        <v>1.0674801721914484</v>
      </c>
      <c r="AQ18" s="313"/>
      <c r="AR18" s="313"/>
    </row>
    <row r="19" spans="1:44" x14ac:dyDescent="0.25">
      <c r="J19" s="393" t="s">
        <v>284</v>
      </c>
      <c r="K19" s="385">
        <v>98.1597364407735</v>
      </c>
      <c r="L19" s="385">
        <v>98.781091252122792</v>
      </c>
      <c r="M19" s="385">
        <v>100.04162240938959</v>
      </c>
      <c r="N19" s="385">
        <v>100</v>
      </c>
      <c r="O19" s="385">
        <v>91.158790239279071</v>
      </c>
      <c r="P19" s="385">
        <v>93.044645463794197</v>
      </c>
      <c r="Q19" s="385">
        <v>94.327277631100287</v>
      </c>
      <c r="R19" s="385">
        <v>95.913591444778248</v>
      </c>
      <c r="S19" s="385">
        <v>97.26387484919519</v>
      </c>
      <c r="T19" s="385">
        <v>97.756719457452732</v>
      </c>
      <c r="U19" s="385">
        <v>98.856567818666406</v>
      </c>
      <c r="V19" s="385">
        <v>99.756316356544687</v>
      </c>
      <c r="W19" s="385">
        <v>100.00899675027097</v>
      </c>
      <c r="X19" s="385">
        <v>100.78359669602</v>
      </c>
      <c r="Y19" s="385">
        <v>101.29368077550738</v>
      </c>
      <c r="Z19" s="385">
        <v>101.76576669906953</v>
      </c>
      <c r="AA19" s="385">
        <v>102.25611114608148</v>
      </c>
      <c r="AB19" s="385">
        <v>102.52993855715306</v>
      </c>
      <c r="AC19" s="385">
        <v>102.66825057690166</v>
      </c>
      <c r="AD19" s="385">
        <v>102.92355433421953</v>
      </c>
      <c r="AE19" s="385">
        <v>103.25491991652811</v>
      </c>
      <c r="AF19" s="385">
        <v>103.75312997332202</v>
      </c>
      <c r="AG19" s="385">
        <v>104.38359795503432</v>
      </c>
      <c r="AH19" s="385">
        <v>104.99739015457156</v>
      </c>
      <c r="AI19" s="385">
        <v>105.70592906912152</v>
      </c>
      <c r="AJ19" s="385">
        <v>106.31954099362409</v>
      </c>
      <c r="AK19" s="385">
        <v>107.00652063634786</v>
      </c>
      <c r="AL19" s="385">
        <v>107.81494040899248</v>
      </c>
      <c r="AM19" s="385">
        <v>108.86017809627305</v>
      </c>
      <c r="AN19" s="385">
        <v>109.93651968536713</v>
      </c>
      <c r="AO19" s="385">
        <v>111.02679357676102</v>
      </c>
      <c r="AP19" s="385">
        <v>112.21198258401289</v>
      </c>
    </row>
    <row r="20" spans="1:44" x14ac:dyDescent="0.25">
      <c r="J20" s="384"/>
    </row>
    <row r="21" spans="1:44" x14ac:dyDescent="0.25">
      <c r="J21" s="384"/>
    </row>
    <row r="22" spans="1:44" ht="15.75" thickBot="1" x14ac:dyDescent="0.3">
      <c r="J22" s="473"/>
      <c r="K22" s="477" t="s">
        <v>275</v>
      </c>
      <c r="L22" s="477" t="s">
        <v>276</v>
      </c>
      <c r="M22" s="477" t="s">
        <v>277</v>
      </c>
      <c r="N22" s="477" t="s">
        <v>278</v>
      </c>
      <c r="O22" s="477" t="s">
        <v>279</v>
      </c>
      <c r="P22" s="477" t="s">
        <v>280</v>
      </c>
      <c r="Q22" s="477" t="s">
        <v>281</v>
      </c>
      <c r="R22" s="477" t="s">
        <v>282</v>
      </c>
      <c r="S22" s="115"/>
    </row>
    <row r="23" spans="1:44" x14ac:dyDescent="0.25">
      <c r="J23" s="393" t="s">
        <v>676</v>
      </c>
      <c r="K23" s="386">
        <v>2.729368523232651</v>
      </c>
      <c r="L23" s="386">
        <v>2.553945711397994</v>
      </c>
      <c r="M23" s="386">
        <v>1.690425490220995</v>
      </c>
      <c r="N23" s="386">
        <v>2.298053008709442</v>
      </c>
      <c r="O23" s="386">
        <v>1.1969740990091338</v>
      </c>
      <c r="P23" s="386">
        <v>1.8815147866049369</v>
      </c>
      <c r="Q23" s="386">
        <v>2.2950829035964992</v>
      </c>
      <c r="R23" s="386">
        <v>2.1695258092972529</v>
      </c>
    </row>
    <row r="24" spans="1:44" x14ac:dyDescent="0.25">
      <c r="J24" s="393" t="s">
        <v>677</v>
      </c>
      <c r="K24" s="386">
        <v>0.39481576681960662</v>
      </c>
      <c r="L24" s="386">
        <v>0.70968312813431633</v>
      </c>
      <c r="M24" s="386">
        <v>0.81229550028708197</v>
      </c>
      <c r="N24" s="386">
        <v>0.99715172016967102</v>
      </c>
      <c r="O24" s="386">
        <v>1.2203876653205035</v>
      </c>
      <c r="P24" s="386">
        <v>1.9675285538586056</v>
      </c>
      <c r="Q24" s="386">
        <v>3.6417866736317697</v>
      </c>
      <c r="R24" s="386">
        <v>4.8534598778075884</v>
      </c>
    </row>
    <row r="25" spans="1:44" x14ac:dyDescent="0.25">
      <c r="J25" s="393" t="s">
        <v>678</v>
      </c>
      <c r="K25" s="385">
        <v>-0.10676230534155159</v>
      </c>
      <c r="L25" s="385">
        <v>0.92152094580314425</v>
      </c>
      <c r="M25" s="385">
        <v>-0.31851555669521509</v>
      </c>
      <c r="N25" s="385">
        <v>-1.3367633413958897</v>
      </c>
      <c r="O25" s="385">
        <v>-0.12865600495409218</v>
      </c>
      <c r="P25" s="385">
        <v>0.17259850736712259</v>
      </c>
      <c r="Q25" s="385">
        <v>-0.55578201372836911</v>
      </c>
      <c r="R25" s="385">
        <v>-2.0299028348806876</v>
      </c>
    </row>
    <row r="26" spans="1:44" x14ac:dyDescent="0.25">
      <c r="J26" s="393" t="s">
        <v>679</v>
      </c>
      <c r="K26" s="385">
        <v>-0.56292189065342113</v>
      </c>
      <c r="L26" s="385">
        <v>-1.7228459531568183</v>
      </c>
      <c r="M26" s="385">
        <v>0.22570381616159774</v>
      </c>
      <c r="N26" s="385">
        <v>0.79688417648451892</v>
      </c>
      <c r="O26" s="385">
        <v>0.64223625889639824</v>
      </c>
      <c r="P26" s="385">
        <v>-0.64870752058001102</v>
      </c>
      <c r="Q26" s="385">
        <v>-1.6547330421629318</v>
      </c>
      <c r="R26" s="385">
        <v>-0.7228707562792428</v>
      </c>
    </row>
    <row r="27" spans="1:44" x14ac:dyDescent="0.25">
      <c r="J27" s="393" t="s">
        <v>621</v>
      </c>
      <c r="K27" s="386">
        <v>2.454500094057277</v>
      </c>
      <c r="L27" s="386">
        <v>2.4623038321786472</v>
      </c>
      <c r="M27" s="386">
        <v>2.4099092499744623</v>
      </c>
      <c r="N27" s="386">
        <v>2.7553255639677587</v>
      </c>
      <c r="O27" s="386">
        <v>2.9309420182719537</v>
      </c>
      <c r="P27" s="386">
        <v>3.3729343272506762</v>
      </c>
      <c r="Q27" s="386">
        <v>3.7263545213369609</v>
      </c>
      <c r="R27" s="386">
        <v>4.2702120959448919</v>
      </c>
    </row>
    <row r="31" spans="1:44" x14ac:dyDescent="0.25">
      <c r="B31" s="682" t="s">
        <v>908</v>
      </c>
      <c r="C31" s="682"/>
      <c r="E31" s="682" t="s">
        <v>908</v>
      </c>
      <c r="F31" s="682"/>
    </row>
  </sheetData>
  <mergeCells count="8">
    <mergeCell ref="B31:C31"/>
    <mergeCell ref="E31:F31"/>
    <mergeCell ref="A3:C3"/>
    <mergeCell ref="E3:F3"/>
    <mergeCell ref="A18:C18"/>
    <mergeCell ref="E18:F18"/>
    <mergeCell ref="B16:C16"/>
    <mergeCell ref="E16:F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3:AX103"/>
  <sheetViews>
    <sheetView showGridLines="0" zoomScale="85" zoomScaleNormal="85" workbookViewId="0">
      <selection activeCell="A18" sqref="A18:C18"/>
    </sheetView>
  </sheetViews>
  <sheetFormatPr defaultRowHeight="15" x14ac:dyDescent="0.25"/>
  <cols>
    <col min="2" max="2" width="27.42578125" customWidth="1"/>
    <col min="3" max="3" width="11.140625" customWidth="1"/>
    <col min="4" max="4" width="9.140625" style="105"/>
    <col min="5" max="5" width="34.5703125" customWidth="1"/>
    <col min="8" max="8" width="9.140625" style="346"/>
    <col min="9" max="9" width="25.28515625" style="387" customWidth="1"/>
    <col min="10" max="13" width="9.140625" style="387"/>
    <col min="14" max="21" width="9.140625" style="392"/>
    <col min="22" max="50" width="9.140625" style="346"/>
  </cols>
  <sheetData>
    <row r="3" spans="1:49" ht="27" customHeight="1" thickBot="1" x14ac:dyDescent="0.3">
      <c r="A3" s="666" t="s">
        <v>1029</v>
      </c>
      <c r="B3" s="666"/>
      <c r="C3" s="666"/>
      <c r="D3" s="536"/>
      <c r="E3" s="401" t="s">
        <v>1030</v>
      </c>
      <c r="F3" s="115"/>
      <c r="I3" s="480"/>
      <c r="J3" s="481" t="s">
        <v>290</v>
      </c>
      <c r="K3" s="481" t="s">
        <v>291</v>
      </c>
      <c r="L3" s="481" t="s">
        <v>292</v>
      </c>
      <c r="M3" s="481" t="s">
        <v>293</v>
      </c>
      <c r="N3" s="481" t="s">
        <v>294</v>
      </c>
      <c r="O3" s="481" t="s">
        <v>295</v>
      </c>
      <c r="P3" s="481" t="s">
        <v>296</v>
      </c>
      <c r="Q3" s="481" t="s">
        <v>297</v>
      </c>
      <c r="R3" s="481" t="s">
        <v>251</v>
      </c>
      <c r="S3" s="481" t="s">
        <v>252</v>
      </c>
      <c r="T3" s="481" t="s">
        <v>253</v>
      </c>
      <c r="U3" s="481" t="s">
        <v>254</v>
      </c>
      <c r="V3" s="482" t="s">
        <v>255</v>
      </c>
      <c r="W3" s="482" t="s">
        <v>256</v>
      </c>
      <c r="X3" s="482" t="s">
        <v>257</v>
      </c>
      <c r="Y3" s="482" t="s">
        <v>258</v>
      </c>
      <c r="Z3" s="482" t="s">
        <v>259</v>
      </c>
      <c r="AA3" s="482" t="s">
        <v>260</v>
      </c>
      <c r="AB3" s="482" t="s">
        <v>261</v>
      </c>
      <c r="AC3" s="482" t="s">
        <v>262</v>
      </c>
      <c r="AD3" s="482" t="s">
        <v>263</v>
      </c>
      <c r="AE3" s="482" t="s">
        <v>264</v>
      </c>
      <c r="AF3" s="482" t="s">
        <v>265</v>
      </c>
      <c r="AG3" s="482" t="s">
        <v>266</v>
      </c>
      <c r="AH3" s="482" t="s">
        <v>267</v>
      </c>
      <c r="AI3" s="482" t="s">
        <v>268</v>
      </c>
      <c r="AJ3" s="482" t="s">
        <v>269</v>
      </c>
      <c r="AK3" s="482" t="s">
        <v>270</v>
      </c>
      <c r="AL3" s="482" t="s">
        <v>271</v>
      </c>
      <c r="AM3" s="482" t="s">
        <v>272</v>
      </c>
      <c r="AN3" s="482" t="s">
        <v>273</v>
      </c>
      <c r="AO3" s="482" t="s">
        <v>274</v>
      </c>
      <c r="AP3" s="482" t="s">
        <v>275</v>
      </c>
      <c r="AQ3" s="482" t="s">
        <v>276</v>
      </c>
      <c r="AR3" s="482" t="s">
        <v>277</v>
      </c>
      <c r="AS3" s="482" t="s">
        <v>278</v>
      </c>
      <c r="AT3" s="483" t="s">
        <v>279</v>
      </c>
      <c r="AU3" s="483" t="s">
        <v>280</v>
      </c>
      <c r="AV3" s="483" t="s">
        <v>281</v>
      </c>
      <c r="AW3" s="483" t="s">
        <v>282</v>
      </c>
    </row>
    <row r="4" spans="1:49" ht="15.75" thickBot="1" x14ac:dyDescent="0.3">
      <c r="B4" s="235"/>
      <c r="C4" s="236"/>
      <c r="D4" s="534"/>
      <c r="E4" s="478"/>
      <c r="I4" s="479" t="s">
        <v>289</v>
      </c>
      <c r="J4" s="388">
        <v>7.6053440151136797</v>
      </c>
      <c r="K4" s="388">
        <v>8.3805739582155212</v>
      </c>
      <c r="L4" s="388">
        <v>7.9681012222389214</v>
      </c>
      <c r="M4" s="388">
        <v>9.8971684728842888</v>
      </c>
      <c r="N4" s="389">
        <v>9.3799400733982417</v>
      </c>
      <c r="O4" s="389">
        <v>9.0336839543407432</v>
      </c>
      <c r="P4" s="389">
        <v>11.123653490209495</v>
      </c>
      <c r="Q4" s="389">
        <v>13.528219999064151</v>
      </c>
      <c r="R4" s="389">
        <v>9.3451759201828679</v>
      </c>
      <c r="S4" s="389">
        <v>6.6030321001362857</v>
      </c>
      <c r="T4" s="389">
        <v>6.1695827842385365</v>
      </c>
      <c r="U4" s="389">
        <v>1.1957466426893326</v>
      </c>
      <c r="V4" s="347">
        <v>-5.9089891197751427</v>
      </c>
      <c r="W4" s="347">
        <v>-6.0837815833301168</v>
      </c>
      <c r="X4" s="347">
        <v>-5.9498434394340443</v>
      </c>
      <c r="Y4" s="347">
        <v>-4.060971806383618</v>
      </c>
      <c r="Z4" s="347">
        <v>5.8935883378963716</v>
      </c>
      <c r="AA4" s="347">
        <v>5.2751176347892725</v>
      </c>
      <c r="AB4" s="347">
        <v>4.8426392572398447</v>
      </c>
      <c r="AC4" s="347">
        <v>4.4284131762488466</v>
      </c>
      <c r="AD4" s="347">
        <v>2.752517371920038</v>
      </c>
      <c r="AE4" s="347">
        <v>3.1390794043387737</v>
      </c>
      <c r="AF4" s="347">
        <v>2.3637361994578665</v>
      </c>
      <c r="AG4" s="347">
        <v>3.1265667916270834</v>
      </c>
      <c r="AH4" s="347">
        <v>2.4162721875081061</v>
      </c>
      <c r="AI4" s="347">
        <v>1.9651422800618379</v>
      </c>
      <c r="AJ4" s="347">
        <v>1.6168295834236623</v>
      </c>
      <c r="AK4" s="347">
        <v>0.209841048797621</v>
      </c>
      <c r="AL4" s="347">
        <v>1.0054791818522757</v>
      </c>
      <c r="AM4" s="347">
        <v>1.1818604459495008</v>
      </c>
      <c r="AN4" s="347">
        <v>1.3858709922089485</v>
      </c>
      <c r="AO4" s="347">
        <v>2.0958440007107892</v>
      </c>
      <c r="AP4" s="347">
        <v>2.454500094057277</v>
      </c>
      <c r="AQ4" s="347">
        <v>2.4623038321786472</v>
      </c>
      <c r="AR4" s="347">
        <v>2.4099092499744623</v>
      </c>
      <c r="AS4" s="347">
        <v>2.7553255639677587</v>
      </c>
      <c r="AT4" s="347">
        <v>2.9309420182719537</v>
      </c>
      <c r="AU4" s="347">
        <v>3.3729343272506762</v>
      </c>
      <c r="AV4" s="347">
        <v>3.7263545213369609</v>
      </c>
      <c r="AW4" s="347">
        <v>4.2702120959448919</v>
      </c>
    </row>
    <row r="5" spans="1:49" x14ac:dyDescent="0.25">
      <c r="B5" s="237"/>
      <c r="C5" s="238"/>
      <c r="D5" s="535"/>
      <c r="E5" s="237"/>
      <c r="I5" s="479" t="s">
        <v>288</v>
      </c>
      <c r="J5" s="388">
        <v>2.0578728596563067</v>
      </c>
      <c r="K5" s="388">
        <v>3.0720325341846211</v>
      </c>
      <c r="L5" s="388">
        <v>2.5152101140369032</v>
      </c>
      <c r="M5" s="388">
        <v>2.271583156340351</v>
      </c>
      <c r="N5" s="389">
        <v>2.5720251580833686</v>
      </c>
      <c r="O5" s="389">
        <v>2.1995091842046621</v>
      </c>
      <c r="P5" s="389">
        <v>2.5295832919410843</v>
      </c>
      <c r="Q5" s="389">
        <v>2.8620232988772365</v>
      </c>
      <c r="R5" s="389">
        <v>4.0197023223285111</v>
      </c>
      <c r="S5" s="389">
        <v>3.9416222408760637</v>
      </c>
      <c r="T5" s="389">
        <v>4.2545188018862978</v>
      </c>
      <c r="U5" s="389">
        <v>3.2054944823315612</v>
      </c>
      <c r="V5" s="347">
        <v>0.25393825005026738</v>
      </c>
      <c r="W5" s="347">
        <v>-1.2512062062426499</v>
      </c>
      <c r="X5" s="347">
        <v>-4.144257125769335</v>
      </c>
      <c r="Y5" s="347">
        <v>-4.8171010731225872</v>
      </c>
      <c r="Z5" s="347">
        <v>-4.1144778407769529</v>
      </c>
      <c r="AA5" s="347">
        <v>-3.3772379560983889</v>
      </c>
      <c r="AB5" s="347">
        <v>-1.3579909649771627</v>
      </c>
      <c r="AC5" s="347">
        <v>0.42067757273565043</v>
      </c>
      <c r="AD5" s="347">
        <v>2.8086633077548884</v>
      </c>
      <c r="AE5" s="347">
        <v>2.9154154447932346</v>
      </c>
      <c r="AF5" s="347">
        <v>2.1172672335839415</v>
      </c>
      <c r="AG5" s="347">
        <v>1.2506821666478984</v>
      </c>
      <c r="AH5" s="347">
        <v>0.87626619663707661</v>
      </c>
      <c r="AI5" s="347">
        <v>0.6950175579480744</v>
      </c>
      <c r="AJ5" s="347">
        <v>0.17008189295939502</v>
      </c>
      <c r="AK5" s="347">
        <v>-0.49205143297785803</v>
      </c>
      <c r="AL5" s="347">
        <v>-1.1080425187687259</v>
      </c>
      <c r="AM5" s="347">
        <v>-1.5649187238002793</v>
      </c>
      <c r="AN5" s="347">
        <v>-0.97664949141200719</v>
      </c>
      <c r="AO5" s="347">
        <v>-3.0493309527157564E-2</v>
      </c>
      <c r="AP5" s="347">
        <v>0.51473661007452876</v>
      </c>
      <c r="AQ5" s="347">
        <v>1.3081925595001875</v>
      </c>
      <c r="AR5" s="347">
        <v>1.1848055833185489</v>
      </c>
      <c r="AS5" s="347">
        <v>2.005661330429831</v>
      </c>
      <c r="AT5" s="347">
        <v>1.9127675650177034</v>
      </c>
      <c r="AU5" s="347">
        <v>2.1370203489775363</v>
      </c>
      <c r="AV5" s="347">
        <v>2.328100231851038</v>
      </c>
      <c r="AW5" s="347">
        <v>2.3072417758701835</v>
      </c>
    </row>
    <row r="7" spans="1:49" x14ac:dyDescent="0.25">
      <c r="I7" s="479"/>
    </row>
    <row r="8" spans="1:49" x14ac:dyDescent="0.25">
      <c r="I8" s="479"/>
      <c r="J8" s="479" t="s">
        <v>621</v>
      </c>
      <c r="K8" s="479" t="s">
        <v>682</v>
      </c>
    </row>
    <row r="9" spans="1:49" x14ac:dyDescent="0.25">
      <c r="I9" s="484">
        <v>39508</v>
      </c>
      <c r="J9" s="390">
        <v>7.4123895621755667</v>
      </c>
      <c r="K9" s="391">
        <v>0.83987088282782651</v>
      </c>
    </row>
    <row r="10" spans="1:49" x14ac:dyDescent="0.25">
      <c r="I10" s="484">
        <v>39539</v>
      </c>
      <c r="J10" s="390">
        <v>7.3614132203277967</v>
      </c>
      <c r="K10" s="391">
        <v>0.85567830051457594</v>
      </c>
    </row>
    <row r="11" spans="1:49" x14ac:dyDescent="0.25">
      <c r="I11" s="484">
        <v>39569</v>
      </c>
      <c r="J11" s="390">
        <v>7.4176796831905332</v>
      </c>
      <c r="K11" s="391">
        <v>0.82074823948391706</v>
      </c>
    </row>
    <row r="12" spans="1:49" x14ac:dyDescent="0.25">
      <c r="I12" s="484">
        <v>39600</v>
      </c>
      <c r="J12" s="390">
        <v>7.4356279311904245</v>
      </c>
      <c r="K12" s="391">
        <v>0.76606779801231761</v>
      </c>
    </row>
    <row r="13" spans="1:49" x14ac:dyDescent="0.25">
      <c r="I13" s="484">
        <v>39630</v>
      </c>
      <c r="J13" s="390">
        <v>7.4737076654054011</v>
      </c>
      <c r="K13" s="391">
        <v>0.71089466271126389</v>
      </c>
    </row>
    <row r="14" spans="1:49" x14ac:dyDescent="0.25">
      <c r="I14" s="484">
        <v>39661</v>
      </c>
      <c r="J14" s="390">
        <v>7.525679205347938</v>
      </c>
      <c r="K14" s="391">
        <v>0.71067164111977321</v>
      </c>
    </row>
    <row r="15" spans="1:49" x14ac:dyDescent="0.25">
      <c r="I15" s="484">
        <v>39692</v>
      </c>
      <c r="J15" s="390">
        <v>7.6150376261371493</v>
      </c>
      <c r="K15" s="391">
        <v>0.66332681250902981</v>
      </c>
    </row>
    <row r="16" spans="1:49" x14ac:dyDescent="0.25">
      <c r="B16" s="682" t="s">
        <v>368</v>
      </c>
      <c r="C16" s="682"/>
      <c r="E16" s="682" t="s">
        <v>368</v>
      </c>
      <c r="F16" s="682"/>
      <c r="I16" s="484">
        <v>39722</v>
      </c>
      <c r="J16" s="390">
        <v>7.8040949664133024</v>
      </c>
      <c r="K16" s="391">
        <v>0.63447186816783219</v>
      </c>
    </row>
    <row r="17" spans="1:11" x14ac:dyDescent="0.25">
      <c r="I17" s="484">
        <v>39753</v>
      </c>
      <c r="J17" s="390">
        <v>8.1031390880511029</v>
      </c>
      <c r="K17" s="391">
        <v>0.55488791782379887</v>
      </c>
    </row>
    <row r="18" spans="1:11" ht="24" customHeight="1" thickBot="1" x14ac:dyDescent="0.3">
      <c r="A18" s="666" t="s">
        <v>1187</v>
      </c>
      <c r="B18" s="666"/>
      <c r="C18" s="666"/>
      <c r="E18" s="581" t="s">
        <v>1188</v>
      </c>
      <c r="F18" s="115"/>
      <c r="I18" s="484">
        <v>39783</v>
      </c>
      <c r="J18" s="390">
        <v>8.4419538715600311</v>
      </c>
      <c r="K18" s="391">
        <v>0.50140273904362842</v>
      </c>
    </row>
    <row r="19" spans="1:11" x14ac:dyDescent="0.25">
      <c r="I19" s="484">
        <v>39814</v>
      </c>
      <c r="J19" s="390">
        <v>8.7182304000650159</v>
      </c>
      <c r="K19" s="391">
        <v>0.41937322442729191</v>
      </c>
    </row>
    <row r="20" spans="1:11" x14ac:dyDescent="0.25">
      <c r="I20" s="484">
        <v>39845</v>
      </c>
      <c r="J20" s="390">
        <v>9.4023652481683762</v>
      </c>
      <c r="K20" s="391">
        <v>0.39128036861450038</v>
      </c>
    </row>
    <row r="21" spans="1:11" x14ac:dyDescent="0.25">
      <c r="I21" s="484">
        <v>39873</v>
      </c>
      <c r="J21" s="390">
        <v>10.066534135606881</v>
      </c>
      <c r="K21" s="391">
        <v>0.33376517895562641</v>
      </c>
    </row>
    <row r="22" spans="1:11" x14ac:dyDescent="0.25">
      <c r="I22" s="484">
        <v>39904</v>
      </c>
      <c r="J22" s="390">
        <v>10.842173683030417</v>
      </c>
      <c r="K22" s="391">
        <v>0.2955708181756822</v>
      </c>
    </row>
    <row r="23" spans="1:11" x14ac:dyDescent="0.25">
      <c r="I23" s="484">
        <v>39934</v>
      </c>
      <c r="J23" s="390">
        <v>11.515434608393825</v>
      </c>
      <c r="K23" s="391">
        <v>0.25651236736542088</v>
      </c>
    </row>
    <row r="24" spans="1:11" x14ac:dyDescent="0.25">
      <c r="I24" s="484">
        <v>39965</v>
      </c>
      <c r="J24" s="390">
        <v>11.808344637499436</v>
      </c>
      <c r="K24" s="391">
        <v>0.23136857723003484</v>
      </c>
    </row>
    <row r="25" spans="1:11" x14ac:dyDescent="0.25">
      <c r="I25" s="484">
        <v>39995</v>
      </c>
      <c r="J25" s="390">
        <v>12.067844169272353</v>
      </c>
      <c r="K25" s="391">
        <v>0.23196658154099539</v>
      </c>
    </row>
    <row r="26" spans="1:11" x14ac:dyDescent="0.25">
      <c r="I26" s="484">
        <v>40026</v>
      </c>
      <c r="J26" s="390">
        <v>12.238482164490202</v>
      </c>
      <c r="K26" s="391">
        <v>0.22677309216652997</v>
      </c>
    </row>
    <row r="27" spans="1:11" x14ac:dyDescent="0.25">
      <c r="I27" s="484">
        <v>40057</v>
      </c>
      <c r="J27" s="390">
        <v>12.482467019223195</v>
      </c>
      <c r="K27" s="391">
        <v>0.22442543605074505</v>
      </c>
    </row>
    <row r="28" spans="1:11" x14ac:dyDescent="0.25">
      <c r="I28" s="484">
        <v>40087</v>
      </c>
      <c r="J28" s="390">
        <v>12.644202623822478</v>
      </c>
      <c r="K28" s="391">
        <v>0.20877554507139798</v>
      </c>
    </row>
    <row r="29" spans="1:11" x14ac:dyDescent="0.25">
      <c r="I29" s="484">
        <v>40118</v>
      </c>
      <c r="J29" s="390">
        <v>12.714620035740303</v>
      </c>
      <c r="K29" s="391">
        <v>0.21435366470745637</v>
      </c>
    </row>
    <row r="30" spans="1:11" x14ac:dyDescent="0.25">
      <c r="I30" s="484">
        <v>40148</v>
      </c>
      <c r="J30" s="390">
        <v>12.728879688107858</v>
      </c>
      <c r="K30" s="391">
        <v>0.24442846622799069</v>
      </c>
    </row>
    <row r="31" spans="1:11" x14ac:dyDescent="0.25">
      <c r="B31" s="682" t="s">
        <v>907</v>
      </c>
      <c r="C31" s="682"/>
      <c r="E31" s="682" t="s">
        <v>907</v>
      </c>
      <c r="F31" s="682"/>
      <c r="I31" s="484">
        <v>40179</v>
      </c>
      <c r="J31" s="390">
        <v>12.608136305118933</v>
      </c>
      <c r="K31" s="391">
        <v>0.23921261688150552</v>
      </c>
    </row>
    <row r="32" spans="1:11" x14ac:dyDescent="0.25">
      <c r="I32" s="484">
        <v>40210</v>
      </c>
      <c r="J32" s="390">
        <v>12.629274323395906</v>
      </c>
      <c r="K32" s="391">
        <v>0.22580802868216848</v>
      </c>
    </row>
    <row r="33" spans="9:11" x14ac:dyDescent="0.25">
      <c r="I33" s="484">
        <v>40238</v>
      </c>
      <c r="J33" s="390">
        <v>12.593203896246397</v>
      </c>
      <c r="K33" s="391">
        <v>0.25135943642198877</v>
      </c>
    </row>
    <row r="34" spans="9:11" x14ac:dyDescent="0.25">
      <c r="I34" s="484">
        <v>40269</v>
      </c>
      <c r="J34" s="390">
        <v>12.443300638498247</v>
      </c>
      <c r="K34" s="391">
        <v>0.2398179588546511</v>
      </c>
    </row>
    <row r="35" spans="9:11" x14ac:dyDescent="0.25">
      <c r="I35" s="484">
        <v>40299</v>
      </c>
      <c r="J35" s="390">
        <v>12.374036323314286</v>
      </c>
      <c r="K35" s="391">
        <v>0.23095075379542138</v>
      </c>
    </row>
    <row r="36" spans="9:11" x14ac:dyDescent="0.25">
      <c r="I36" s="484">
        <v>40330</v>
      </c>
      <c r="J36" s="390">
        <v>12.356611406981784</v>
      </c>
      <c r="K36" s="391">
        <v>0.23568937422592315</v>
      </c>
    </row>
    <row r="37" spans="9:11" x14ac:dyDescent="0.25">
      <c r="I37" s="484">
        <v>40360</v>
      </c>
      <c r="J37" s="390">
        <v>12.352943721787458</v>
      </c>
      <c r="K37" s="391">
        <v>0.2429074625102989</v>
      </c>
    </row>
    <row r="38" spans="9:11" x14ac:dyDescent="0.25">
      <c r="I38" s="484">
        <v>40391</v>
      </c>
      <c r="J38" s="390">
        <v>12.396793877065395</v>
      </c>
      <c r="K38" s="391">
        <v>0.23879138703466271</v>
      </c>
    </row>
    <row r="39" spans="9:11" x14ac:dyDescent="0.25">
      <c r="I39" s="484">
        <v>40422</v>
      </c>
      <c r="J39" s="390">
        <v>12.465224412607469</v>
      </c>
      <c r="K39" s="391">
        <v>0.24426438699297917</v>
      </c>
    </row>
    <row r="40" spans="9:11" x14ac:dyDescent="0.25">
      <c r="I40" s="484">
        <v>40452</v>
      </c>
      <c r="J40" s="390">
        <v>12.49772502518263</v>
      </c>
      <c r="K40" s="391">
        <v>0.24171369141814283</v>
      </c>
    </row>
    <row r="41" spans="9:11" x14ac:dyDescent="0.25">
      <c r="I41" s="484">
        <v>40483</v>
      </c>
      <c r="J41" s="390">
        <v>12.491054909627634</v>
      </c>
      <c r="K41" s="391">
        <v>0.29219872974889499</v>
      </c>
    </row>
    <row r="42" spans="9:11" x14ac:dyDescent="0.25">
      <c r="I42" s="484">
        <v>40513</v>
      </c>
      <c r="J42" s="390">
        <v>12.51411055418987</v>
      </c>
      <c r="K42" s="391">
        <v>0.30561770364714252</v>
      </c>
    </row>
    <row r="43" spans="9:11" x14ac:dyDescent="0.25">
      <c r="I43" s="484">
        <v>40544</v>
      </c>
      <c r="J43" s="390">
        <v>12.684617398855391</v>
      </c>
      <c r="K43" s="391">
        <v>0.31821278712674944</v>
      </c>
    </row>
    <row r="44" spans="9:11" x14ac:dyDescent="0.25">
      <c r="I44" s="484">
        <v>40575</v>
      </c>
      <c r="J44" s="390">
        <v>12.790418484023636</v>
      </c>
      <c r="K44" s="391">
        <v>0.31925137177368518</v>
      </c>
    </row>
    <row r="45" spans="9:11" x14ac:dyDescent="0.25">
      <c r="I45" s="484">
        <v>40603</v>
      </c>
      <c r="J45" s="390">
        <v>12.844676950161485</v>
      </c>
      <c r="K45" s="391">
        <v>0.35143751533038164</v>
      </c>
    </row>
    <row r="46" spans="9:11" x14ac:dyDescent="0.25">
      <c r="I46" s="484">
        <v>40634</v>
      </c>
      <c r="J46" s="390">
        <v>12.884183871744813</v>
      </c>
      <c r="K46" s="391">
        <v>0.32936886899517298</v>
      </c>
    </row>
    <row r="47" spans="9:11" x14ac:dyDescent="0.25">
      <c r="I47" s="484">
        <v>40664</v>
      </c>
      <c r="J47" s="390">
        <v>12.985687674587378</v>
      </c>
      <c r="K47" s="391">
        <v>0.32953722781098321</v>
      </c>
    </row>
    <row r="48" spans="9:11" x14ac:dyDescent="0.25">
      <c r="I48" s="484">
        <v>40695</v>
      </c>
      <c r="J48" s="390">
        <v>13.030930428078429</v>
      </c>
      <c r="K48" s="391">
        <v>0.32441575506412612</v>
      </c>
    </row>
    <row r="49" spans="9:11" x14ac:dyDescent="0.25">
      <c r="I49" s="484">
        <v>40725</v>
      </c>
      <c r="J49" s="390">
        <v>13.227623223035998</v>
      </c>
      <c r="K49" s="391">
        <v>0.26024381650931988</v>
      </c>
    </row>
    <row r="50" spans="9:11" x14ac:dyDescent="0.25">
      <c r="I50" s="484">
        <v>40756</v>
      </c>
      <c r="J50" s="390">
        <v>13.341838391679985</v>
      </c>
      <c r="K50" s="391">
        <v>0.25954119924235469</v>
      </c>
    </row>
    <row r="51" spans="9:11" x14ac:dyDescent="0.25">
      <c r="I51" s="484">
        <v>40787</v>
      </c>
      <c r="J51" s="390">
        <v>13.413633045091119</v>
      </c>
      <c r="K51" s="391">
        <v>0.30896157700634369</v>
      </c>
    </row>
    <row r="52" spans="9:11" x14ac:dyDescent="0.25">
      <c r="I52" s="484">
        <v>40817</v>
      </c>
      <c r="J52" s="390">
        <v>13.468183973781045</v>
      </c>
      <c r="K52" s="391">
        <v>0.30706187106883398</v>
      </c>
    </row>
    <row r="53" spans="9:11" x14ac:dyDescent="0.25">
      <c r="I53" s="484">
        <v>40848</v>
      </c>
      <c r="J53" s="390">
        <v>13.548939109002259</v>
      </c>
      <c r="K53" s="391">
        <v>0.30586285871476993</v>
      </c>
    </row>
    <row r="54" spans="9:11" x14ac:dyDescent="0.25">
      <c r="I54" s="484">
        <v>40878</v>
      </c>
      <c r="J54" s="390">
        <v>13.591068974712892</v>
      </c>
      <c r="K54" s="391">
        <v>0.28318938560016893</v>
      </c>
    </row>
    <row r="55" spans="9:11" x14ac:dyDescent="0.25">
      <c r="I55" s="484">
        <v>40909</v>
      </c>
      <c r="J55" s="390">
        <v>13.394472417819253</v>
      </c>
      <c r="K55" s="391">
        <v>0.28299390416598491</v>
      </c>
    </row>
    <row r="56" spans="9:11" x14ac:dyDescent="0.25">
      <c r="I56" s="484">
        <v>40940</v>
      </c>
      <c r="J56" s="390">
        <v>13.395160892291633</v>
      </c>
      <c r="K56" s="391">
        <v>0.26207390030436589</v>
      </c>
    </row>
    <row r="57" spans="9:11" x14ac:dyDescent="0.25">
      <c r="I57" s="484">
        <v>40969</v>
      </c>
      <c r="J57" s="390">
        <v>13.427982586531773</v>
      </c>
      <c r="K57" s="391">
        <v>0.23728405857811158</v>
      </c>
    </row>
    <row r="58" spans="9:11" x14ac:dyDescent="0.25">
      <c r="I58" s="484">
        <v>41000</v>
      </c>
      <c r="J58" s="390">
        <v>13.377402000662489</v>
      </c>
      <c r="K58" s="391">
        <v>0.21931497364542191</v>
      </c>
    </row>
    <row r="59" spans="9:11" x14ac:dyDescent="0.25">
      <c r="I59" s="484">
        <v>41030</v>
      </c>
      <c r="J59" s="390">
        <v>13.346130312729382</v>
      </c>
      <c r="K59" s="391">
        <v>0.20568559243416226</v>
      </c>
    </row>
    <row r="60" spans="9:11" x14ac:dyDescent="0.25">
      <c r="I60" s="484">
        <v>41061</v>
      </c>
      <c r="J60" s="390">
        <v>13.404893552242234</v>
      </c>
      <c r="K60" s="391">
        <v>0.19783797063371369</v>
      </c>
    </row>
    <row r="61" spans="9:11" x14ac:dyDescent="0.25">
      <c r="I61" s="484">
        <v>41091</v>
      </c>
      <c r="J61" s="390">
        <v>13.393373285333816</v>
      </c>
      <c r="K61" s="391">
        <v>0.19585872976338928</v>
      </c>
    </row>
    <row r="62" spans="9:11" x14ac:dyDescent="0.25">
      <c r="I62" s="484">
        <v>41122</v>
      </c>
      <c r="J62" s="390">
        <v>13.403955600322476</v>
      </c>
      <c r="K62" s="391">
        <v>0.19720644292877035</v>
      </c>
    </row>
    <row r="63" spans="9:11" x14ac:dyDescent="0.25">
      <c r="I63" s="484">
        <v>41153</v>
      </c>
      <c r="J63" s="390">
        <v>13.474423354934794</v>
      </c>
      <c r="K63" s="391">
        <v>0.16832629355881223</v>
      </c>
    </row>
    <row r="64" spans="9:11" x14ac:dyDescent="0.25">
      <c r="I64" s="484">
        <v>41183</v>
      </c>
      <c r="J64" s="390">
        <v>13.826336656316668</v>
      </c>
      <c r="K64" s="391">
        <v>0.15668045463221153</v>
      </c>
    </row>
    <row r="65" spans="9:11" x14ac:dyDescent="0.25">
      <c r="I65" s="484">
        <v>41214</v>
      </c>
      <c r="J65" s="390">
        <v>14.102795745517977</v>
      </c>
      <c r="K65" s="391">
        <v>0.15035852774618055</v>
      </c>
    </row>
    <row r="66" spans="9:11" x14ac:dyDescent="0.25">
      <c r="I66" s="484">
        <v>41244</v>
      </c>
      <c r="J66" s="390">
        <v>14.407555683534316</v>
      </c>
      <c r="K66" s="391">
        <v>0.1757990874634871</v>
      </c>
    </row>
    <row r="67" spans="9:11" x14ac:dyDescent="0.25">
      <c r="I67" s="484">
        <v>41275</v>
      </c>
      <c r="J67" s="390">
        <v>14.505366011957596</v>
      </c>
      <c r="K67" s="391">
        <v>0.20221646715681885</v>
      </c>
    </row>
    <row r="68" spans="9:11" x14ac:dyDescent="0.25">
      <c r="I68" s="484">
        <v>41306</v>
      </c>
      <c r="J68" s="390">
        <v>14.383703962253175</v>
      </c>
      <c r="K68" s="391">
        <v>0.21187431361353276</v>
      </c>
    </row>
    <row r="69" spans="9:11" x14ac:dyDescent="0.25">
      <c r="I69" s="484">
        <v>41334</v>
      </c>
      <c r="J69" s="390">
        <v>14.427335794737809</v>
      </c>
      <c r="K69" s="391">
        <v>0.2118404316970752</v>
      </c>
    </row>
    <row r="70" spans="9:11" x14ac:dyDescent="0.25">
      <c r="I70" s="484">
        <v>41365</v>
      </c>
      <c r="J70" s="390">
        <v>14.47269369087881</v>
      </c>
      <c r="K70" s="391">
        <v>0.20991215725435397</v>
      </c>
    </row>
    <row r="71" spans="9:11" x14ac:dyDescent="0.25">
      <c r="I71" s="484">
        <v>41395</v>
      </c>
      <c r="J71" s="390">
        <v>14.430375673889465</v>
      </c>
      <c r="K71" s="391">
        <v>0.19085776038869323</v>
      </c>
    </row>
    <row r="72" spans="9:11" x14ac:dyDescent="0.25">
      <c r="I72" s="484">
        <v>41426</v>
      </c>
      <c r="J72" s="390">
        <v>14.321944227499506</v>
      </c>
      <c r="K72" s="391">
        <v>0.19806872648476842</v>
      </c>
    </row>
    <row r="73" spans="9:11" x14ac:dyDescent="0.25">
      <c r="I73" s="484">
        <v>41456</v>
      </c>
      <c r="J73" s="390">
        <v>14.114638683009998</v>
      </c>
      <c r="K73" s="391">
        <v>0.2046064024475179</v>
      </c>
    </row>
    <row r="74" spans="9:11" x14ac:dyDescent="0.25">
      <c r="I74" s="484">
        <v>41487</v>
      </c>
      <c r="J74" s="390">
        <v>13.875415877759439</v>
      </c>
      <c r="K74" s="391">
        <v>0.18152112778892129</v>
      </c>
    </row>
    <row r="75" spans="9:11" x14ac:dyDescent="0.25">
      <c r="I75" s="484">
        <v>41518</v>
      </c>
      <c r="J75" s="390">
        <v>13.826918397379687</v>
      </c>
      <c r="K75" s="391">
        <v>0.20003009650054218</v>
      </c>
    </row>
    <row r="76" spans="9:11" x14ac:dyDescent="0.25">
      <c r="I76" s="484">
        <v>41548</v>
      </c>
      <c r="J76" s="390">
        <v>13.766412296976217</v>
      </c>
      <c r="K76" s="391">
        <v>0.22489117387550847</v>
      </c>
    </row>
    <row r="77" spans="9:11" x14ac:dyDescent="0.25">
      <c r="I77" s="484">
        <v>41579</v>
      </c>
      <c r="J77" s="390">
        <v>13.615858489673084</v>
      </c>
      <c r="K77" s="391">
        <v>0.23008553496706771</v>
      </c>
    </row>
    <row r="78" spans="9:11" x14ac:dyDescent="0.25">
      <c r="I78" s="484">
        <v>41609</v>
      </c>
      <c r="J78" s="390">
        <v>13.45333024656577</v>
      </c>
      <c r="K78" s="391">
        <v>0.24324348277836705</v>
      </c>
    </row>
    <row r="79" spans="9:11" x14ac:dyDescent="0.25">
      <c r="I79" s="484">
        <v>41640</v>
      </c>
      <c r="J79" s="390">
        <v>13.345576047115241</v>
      </c>
      <c r="K79" s="391">
        <v>0.21696749109712679</v>
      </c>
    </row>
    <row r="80" spans="9:11" x14ac:dyDescent="0.25">
      <c r="I80" s="484">
        <v>41671</v>
      </c>
      <c r="J80" s="390">
        <v>13.203148692238292</v>
      </c>
      <c r="K80" s="391">
        <v>0.23107881478529901</v>
      </c>
    </row>
    <row r="81" spans="9:11" x14ac:dyDescent="0.25">
      <c r="I81" s="484">
        <v>41699</v>
      </c>
      <c r="J81" s="390">
        <v>13.122125475450291</v>
      </c>
      <c r="K81" s="391">
        <v>0.22173049722185381</v>
      </c>
    </row>
    <row r="82" spans="9:11" x14ac:dyDescent="0.25">
      <c r="I82" s="484">
        <v>41730</v>
      </c>
      <c r="J82" s="390">
        <v>13.029854613539394</v>
      </c>
      <c r="K82" s="391">
        <v>0.25345533406649629</v>
      </c>
    </row>
    <row r="83" spans="9:11" x14ac:dyDescent="0.25">
      <c r="I83" s="484">
        <v>41760</v>
      </c>
      <c r="J83" s="390">
        <v>12.982795306019678</v>
      </c>
      <c r="K83" s="391">
        <v>0.28627947397483344</v>
      </c>
    </row>
    <row r="84" spans="9:11" x14ac:dyDescent="0.25">
      <c r="I84" s="484">
        <v>41791</v>
      </c>
      <c r="J84" s="390">
        <v>12.850072463676607</v>
      </c>
      <c r="K84" s="391">
        <v>0.29982185881578549</v>
      </c>
    </row>
    <row r="85" spans="9:11" x14ac:dyDescent="0.25">
      <c r="I85" s="484">
        <v>41821</v>
      </c>
      <c r="J85" s="390">
        <v>12.774169469741095</v>
      </c>
      <c r="K85" s="391">
        <v>0.30440408860087814</v>
      </c>
    </row>
    <row r="86" spans="9:11" x14ac:dyDescent="0.25">
      <c r="I86" s="484">
        <v>41852</v>
      </c>
      <c r="J86" s="390">
        <v>12.68786661057181</v>
      </c>
      <c r="K86" s="391">
        <v>0.34612640303647363</v>
      </c>
    </row>
    <row r="87" spans="9:11" x14ac:dyDescent="0.25">
      <c r="I87" s="484">
        <v>41883</v>
      </c>
      <c r="J87" s="390">
        <v>12.369635996961705</v>
      </c>
      <c r="K87" s="391">
        <v>0.36050327028474727</v>
      </c>
    </row>
    <row r="88" spans="9:11" x14ac:dyDescent="0.25">
      <c r="I88" s="484">
        <v>41913</v>
      </c>
      <c r="J88" s="390">
        <v>12.432761535322545</v>
      </c>
      <c r="K88" s="391">
        <v>0.39370965426083709</v>
      </c>
    </row>
    <row r="89" spans="9:11" x14ac:dyDescent="0.25">
      <c r="I89" s="484">
        <v>41944</v>
      </c>
      <c r="J89" s="390">
        <v>12.338491215081046</v>
      </c>
      <c r="K89" s="391">
        <v>0.38852571073598774</v>
      </c>
    </row>
    <row r="90" spans="9:11" x14ac:dyDescent="0.25">
      <c r="I90" s="484">
        <v>41974</v>
      </c>
      <c r="J90" s="390">
        <v>12.248758936826208</v>
      </c>
      <c r="K90" s="391">
        <v>0.38709490129447738</v>
      </c>
    </row>
    <row r="91" spans="9:11" x14ac:dyDescent="0.25">
      <c r="I91" s="484">
        <v>42005</v>
      </c>
      <c r="J91" s="390">
        <v>12.174564071614755</v>
      </c>
      <c r="K91" s="391">
        <v>0.4330448197814647</v>
      </c>
    </row>
    <row r="92" spans="9:11" x14ac:dyDescent="0.25">
      <c r="I92" s="484">
        <v>42036</v>
      </c>
      <c r="J92" s="390">
        <v>12.05929656631055</v>
      </c>
      <c r="K92" s="391">
        <v>0.50694821378682031</v>
      </c>
    </row>
    <row r="93" spans="9:11" x14ac:dyDescent="0.25">
      <c r="I93" s="484">
        <v>42064</v>
      </c>
      <c r="J93" s="390">
        <v>11.945001886479975</v>
      </c>
      <c r="K93" s="391">
        <v>0.61432228262178812</v>
      </c>
    </row>
    <row r="94" spans="9:11" x14ac:dyDescent="0.25">
      <c r="I94" s="484">
        <v>42095</v>
      </c>
      <c r="J94" s="390">
        <v>11.797998827629632</v>
      </c>
      <c r="K94" s="391">
        <v>0.64623378391202968</v>
      </c>
    </row>
    <row r="95" spans="9:11" x14ac:dyDescent="0.25">
      <c r="I95" s="484">
        <v>42125</v>
      </c>
      <c r="J95" s="390">
        <v>11.676011795303216</v>
      </c>
      <c r="K95" s="391">
        <v>0.792753805162694</v>
      </c>
    </row>
    <row r="96" spans="9:11" x14ac:dyDescent="0.25">
      <c r="I96" s="484">
        <v>42156</v>
      </c>
      <c r="J96" s="390">
        <v>11.609943348517589</v>
      </c>
      <c r="K96" s="388">
        <v>0.92578712404120889</v>
      </c>
    </row>
    <row r="97" spans="9:11" x14ac:dyDescent="0.25">
      <c r="I97" s="484">
        <v>42186</v>
      </c>
      <c r="J97" s="390">
        <v>11.533042751589544</v>
      </c>
      <c r="K97" s="388">
        <v>0.95939486110830419</v>
      </c>
    </row>
    <row r="98" spans="9:11" x14ac:dyDescent="0.25">
      <c r="I98" s="484">
        <v>42217</v>
      </c>
      <c r="J98" s="390">
        <v>11.407772946336369</v>
      </c>
      <c r="K98" s="388">
        <v>0.99351696676972034</v>
      </c>
    </row>
    <row r="99" spans="9:11" x14ac:dyDescent="0.25">
      <c r="I99" s="484">
        <v>42248</v>
      </c>
      <c r="J99" s="390">
        <v>11.265175824661181</v>
      </c>
      <c r="K99" s="388">
        <v>1.1162820019623427</v>
      </c>
    </row>
    <row r="100" spans="9:11" x14ac:dyDescent="0.25">
      <c r="I100" s="484">
        <v>42278</v>
      </c>
      <c r="J100" s="390">
        <v>11.051424813151556</v>
      </c>
      <c r="K100" s="388">
        <v>1.1865676121774895</v>
      </c>
    </row>
    <row r="101" spans="9:11" x14ac:dyDescent="0.25">
      <c r="I101" s="484">
        <v>42309</v>
      </c>
      <c r="J101" s="390">
        <v>10.842351096400385</v>
      </c>
      <c r="K101" s="388">
        <v>1.29543547515209</v>
      </c>
    </row>
    <row r="102" spans="9:11" x14ac:dyDescent="0.25">
      <c r="I102" s="484">
        <v>42339</v>
      </c>
      <c r="J102" s="390">
        <v>10.591998135338926</v>
      </c>
      <c r="K102" s="388">
        <v>1.0741650134790395</v>
      </c>
    </row>
    <row r="103" spans="9:11" x14ac:dyDescent="0.25">
      <c r="I103" s="484">
        <v>42370</v>
      </c>
      <c r="J103" s="390">
        <v>10.218418336755507</v>
      </c>
      <c r="K103" s="388">
        <v>1.2305000787282871</v>
      </c>
    </row>
  </sheetData>
  <mergeCells count="6">
    <mergeCell ref="A3:C3"/>
    <mergeCell ref="A18:C18"/>
    <mergeCell ref="B16:C16"/>
    <mergeCell ref="E16:F16"/>
    <mergeCell ref="B31:C31"/>
    <mergeCell ref="E31:F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A3:S31"/>
  <sheetViews>
    <sheetView showGridLines="0" zoomScale="85" zoomScaleNormal="85" workbookViewId="0">
      <selection activeCell="D17" sqref="D17:E17"/>
    </sheetView>
  </sheetViews>
  <sheetFormatPr defaultRowHeight="15" x14ac:dyDescent="0.25"/>
  <cols>
    <col min="2" max="2" width="47.140625" customWidth="1"/>
    <col min="4" max="4" width="37.42578125" customWidth="1"/>
    <col min="5" max="5" width="13.28515625" customWidth="1"/>
    <col min="8" max="8" width="24.5703125" style="345" bestFit="1" customWidth="1"/>
    <col min="9" max="16" width="9.140625" style="345"/>
  </cols>
  <sheetData>
    <row r="3" spans="1:19" ht="26.25" customHeight="1" thickBot="1" x14ac:dyDescent="0.35">
      <c r="A3" s="666" t="s">
        <v>1031</v>
      </c>
      <c r="B3" s="666"/>
      <c r="C3" s="230"/>
      <c r="D3" s="666" t="s">
        <v>1032</v>
      </c>
      <c r="E3" s="666"/>
      <c r="H3" s="384"/>
      <c r="I3" s="384"/>
      <c r="J3" s="384"/>
      <c r="K3" s="384"/>
      <c r="L3" s="384"/>
      <c r="M3" s="384"/>
      <c r="N3" s="384"/>
      <c r="O3" s="384"/>
      <c r="P3" s="384"/>
      <c r="Q3" s="313"/>
      <c r="R3" s="313"/>
      <c r="S3" s="313"/>
    </row>
    <row r="4" spans="1:19" ht="17.25" thickBot="1" x14ac:dyDescent="0.35">
      <c r="B4" s="235"/>
      <c r="C4" s="236"/>
      <c r="D4" s="235"/>
      <c r="H4" s="473"/>
      <c r="I4" s="485" t="s">
        <v>275</v>
      </c>
      <c r="J4" s="485" t="s">
        <v>276</v>
      </c>
      <c r="K4" s="485" t="s">
        <v>277</v>
      </c>
      <c r="L4" s="485" t="s">
        <v>278</v>
      </c>
      <c r="M4" s="486" t="s">
        <v>279</v>
      </c>
      <c r="N4" s="486" t="s">
        <v>280</v>
      </c>
      <c r="O4" s="486" t="s">
        <v>281</v>
      </c>
      <c r="P4" s="486" t="s">
        <v>282</v>
      </c>
      <c r="Q4" s="313"/>
      <c r="R4" s="313"/>
      <c r="S4" s="313"/>
    </row>
    <row r="5" spans="1:19" ht="16.5" x14ac:dyDescent="0.3">
      <c r="B5" s="237"/>
      <c r="C5" s="238"/>
      <c r="D5" s="237"/>
      <c r="H5" s="393" t="s">
        <v>298</v>
      </c>
      <c r="I5" s="385">
        <v>-4.165530105289892E-2</v>
      </c>
      <c r="J5" s="385">
        <v>-7.335067899389891E-2</v>
      </c>
      <c r="K5" s="385">
        <v>-0.24760181489852842</v>
      </c>
      <c r="L5" s="385">
        <v>0.1217118857234484</v>
      </c>
      <c r="M5" s="385">
        <v>7.6001421658467613E-2</v>
      </c>
      <c r="N5" s="385">
        <v>4.308381516086817E-2</v>
      </c>
      <c r="O5" s="385">
        <v>8.743483403376559E-2</v>
      </c>
      <c r="P5" s="385">
        <v>0.12915152106241384</v>
      </c>
      <c r="Q5" s="313"/>
      <c r="R5" s="313"/>
      <c r="S5" s="313"/>
    </row>
    <row r="6" spans="1:19" ht="16.5" x14ac:dyDescent="0.3">
      <c r="H6" s="393" t="s">
        <v>299</v>
      </c>
      <c r="I6" s="385">
        <v>0.29430236207981736</v>
      </c>
      <c r="J6" s="385">
        <v>0.3383718389478349</v>
      </c>
      <c r="K6" s="385">
        <v>0.45198063288160678</v>
      </c>
      <c r="L6" s="385">
        <v>0.57977796513885194</v>
      </c>
      <c r="M6" s="385">
        <v>0.36884152694920019</v>
      </c>
      <c r="N6" s="385">
        <v>0.39869867532682141</v>
      </c>
      <c r="O6" s="385">
        <v>0.38266668580479252</v>
      </c>
      <c r="P6" s="385">
        <v>0.49484105138574258</v>
      </c>
      <c r="Q6" s="313"/>
      <c r="R6" s="313"/>
      <c r="S6" s="313"/>
    </row>
    <row r="7" spans="1:19" ht="16.5" x14ac:dyDescent="0.3">
      <c r="H7" s="393" t="s">
        <v>300</v>
      </c>
      <c r="I7" s="385">
        <v>0.17254223787330841</v>
      </c>
      <c r="J7" s="385">
        <v>0.94783368487436848</v>
      </c>
      <c r="K7" s="385">
        <v>0.90881481382192897</v>
      </c>
      <c r="L7" s="385">
        <v>1.0296945638240333</v>
      </c>
      <c r="M7" s="385">
        <v>1.212164923279043</v>
      </c>
      <c r="N7" s="385">
        <v>1.3586552140153039</v>
      </c>
      <c r="O7" s="385">
        <v>1.4588184993382043</v>
      </c>
      <c r="P7" s="385">
        <v>1.3036428084520497</v>
      </c>
      <c r="Q7" s="313"/>
      <c r="R7" s="313"/>
      <c r="S7" s="313"/>
    </row>
    <row r="8" spans="1:19" ht="16.5" x14ac:dyDescent="0.3">
      <c r="H8" s="393" t="s">
        <v>301</v>
      </c>
      <c r="I8" s="385">
        <v>0.24148947838055929</v>
      </c>
      <c r="J8" s="385">
        <v>0.40878448669841844</v>
      </c>
      <c r="K8" s="385">
        <v>0.51479454958342263</v>
      </c>
      <c r="L8" s="385">
        <v>0.49272732717876688</v>
      </c>
      <c r="M8" s="385">
        <v>0.23349043130931241</v>
      </c>
      <c r="N8" s="385">
        <v>0.34940906558292528</v>
      </c>
      <c r="O8" s="385">
        <v>0.30081625420644409</v>
      </c>
      <c r="P8" s="385">
        <v>0.12072485613042355</v>
      </c>
      <c r="Q8" s="313"/>
      <c r="R8" s="313"/>
      <c r="S8" s="313"/>
    </row>
    <row r="9" spans="1:19" ht="16.5" x14ac:dyDescent="0.3">
      <c r="H9" s="393" t="s">
        <v>302</v>
      </c>
      <c r="I9" s="385">
        <v>-1.1092604452541651E-2</v>
      </c>
      <c r="J9" s="385">
        <v>-0.1633338253390747</v>
      </c>
      <c r="K9" s="385">
        <v>-0.12699199171270886</v>
      </c>
      <c r="L9" s="385">
        <v>-0.12208668395577414</v>
      </c>
      <c r="M9" s="385">
        <v>-0.14264157381218476</v>
      </c>
      <c r="N9" s="385">
        <v>-9.1296605097331882E-2</v>
      </c>
      <c r="O9" s="385">
        <v>-6.0543639204745689E-2</v>
      </c>
      <c r="P9" s="385">
        <v>-7.715266943447241E-2</v>
      </c>
      <c r="Q9" s="313"/>
      <c r="R9" s="313"/>
      <c r="S9" s="313"/>
    </row>
    <row r="10" spans="1:19" ht="16.5" x14ac:dyDescent="0.3">
      <c r="H10" s="393" t="s">
        <v>303</v>
      </c>
      <c r="I10" s="385">
        <v>0.65558617282824438</v>
      </c>
      <c r="J10" s="385">
        <v>1.4583055061876484</v>
      </c>
      <c r="K10" s="385">
        <v>1.5009961896757209</v>
      </c>
      <c r="L10" s="385">
        <v>2.1018250579093261</v>
      </c>
      <c r="M10" s="385">
        <v>1.7478567293838387</v>
      </c>
      <c r="N10" s="385">
        <v>2.0585501649885867</v>
      </c>
      <c r="O10" s="385">
        <v>2.1691926341784611</v>
      </c>
      <c r="P10" s="385">
        <v>1.9712075675961571</v>
      </c>
      <c r="Q10" s="313"/>
      <c r="R10" s="313"/>
      <c r="S10" s="313"/>
    </row>
    <row r="11" spans="1:19" ht="16.5" x14ac:dyDescent="0.3">
      <c r="H11" s="384"/>
      <c r="I11" s="385"/>
      <c r="J11" s="385"/>
      <c r="K11" s="385"/>
      <c r="L11" s="385"/>
      <c r="M11" s="385"/>
      <c r="N11" s="385"/>
      <c r="O11" s="385"/>
      <c r="P11" s="385"/>
      <c r="Q11" s="313"/>
      <c r="R11" s="313"/>
      <c r="S11" s="313"/>
    </row>
    <row r="12" spans="1:19" ht="17.25" thickBot="1" x14ac:dyDescent="0.35">
      <c r="H12" s="473"/>
      <c r="I12" s="485" t="s">
        <v>275</v>
      </c>
      <c r="J12" s="485" t="s">
        <v>276</v>
      </c>
      <c r="K12" s="485" t="s">
        <v>277</v>
      </c>
      <c r="L12" s="485" t="s">
        <v>278</v>
      </c>
      <c r="M12" s="486" t="s">
        <v>279</v>
      </c>
      <c r="N12" s="486" t="s">
        <v>280</v>
      </c>
      <c r="O12" s="486" t="s">
        <v>281</v>
      </c>
      <c r="P12" s="486" t="s">
        <v>282</v>
      </c>
      <c r="Q12" s="313"/>
      <c r="R12" s="313"/>
      <c r="S12" s="313"/>
    </row>
    <row r="13" spans="1:19" ht="16.5" x14ac:dyDescent="0.3">
      <c r="H13" s="393" t="s">
        <v>305</v>
      </c>
      <c r="I13" s="385">
        <v>1.7932035420388015</v>
      </c>
      <c r="J13" s="385">
        <v>1.0005359462916363</v>
      </c>
      <c r="K13" s="385">
        <v>0.9469637551706489</v>
      </c>
      <c r="L13" s="385">
        <v>0.65185114948531631</v>
      </c>
      <c r="M13" s="385">
        <v>1.1588184066893437</v>
      </c>
      <c r="N13" s="385">
        <v>1.2979555835135992</v>
      </c>
      <c r="O13" s="385">
        <v>1.5417620880895155</v>
      </c>
      <c r="P13" s="385">
        <v>2.2719285462573291</v>
      </c>
      <c r="Q13" s="313"/>
      <c r="R13" s="313"/>
      <c r="S13" s="313"/>
    </row>
    <row r="14" spans="1:19" ht="16.5" x14ac:dyDescent="0.3">
      <c r="H14" s="393" t="s">
        <v>304</v>
      </c>
      <c r="I14" s="385">
        <v>4.0557667934093766</v>
      </c>
      <c r="J14" s="385">
        <v>4.7677261613692012</v>
      </c>
      <c r="K14" s="385">
        <v>4.2341220423412151</v>
      </c>
      <c r="L14" s="385">
        <v>3.4949267192784683</v>
      </c>
      <c r="M14" s="385">
        <v>2.1924482338611551</v>
      </c>
      <c r="N14" s="385">
        <v>2.3337222870478458</v>
      </c>
      <c r="O14" s="385">
        <v>2.8673835125448077</v>
      </c>
      <c r="P14" s="385">
        <v>4.1394335511982572</v>
      </c>
      <c r="Q14" s="313"/>
      <c r="R14" s="313"/>
      <c r="S14" s="313"/>
    </row>
    <row r="15" spans="1:19" ht="16.5" x14ac:dyDescent="0.3">
      <c r="H15" s="384"/>
      <c r="I15" s="384"/>
      <c r="J15" s="384"/>
      <c r="K15" s="384"/>
      <c r="L15" s="384"/>
      <c r="M15" s="384"/>
      <c r="N15" s="384"/>
      <c r="O15" s="384"/>
      <c r="P15" s="384"/>
      <c r="Q15" s="313"/>
      <c r="R15" s="313"/>
      <c r="S15" s="313"/>
    </row>
    <row r="16" spans="1:19" ht="17.25" thickBot="1" x14ac:dyDescent="0.35">
      <c r="A16" s="682" t="s">
        <v>368</v>
      </c>
      <c r="B16" s="682"/>
      <c r="D16" s="682" t="s">
        <v>368</v>
      </c>
      <c r="E16" s="682"/>
      <c r="H16" s="473"/>
      <c r="I16" s="485" t="s">
        <v>275</v>
      </c>
      <c r="J16" s="485" t="s">
        <v>276</v>
      </c>
      <c r="K16" s="485" t="s">
        <v>277</v>
      </c>
      <c r="L16" s="485" t="s">
        <v>278</v>
      </c>
      <c r="M16" s="486" t="s">
        <v>279</v>
      </c>
      <c r="N16" s="486" t="s">
        <v>280</v>
      </c>
      <c r="O16" s="486" t="s">
        <v>281</v>
      </c>
      <c r="P16" s="486" t="s">
        <v>282</v>
      </c>
      <c r="Q16" s="313"/>
      <c r="R16" s="313"/>
      <c r="S16" s="313"/>
    </row>
    <row r="17" spans="1:19" ht="24" customHeight="1" thickBot="1" x14ac:dyDescent="0.35">
      <c r="A17" s="666" t="s">
        <v>1189</v>
      </c>
      <c r="B17" s="666"/>
      <c r="D17" s="666" t="s">
        <v>1256</v>
      </c>
      <c r="E17" s="666"/>
      <c r="H17" s="393" t="s">
        <v>683</v>
      </c>
      <c r="I17" s="385">
        <v>-4.165530105289892E-2</v>
      </c>
      <c r="J17" s="385">
        <v>-7.335067899389891E-2</v>
      </c>
      <c r="K17" s="385">
        <v>-0.24760181489852842</v>
      </c>
      <c r="L17" s="385">
        <v>0.1217118857234484</v>
      </c>
      <c r="M17" s="385">
        <v>7.6001421658467613E-2</v>
      </c>
      <c r="N17" s="385">
        <v>4.308381516086817E-2</v>
      </c>
      <c r="O17" s="385">
        <v>8.743483403376559E-2</v>
      </c>
      <c r="P17" s="385">
        <v>0.12915152106241384</v>
      </c>
      <c r="Q17" s="313"/>
      <c r="R17" s="313"/>
      <c r="S17" s="313"/>
    </row>
    <row r="18" spans="1:19" ht="16.5" x14ac:dyDescent="0.3">
      <c r="H18" s="393" t="s">
        <v>684</v>
      </c>
      <c r="I18" s="385">
        <v>0.29430236207981736</v>
      </c>
      <c r="J18" s="385">
        <v>0.3383718389478349</v>
      </c>
      <c r="K18" s="385">
        <v>0.45198063288160678</v>
      </c>
      <c r="L18" s="385">
        <v>0.57977796513885194</v>
      </c>
      <c r="M18" s="385">
        <v>0.36884152694920019</v>
      </c>
      <c r="N18" s="385">
        <v>0.39869867532682141</v>
      </c>
      <c r="O18" s="385">
        <v>0.38266668580479252</v>
      </c>
      <c r="P18" s="385">
        <v>0.49484105138574258</v>
      </c>
      <c r="Q18" s="313"/>
      <c r="R18" s="313"/>
      <c r="S18" s="313"/>
    </row>
    <row r="19" spans="1:19" ht="16.5" x14ac:dyDescent="0.3">
      <c r="H19" s="393" t="s">
        <v>685</v>
      </c>
      <c r="I19" s="385">
        <v>0.17254223787330841</v>
      </c>
      <c r="J19" s="385">
        <v>0.94783368487436848</v>
      </c>
      <c r="K19" s="385">
        <v>0.90881481382192897</v>
      </c>
      <c r="L19" s="385">
        <v>1.0296945638240333</v>
      </c>
      <c r="M19" s="385">
        <v>1.212164923279043</v>
      </c>
      <c r="N19" s="385">
        <v>1.3586552140153039</v>
      </c>
      <c r="O19" s="385">
        <v>1.4588184993382043</v>
      </c>
      <c r="P19" s="385">
        <v>1.3036428084520497</v>
      </c>
      <c r="Q19" s="313"/>
      <c r="R19" s="313"/>
      <c r="S19" s="313"/>
    </row>
    <row r="20" spans="1:19" ht="16.5" x14ac:dyDescent="0.3">
      <c r="H20" s="393" t="s">
        <v>686</v>
      </c>
      <c r="I20" s="385">
        <v>0.24148947838055929</v>
      </c>
      <c r="J20" s="385">
        <v>0.40878448669841844</v>
      </c>
      <c r="K20" s="385">
        <v>0.51479454958342263</v>
      </c>
      <c r="L20" s="385">
        <v>0.49272732717876688</v>
      </c>
      <c r="M20" s="385">
        <v>0.23349043130931241</v>
      </c>
      <c r="N20" s="385">
        <v>0.34940906558292528</v>
      </c>
      <c r="O20" s="385">
        <v>0.30081625420644409</v>
      </c>
      <c r="P20" s="385">
        <v>0.12072485613042355</v>
      </c>
      <c r="Q20" s="313"/>
      <c r="R20" s="313"/>
      <c r="S20" s="313"/>
    </row>
    <row r="21" spans="1:19" ht="16.5" x14ac:dyDescent="0.3">
      <c r="H21" s="393" t="s">
        <v>687</v>
      </c>
      <c r="I21" s="385">
        <v>-1.1092604452541651E-2</v>
      </c>
      <c r="J21" s="385">
        <v>-0.1633338253390747</v>
      </c>
      <c r="K21" s="385">
        <v>-0.12699199171270886</v>
      </c>
      <c r="L21" s="385">
        <v>-0.12208668395577414</v>
      </c>
      <c r="M21" s="385">
        <v>-0.14264157381218476</v>
      </c>
      <c r="N21" s="385">
        <v>-9.1296605097331882E-2</v>
      </c>
      <c r="O21" s="385">
        <v>-6.0543639204745689E-2</v>
      </c>
      <c r="P21" s="385">
        <v>-7.715266943447241E-2</v>
      </c>
      <c r="Q21" s="313"/>
      <c r="R21" s="313"/>
      <c r="S21" s="313"/>
    </row>
    <row r="22" spans="1:19" x14ac:dyDescent="0.25">
      <c r="H22" s="393" t="s">
        <v>688</v>
      </c>
      <c r="I22" s="385">
        <v>0.65558617282824438</v>
      </c>
      <c r="J22" s="385">
        <v>1.4583055061876484</v>
      </c>
      <c r="K22" s="385">
        <v>1.5009961896757209</v>
      </c>
      <c r="L22" s="385">
        <v>2.1018250579093261</v>
      </c>
      <c r="M22" s="385">
        <v>1.7478567293838387</v>
      </c>
      <c r="N22" s="385">
        <v>2.0585501649885867</v>
      </c>
      <c r="O22" s="385">
        <v>2.1691926341784611</v>
      </c>
      <c r="P22" s="385">
        <v>1.9712075675961571</v>
      </c>
    </row>
    <row r="23" spans="1:19" x14ac:dyDescent="0.25">
      <c r="H23" s="384"/>
    </row>
    <row r="24" spans="1:19" ht="15.75" thickBot="1" x14ac:dyDescent="0.3">
      <c r="H24" s="473"/>
      <c r="I24" s="485" t="s">
        <v>275</v>
      </c>
      <c r="J24" s="485" t="s">
        <v>276</v>
      </c>
      <c r="K24" s="485" t="s">
        <v>277</v>
      </c>
      <c r="L24" s="485" t="s">
        <v>278</v>
      </c>
      <c r="M24" s="486" t="s">
        <v>279</v>
      </c>
      <c r="N24" s="486" t="s">
        <v>280</v>
      </c>
      <c r="O24" s="486" t="s">
        <v>281</v>
      </c>
      <c r="P24" s="486" t="s">
        <v>282</v>
      </c>
    </row>
    <row r="25" spans="1:19" x14ac:dyDescent="0.25">
      <c r="H25" s="393" t="s">
        <v>689</v>
      </c>
      <c r="I25" s="385">
        <v>1.7932035420388015</v>
      </c>
      <c r="J25" s="385">
        <v>1.0005359462916363</v>
      </c>
      <c r="K25" s="385">
        <v>0.9469637551706489</v>
      </c>
      <c r="L25" s="385">
        <v>0.65185114948531631</v>
      </c>
      <c r="M25" s="385">
        <v>1.1588184066893437</v>
      </c>
      <c r="N25" s="385">
        <v>1.2979555835135992</v>
      </c>
      <c r="O25" s="385">
        <v>1.5417620880895155</v>
      </c>
      <c r="P25" s="385">
        <v>2.2719285462573291</v>
      </c>
    </row>
    <row r="26" spans="1:19" x14ac:dyDescent="0.25">
      <c r="H26" s="393" t="s">
        <v>690</v>
      </c>
      <c r="I26" s="385">
        <v>4.0557667934093766</v>
      </c>
      <c r="J26" s="385">
        <v>4.7677261613692012</v>
      </c>
      <c r="K26" s="385">
        <v>4.2341220423412151</v>
      </c>
      <c r="L26" s="385">
        <v>3.4949267192784683</v>
      </c>
      <c r="M26" s="385">
        <v>2.1924482338611551</v>
      </c>
      <c r="N26" s="385">
        <v>2.3337222870478458</v>
      </c>
      <c r="O26" s="385">
        <v>2.8673835125448077</v>
      </c>
      <c r="P26" s="385">
        <v>4.1394335511982572</v>
      </c>
    </row>
    <row r="31" spans="1:19" x14ac:dyDescent="0.25">
      <c r="A31" s="682" t="s">
        <v>907</v>
      </c>
      <c r="B31" s="682"/>
      <c r="D31" s="682" t="s">
        <v>907</v>
      </c>
      <c r="E31" s="682"/>
    </row>
  </sheetData>
  <mergeCells count="8">
    <mergeCell ref="A31:B31"/>
    <mergeCell ref="D31:E31"/>
    <mergeCell ref="A3:B3"/>
    <mergeCell ref="D3:E3"/>
    <mergeCell ref="A17:B17"/>
    <mergeCell ref="D17:E17"/>
    <mergeCell ref="A16:B16"/>
    <mergeCell ref="D16:E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3:CB35"/>
  <sheetViews>
    <sheetView showGridLines="0" zoomScale="85" zoomScaleNormal="85" workbookViewId="0">
      <selection activeCell="D18" sqref="D18:D19"/>
    </sheetView>
  </sheetViews>
  <sheetFormatPr defaultRowHeight="15" x14ac:dyDescent="0.25"/>
  <cols>
    <col min="2" max="2" width="36.5703125" customWidth="1"/>
    <col min="3" max="3" width="11" style="106" customWidth="1"/>
    <col min="4" max="4" width="46" customWidth="1"/>
    <col min="7" max="7" width="24.140625" style="345" customWidth="1"/>
    <col min="8" max="80" width="9.140625" style="345"/>
  </cols>
  <sheetData>
    <row r="3" spans="1:72" ht="15" customHeight="1" x14ac:dyDescent="0.25">
      <c r="A3" s="685" t="s">
        <v>1033</v>
      </c>
      <c r="B3" s="685"/>
      <c r="C3" s="539"/>
      <c r="D3" s="684" t="s">
        <v>1034</v>
      </c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  <c r="AC3" s="384"/>
      <c r="AD3" s="384"/>
      <c r="AE3" s="384"/>
      <c r="AF3" s="384"/>
      <c r="AG3" s="384"/>
      <c r="AH3" s="384"/>
      <c r="AI3" s="384"/>
      <c r="AJ3" s="384"/>
      <c r="AK3" s="384"/>
      <c r="AL3" s="384"/>
      <c r="AM3" s="384"/>
      <c r="AN3" s="384"/>
      <c r="AO3" s="384"/>
      <c r="AP3" s="384"/>
      <c r="AQ3" s="384"/>
      <c r="AR3" s="384"/>
      <c r="AS3" s="384"/>
      <c r="AT3" s="384"/>
      <c r="AU3" s="384"/>
      <c r="AV3" s="384"/>
      <c r="AW3" s="384"/>
      <c r="AX3" s="384"/>
      <c r="AY3" s="384"/>
      <c r="AZ3" s="384"/>
      <c r="BA3" s="384"/>
      <c r="BB3" s="384"/>
      <c r="BC3" s="384"/>
      <c r="BD3" s="384"/>
      <c r="BE3" s="384"/>
      <c r="BF3" s="384"/>
      <c r="BG3" s="384"/>
      <c r="BH3" s="384"/>
      <c r="BI3" s="384"/>
      <c r="BJ3" s="384"/>
      <c r="BK3" s="384"/>
      <c r="BL3" s="384"/>
      <c r="BM3" s="384"/>
      <c r="BN3" s="384"/>
      <c r="BO3" s="384"/>
      <c r="BP3" s="384"/>
      <c r="BQ3" s="384"/>
      <c r="BR3" s="384"/>
      <c r="BS3" s="384"/>
      <c r="BT3" s="384"/>
    </row>
    <row r="4" spans="1:72" ht="15.75" thickBot="1" x14ac:dyDescent="0.3">
      <c r="A4" s="666"/>
      <c r="B4" s="666"/>
      <c r="C4" s="539"/>
      <c r="D4" s="675"/>
      <c r="G4" s="473"/>
      <c r="H4" s="485" t="s">
        <v>306</v>
      </c>
      <c r="I4" s="485" t="s">
        <v>307</v>
      </c>
      <c r="J4" s="485" t="s">
        <v>308</v>
      </c>
      <c r="K4" s="485" t="s">
        <v>309</v>
      </c>
      <c r="L4" s="485" t="s">
        <v>310</v>
      </c>
      <c r="M4" s="485" t="s">
        <v>311</v>
      </c>
      <c r="N4" s="485" t="s">
        <v>312</v>
      </c>
      <c r="O4" s="485" t="s">
        <v>313</v>
      </c>
      <c r="P4" s="485" t="s">
        <v>314</v>
      </c>
      <c r="Q4" s="485" t="s">
        <v>315</v>
      </c>
      <c r="R4" s="485" t="s">
        <v>316</v>
      </c>
      <c r="S4" s="485" t="s">
        <v>317</v>
      </c>
      <c r="T4" s="485" t="s">
        <v>318</v>
      </c>
      <c r="U4" s="485" t="s">
        <v>319</v>
      </c>
      <c r="V4" s="485" t="s">
        <v>320</v>
      </c>
      <c r="W4" s="485" t="s">
        <v>321</v>
      </c>
      <c r="X4" s="485" t="s">
        <v>322</v>
      </c>
      <c r="Y4" s="485" t="s">
        <v>323</v>
      </c>
      <c r="Z4" s="485" t="s">
        <v>324</v>
      </c>
      <c r="AA4" s="485" t="s">
        <v>325</v>
      </c>
      <c r="AB4" s="485" t="s">
        <v>326</v>
      </c>
      <c r="AC4" s="485" t="s">
        <v>327</v>
      </c>
      <c r="AD4" s="485" t="s">
        <v>328</v>
      </c>
      <c r="AE4" s="485" t="s">
        <v>329</v>
      </c>
      <c r="AF4" s="485" t="s">
        <v>290</v>
      </c>
      <c r="AG4" s="485" t="s">
        <v>291</v>
      </c>
      <c r="AH4" s="485" t="s">
        <v>292</v>
      </c>
      <c r="AI4" s="485" t="s">
        <v>293</v>
      </c>
      <c r="AJ4" s="485" t="s">
        <v>294</v>
      </c>
      <c r="AK4" s="485" t="s">
        <v>295</v>
      </c>
      <c r="AL4" s="485" t="s">
        <v>296</v>
      </c>
      <c r="AM4" s="485" t="s">
        <v>297</v>
      </c>
      <c r="AN4" s="485" t="s">
        <v>251</v>
      </c>
      <c r="AO4" s="485" t="s">
        <v>252</v>
      </c>
      <c r="AP4" s="485" t="s">
        <v>253</v>
      </c>
      <c r="AQ4" s="485" t="s">
        <v>254</v>
      </c>
      <c r="AR4" s="485" t="s">
        <v>255</v>
      </c>
      <c r="AS4" s="485" t="s">
        <v>256</v>
      </c>
      <c r="AT4" s="485" t="s">
        <v>257</v>
      </c>
      <c r="AU4" s="485" t="s">
        <v>258</v>
      </c>
      <c r="AV4" s="485" t="s">
        <v>259</v>
      </c>
      <c r="AW4" s="485" t="s">
        <v>260</v>
      </c>
      <c r="AX4" s="485" t="s">
        <v>261</v>
      </c>
      <c r="AY4" s="485" t="s">
        <v>262</v>
      </c>
      <c r="AZ4" s="485" t="s">
        <v>263</v>
      </c>
      <c r="BA4" s="485" t="s">
        <v>264</v>
      </c>
      <c r="BB4" s="485" t="s">
        <v>265</v>
      </c>
      <c r="BC4" s="485" t="s">
        <v>266</v>
      </c>
      <c r="BD4" s="485" t="s">
        <v>267</v>
      </c>
      <c r="BE4" s="485" t="s">
        <v>268</v>
      </c>
      <c r="BF4" s="485" t="s">
        <v>269</v>
      </c>
      <c r="BG4" s="485" t="s">
        <v>270</v>
      </c>
      <c r="BH4" s="485" t="s">
        <v>271</v>
      </c>
      <c r="BI4" s="485" t="s">
        <v>272</v>
      </c>
      <c r="BJ4" s="485" t="s">
        <v>273</v>
      </c>
      <c r="BK4" s="485" t="s">
        <v>274</v>
      </c>
      <c r="BL4" s="485" t="s">
        <v>275</v>
      </c>
      <c r="BM4" s="485" t="s">
        <v>276</v>
      </c>
      <c r="BN4" s="485" t="s">
        <v>277</v>
      </c>
      <c r="BO4" s="485" t="s">
        <v>278</v>
      </c>
      <c r="BP4" s="486" t="s">
        <v>279</v>
      </c>
      <c r="BQ4" s="486" t="s">
        <v>280</v>
      </c>
      <c r="BR4" s="486" t="s">
        <v>281</v>
      </c>
      <c r="BS4" s="486" t="s">
        <v>282</v>
      </c>
      <c r="BT4" s="384"/>
    </row>
    <row r="5" spans="1:72" x14ac:dyDescent="0.25">
      <c r="B5" s="240"/>
      <c r="C5" s="540"/>
      <c r="D5" s="240"/>
      <c r="G5" s="393" t="str">
        <f>"NAIRU"</f>
        <v>NAIRU</v>
      </c>
      <c r="H5" s="385">
        <v>13.4101590428214</v>
      </c>
      <c r="I5" s="385">
        <v>13.6156637100366</v>
      </c>
      <c r="J5" s="385">
        <v>13.647515774005599</v>
      </c>
      <c r="K5" s="385">
        <v>13.7187581152084</v>
      </c>
      <c r="L5" s="385">
        <v>13.9057609503098</v>
      </c>
      <c r="M5" s="385">
        <v>13.9982116366629</v>
      </c>
      <c r="N5" s="385">
        <v>14.0656778885643</v>
      </c>
      <c r="O5" s="385">
        <v>14.0831133629343</v>
      </c>
      <c r="P5" s="385">
        <v>14.0181127428856</v>
      </c>
      <c r="Q5" s="385">
        <v>14.0447062202064</v>
      </c>
      <c r="R5" s="385">
        <v>14.0680797450122</v>
      </c>
      <c r="S5" s="385">
        <v>14.066886450637799</v>
      </c>
      <c r="T5" s="385">
        <v>13.945347886845999</v>
      </c>
      <c r="U5" s="385">
        <v>13.827763568396501</v>
      </c>
      <c r="V5" s="385">
        <v>13.8598133783709</v>
      </c>
      <c r="W5" s="385">
        <v>13.9575647319793</v>
      </c>
      <c r="X5" s="385">
        <v>14.186138732685</v>
      </c>
      <c r="Y5" s="385">
        <v>14.1416055616858</v>
      </c>
      <c r="Z5" s="385">
        <v>13.946826228266</v>
      </c>
      <c r="AA5" s="385">
        <v>13.8447749119837</v>
      </c>
      <c r="AB5" s="385">
        <v>13.683983015422401</v>
      </c>
      <c r="AC5" s="385">
        <v>13.5210253750035</v>
      </c>
      <c r="AD5" s="385">
        <v>13.4096116021166</v>
      </c>
      <c r="AE5" s="385">
        <v>13.3240842679349</v>
      </c>
      <c r="AF5" s="385">
        <v>13.063559239787701</v>
      </c>
      <c r="AG5" s="385">
        <v>12.845772825006399</v>
      </c>
      <c r="AH5" s="385">
        <v>12.684542866122101</v>
      </c>
      <c r="AI5" s="385">
        <v>12.4904543698213</v>
      </c>
      <c r="AJ5" s="385">
        <v>12.259211928723399</v>
      </c>
      <c r="AK5" s="385">
        <v>12.224026011149499</v>
      </c>
      <c r="AL5" s="385">
        <v>12.264154638105801</v>
      </c>
      <c r="AM5" s="385">
        <v>12.078145027044</v>
      </c>
      <c r="AN5" s="385">
        <v>11.955638121186</v>
      </c>
      <c r="AO5" s="385">
        <v>11.9297457834426</v>
      </c>
      <c r="AP5" s="385">
        <v>11.677495789839</v>
      </c>
      <c r="AQ5" s="385">
        <v>11.6461661704439</v>
      </c>
      <c r="AR5" s="385">
        <v>11.910231053481899</v>
      </c>
      <c r="AS5" s="385">
        <v>12.229425452252601</v>
      </c>
      <c r="AT5" s="385">
        <v>12.583234331904601</v>
      </c>
      <c r="AU5" s="385">
        <v>12.8897084236014</v>
      </c>
      <c r="AV5" s="385">
        <v>13.1007724235069</v>
      </c>
      <c r="AW5" s="385">
        <v>13.046474627339901</v>
      </c>
      <c r="AX5" s="385">
        <v>13.0362813110773</v>
      </c>
      <c r="AY5" s="385">
        <v>12.923012810518401</v>
      </c>
      <c r="AZ5" s="385">
        <v>12.8729420893245</v>
      </c>
      <c r="BA5" s="385">
        <v>12.8386405321477</v>
      </c>
      <c r="BB5" s="385">
        <v>12.841518197794599</v>
      </c>
      <c r="BC5" s="385">
        <v>12.949131602027499</v>
      </c>
      <c r="BD5" s="385">
        <v>12.888710153716501</v>
      </c>
      <c r="BE5" s="385">
        <v>12.9145989842047</v>
      </c>
      <c r="BF5" s="385">
        <v>12.908799301419</v>
      </c>
      <c r="BG5" s="385">
        <v>12.993764920534201</v>
      </c>
      <c r="BH5" s="385">
        <v>12.9721019844665</v>
      </c>
      <c r="BI5" s="385">
        <v>12.9678461238836</v>
      </c>
      <c r="BJ5" s="385">
        <v>12.958942249181399</v>
      </c>
      <c r="BK5" s="385">
        <v>12.922542854796999</v>
      </c>
      <c r="BL5" s="385">
        <v>12.8404411644355</v>
      </c>
      <c r="BM5" s="385">
        <v>12.739442670045801</v>
      </c>
      <c r="BN5" s="385">
        <v>12.655398586824999</v>
      </c>
      <c r="BO5" s="385">
        <v>12.509533215195001</v>
      </c>
      <c r="BP5" s="385">
        <v>12.448615483480999</v>
      </c>
      <c r="BQ5" s="385">
        <v>12.319292523298865</v>
      </c>
      <c r="BR5" s="385">
        <v>12.293398676581267</v>
      </c>
      <c r="BS5" s="385">
        <v>12.1321581527713</v>
      </c>
      <c r="BT5" s="385"/>
    </row>
    <row r="6" spans="1:72" ht="40.5" x14ac:dyDescent="0.25">
      <c r="B6" s="237"/>
      <c r="C6" s="541"/>
      <c r="D6" s="237"/>
      <c r="G6" s="394" t="str">
        <f>"Nedostatok kvalifikovanej pracovnej sily (ESI, priemysel+služby, pr.os, invertované)"</f>
        <v>Nedostatok kvalifikovanej pracovnej sily (ESI, priemysel+služby, pr.os, invertované)</v>
      </c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>
        <v>3.4</v>
      </c>
      <c r="U6" s="385">
        <v>2.7</v>
      </c>
      <c r="V6" s="385">
        <v>1.9</v>
      </c>
      <c r="W6" s="385">
        <v>2.5</v>
      </c>
      <c r="X6" s="385">
        <v>0.9</v>
      </c>
      <c r="Y6" s="385">
        <v>1.2</v>
      </c>
      <c r="Z6" s="385">
        <v>3.3</v>
      </c>
      <c r="AA6" s="385">
        <v>2.2000000000000002</v>
      </c>
      <c r="AB6" s="385">
        <v>3.3</v>
      </c>
      <c r="AC6" s="385">
        <v>3.1999999999999997</v>
      </c>
      <c r="AD6" s="385">
        <v>3.5</v>
      </c>
      <c r="AE6" s="385">
        <v>2.2000000000000002</v>
      </c>
      <c r="AF6" s="385">
        <v>3.9</v>
      </c>
      <c r="AG6" s="385">
        <v>3.6</v>
      </c>
      <c r="AH6" s="385">
        <v>5.9</v>
      </c>
      <c r="AI6" s="385">
        <v>7.3000000000000007</v>
      </c>
      <c r="AJ6" s="385">
        <v>11.3</v>
      </c>
      <c r="AK6" s="385">
        <v>8.6999999999999993</v>
      </c>
      <c r="AL6" s="385">
        <v>20.100000000000001</v>
      </c>
      <c r="AM6" s="385">
        <v>16.100000000000001</v>
      </c>
      <c r="AN6" s="385">
        <v>21.9</v>
      </c>
      <c r="AO6" s="385">
        <v>17.5</v>
      </c>
      <c r="AP6" s="385">
        <v>18.600000000000001</v>
      </c>
      <c r="AQ6" s="385">
        <v>10.6</v>
      </c>
      <c r="AR6" s="385">
        <v>2.9</v>
      </c>
      <c r="AS6" s="385">
        <v>6.2</v>
      </c>
      <c r="AT6" s="385">
        <v>2</v>
      </c>
      <c r="AU6" s="385">
        <v>2.8</v>
      </c>
      <c r="AV6" s="385">
        <v>1.3</v>
      </c>
      <c r="AW6" s="385">
        <v>3.7</v>
      </c>
      <c r="AX6" s="385">
        <v>3</v>
      </c>
      <c r="AY6" s="385">
        <v>6.4</v>
      </c>
      <c r="AZ6" s="385">
        <v>4</v>
      </c>
      <c r="BA6" s="385">
        <v>4.6999999999999993</v>
      </c>
      <c r="BB6" s="385">
        <v>4</v>
      </c>
      <c r="BC6" s="385">
        <v>5.7</v>
      </c>
      <c r="BD6" s="385">
        <v>7.3000000000000007</v>
      </c>
      <c r="BE6" s="385">
        <v>5.5</v>
      </c>
      <c r="BF6" s="385">
        <v>3</v>
      </c>
      <c r="BG6" s="385">
        <v>2.6</v>
      </c>
      <c r="BH6" s="385">
        <v>4.5</v>
      </c>
      <c r="BI6" s="385">
        <v>4.5</v>
      </c>
      <c r="BJ6" s="385">
        <v>3.1999999999999997</v>
      </c>
      <c r="BK6" s="385">
        <v>10.5</v>
      </c>
      <c r="BL6" s="385">
        <v>9.5</v>
      </c>
      <c r="BM6" s="385">
        <v>11.899999999999999</v>
      </c>
      <c r="BN6" s="385">
        <v>13.299999999999999</v>
      </c>
      <c r="BO6" s="385">
        <v>12.1</v>
      </c>
      <c r="BP6" s="385">
        <v>13.5</v>
      </c>
      <c r="BQ6" s="385">
        <v>16.600000000000001</v>
      </c>
      <c r="BR6" s="385">
        <v>18.899999999999999</v>
      </c>
      <c r="BS6" s="385">
        <v>21.6</v>
      </c>
      <c r="BT6" s="385"/>
    </row>
    <row r="7" spans="1:72" x14ac:dyDescent="0.25"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384"/>
      <c r="AN7" s="384"/>
      <c r="AO7" s="384"/>
      <c r="AP7" s="384"/>
      <c r="AQ7" s="384"/>
      <c r="AR7" s="384"/>
      <c r="AS7" s="384"/>
      <c r="AT7" s="384"/>
      <c r="AU7" s="384"/>
      <c r="AV7" s="384"/>
      <c r="AW7" s="384"/>
      <c r="AX7" s="384"/>
      <c r="AY7" s="384"/>
      <c r="AZ7" s="384"/>
      <c r="BA7" s="384"/>
      <c r="BB7" s="384"/>
      <c r="BC7" s="384"/>
      <c r="BD7" s="384"/>
      <c r="BE7" s="384"/>
      <c r="BF7" s="384"/>
      <c r="BG7" s="384"/>
      <c r="BH7" s="384"/>
      <c r="BI7" s="384"/>
      <c r="BJ7" s="384"/>
      <c r="BK7" s="384"/>
      <c r="BL7" s="384"/>
      <c r="BM7" s="384"/>
      <c r="BN7" s="384"/>
      <c r="BO7" s="384"/>
      <c r="BP7" s="384"/>
      <c r="BQ7" s="384"/>
      <c r="BR7" s="384"/>
      <c r="BS7" s="384"/>
      <c r="BT7" s="384"/>
    </row>
    <row r="8" spans="1:72" ht="15.75" thickBot="1" x14ac:dyDescent="0.3">
      <c r="G8" s="473"/>
      <c r="H8" s="485" t="s">
        <v>306</v>
      </c>
      <c r="I8" s="485" t="s">
        <v>307</v>
      </c>
      <c r="J8" s="485" t="s">
        <v>308</v>
      </c>
      <c r="K8" s="485" t="s">
        <v>309</v>
      </c>
      <c r="L8" s="485" t="s">
        <v>310</v>
      </c>
      <c r="M8" s="485" t="s">
        <v>311</v>
      </c>
      <c r="N8" s="485" t="s">
        <v>312</v>
      </c>
      <c r="O8" s="485" t="s">
        <v>313</v>
      </c>
      <c r="P8" s="485" t="s">
        <v>314</v>
      </c>
      <c r="Q8" s="485" t="s">
        <v>315</v>
      </c>
      <c r="R8" s="485" t="s">
        <v>316</v>
      </c>
      <c r="S8" s="485" t="s">
        <v>317</v>
      </c>
      <c r="T8" s="485" t="s">
        <v>318</v>
      </c>
      <c r="U8" s="485" t="s">
        <v>319</v>
      </c>
      <c r="V8" s="485" t="s">
        <v>320</v>
      </c>
      <c r="W8" s="485" t="s">
        <v>321</v>
      </c>
      <c r="X8" s="485" t="s">
        <v>322</v>
      </c>
      <c r="Y8" s="485" t="s">
        <v>323</v>
      </c>
      <c r="Z8" s="485" t="s">
        <v>324</v>
      </c>
      <c r="AA8" s="485" t="s">
        <v>325</v>
      </c>
      <c r="AB8" s="485" t="s">
        <v>326</v>
      </c>
      <c r="AC8" s="485" t="s">
        <v>327</v>
      </c>
      <c r="AD8" s="485" t="s">
        <v>328</v>
      </c>
      <c r="AE8" s="485" t="s">
        <v>329</v>
      </c>
      <c r="AF8" s="485" t="s">
        <v>290</v>
      </c>
      <c r="AG8" s="485" t="s">
        <v>291</v>
      </c>
      <c r="AH8" s="485" t="s">
        <v>292</v>
      </c>
      <c r="AI8" s="485" t="s">
        <v>293</v>
      </c>
      <c r="AJ8" s="485" t="s">
        <v>294</v>
      </c>
      <c r="AK8" s="485" t="s">
        <v>295</v>
      </c>
      <c r="AL8" s="485" t="s">
        <v>296</v>
      </c>
      <c r="AM8" s="485" t="s">
        <v>297</v>
      </c>
      <c r="AN8" s="485" t="s">
        <v>251</v>
      </c>
      <c r="AO8" s="485" t="s">
        <v>252</v>
      </c>
      <c r="AP8" s="485" t="s">
        <v>253</v>
      </c>
      <c r="AQ8" s="485" t="s">
        <v>254</v>
      </c>
      <c r="AR8" s="485" t="s">
        <v>255</v>
      </c>
      <c r="AS8" s="485" t="s">
        <v>256</v>
      </c>
      <c r="AT8" s="485" t="s">
        <v>257</v>
      </c>
      <c r="AU8" s="485" t="s">
        <v>258</v>
      </c>
      <c r="AV8" s="485" t="s">
        <v>259</v>
      </c>
      <c r="AW8" s="485" t="s">
        <v>260</v>
      </c>
      <c r="AX8" s="485" t="s">
        <v>261</v>
      </c>
      <c r="AY8" s="485" t="s">
        <v>262</v>
      </c>
      <c r="AZ8" s="485" t="s">
        <v>263</v>
      </c>
      <c r="BA8" s="485" t="s">
        <v>264</v>
      </c>
      <c r="BB8" s="485" t="s">
        <v>265</v>
      </c>
      <c r="BC8" s="485" t="s">
        <v>266</v>
      </c>
      <c r="BD8" s="485" t="s">
        <v>267</v>
      </c>
      <c r="BE8" s="485" t="s">
        <v>268</v>
      </c>
      <c r="BF8" s="485" t="s">
        <v>269</v>
      </c>
      <c r="BG8" s="485" t="s">
        <v>270</v>
      </c>
      <c r="BH8" s="485" t="s">
        <v>271</v>
      </c>
      <c r="BI8" s="485" t="s">
        <v>272</v>
      </c>
      <c r="BJ8" s="485" t="s">
        <v>273</v>
      </c>
      <c r="BK8" s="485" t="s">
        <v>274</v>
      </c>
      <c r="BL8" s="485" t="s">
        <v>275</v>
      </c>
      <c r="BM8" s="485" t="s">
        <v>276</v>
      </c>
      <c r="BN8" s="485" t="s">
        <v>277</v>
      </c>
      <c r="BO8" s="485" t="s">
        <v>278</v>
      </c>
      <c r="BP8" s="486" t="s">
        <v>279</v>
      </c>
      <c r="BQ8" s="486" t="s">
        <v>280</v>
      </c>
      <c r="BR8" s="486" t="s">
        <v>281</v>
      </c>
      <c r="BS8" s="486" t="s">
        <v>282</v>
      </c>
      <c r="BT8" s="384"/>
    </row>
    <row r="9" spans="1:72" x14ac:dyDescent="0.25">
      <c r="G9" s="393" t="str">
        <f>"NAIRU"</f>
        <v>NAIRU</v>
      </c>
      <c r="H9" s="385">
        <v>13.4101590428214</v>
      </c>
      <c r="I9" s="385">
        <v>13.6156637100366</v>
      </c>
      <c r="J9" s="385">
        <v>13.647515774005599</v>
      </c>
      <c r="K9" s="385">
        <v>13.7187581152084</v>
      </c>
      <c r="L9" s="385">
        <v>13.9057609503098</v>
      </c>
      <c r="M9" s="385">
        <v>13.9982116366629</v>
      </c>
      <c r="N9" s="385">
        <v>14.0656778885643</v>
      </c>
      <c r="O9" s="385">
        <v>14.0831133629343</v>
      </c>
      <c r="P9" s="385">
        <v>14.0181127428856</v>
      </c>
      <c r="Q9" s="385">
        <v>14.0447062202064</v>
      </c>
      <c r="R9" s="385">
        <v>14.0680797450122</v>
      </c>
      <c r="S9" s="385">
        <v>14.066886450637799</v>
      </c>
      <c r="T9" s="385">
        <v>13.945347886845999</v>
      </c>
      <c r="U9" s="385">
        <v>13.827763568396501</v>
      </c>
      <c r="V9" s="385">
        <v>13.8598133783709</v>
      </c>
      <c r="W9" s="385">
        <v>13.9575647319793</v>
      </c>
      <c r="X9" s="385">
        <v>14.186138732685</v>
      </c>
      <c r="Y9" s="385">
        <v>14.1416055616858</v>
      </c>
      <c r="Z9" s="385">
        <v>13.946826228266</v>
      </c>
      <c r="AA9" s="385">
        <v>13.8447749119837</v>
      </c>
      <c r="AB9" s="385">
        <v>13.683983015422401</v>
      </c>
      <c r="AC9" s="385">
        <v>13.5210253750035</v>
      </c>
      <c r="AD9" s="385">
        <v>13.4096116021166</v>
      </c>
      <c r="AE9" s="385">
        <v>13.3240842679349</v>
      </c>
      <c r="AF9" s="385">
        <v>13.063559239787701</v>
      </c>
      <c r="AG9" s="385">
        <v>12.845772825006399</v>
      </c>
      <c r="AH9" s="385">
        <v>12.684542866122101</v>
      </c>
      <c r="AI9" s="385">
        <v>12.4904543698213</v>
      </c>
      <c r="AJ9" s="385">
        <v>12.259211928723399</v>
      </c>
      <c r="AK9" s="385">
        <v>12.224026011149499</v>
      </c>
      <c r="AL9" s="385">
        <v>12.264154638105801</v>
      </c>
      <c r="AM9" s="385">
        <v>12.078145027044</v>
      </c>
      <c r="AN9" s="385">
        <v>11.955638121186</v>
      </c>
      <c r="AO9" s="385">
        <v>11.9297457834426</v>
      </c>
      <c r="AP9" s="385">
        <v>11.677495789839</v>
      </c>
      <c r="AQ9" s="385">
        <v>11.6461661704439</v>
      </c>
      <c r="AR9" s="385">
        <v>11.910231053481899</v>
      </c>
      <c r="AS9" s="385">
        <v>12.229425452252601</v>
      </c>
      <c r="AT9" s="385">
        <v>12.583234331904601</v>
      </c>
      <c r="AU9" s="385">
        <v>12.8897084236014</v>
      </c>
      <c r="AV9" s="385">
        <v>13.1007724235069</v>
      </c>
      <c r="AW9" s="385">
        <v>13.046474627339901</v>
      </c>
      <c r="AX9" s="385">
        <v>13.0362813110773</v>
      </c>
      <c r="AY9" s="385">
        <v>12.923012810518401</v>
      </c>
      <c r="AZ9" s="385">
        <v>12.8729420893245</v>
      </c>
      <c r="BA9" s="385">
        <v>12.8386405321477</v>
      </c>
      <c r="BB9" s="385">
        <v>12.841518197794599</v>
      </c>
      <c r="BC9" s="385">
        <v>12.949131602027499</v>
      </c>
      <c r="BD9" s="385">
        <v>12.888710153716501</v>
      </c>
      <c r="BE9" s="385">
        <v>12.9145989842047</v>
      </c>
      <c r="BF9" s="385">
        <v>12.908799301419</v>
      </c>
      <c r="BG9" s="385">
        <v>12.993764920534201</v>
      </c>
      <c r="BH9" s="385">
        <v>12.9721019844665</v>
      </c>
      <c r="BI9" s="385">
        <v>12.9678461238836</v>
      </c>
      <c r="BJ9" s="385">
        <v>12.958942249181399</v>
      </c>
      <c r="BK9" s="385">
        <v>12.922542854796999</v>
      </c>
      <c r="BL9" s="385">
        <v>12.8404411644355</v>
      </c>
      <c r="BM9" s="385">
        <v>12.739442670045801</v>
      </c>
      <c r="BN9" s="385">
        <v>12.655398586824999</v>
      </c>
      <c r="BO9" s="385">
        <v>12.509533215195001</v>
      </c>
      <c r="BP9" s="385">
        <v>12.448615483480999</v>
      </c>
      <c r="BQ9" s="385">
        <v>12.319292523298865</v>
      </c>
      <c r="BR9" s="385">
        <v>12.293398676581267</v>
      </c>
      <c r="BS9" s="385">
        <v>12.1321581527713</v>
      </c>
      <c r="BT9" s="384"/>
    </row>
    <row r="10" spans="1:72" ht="27" x14ac:dyDescent="0.25">
      <c r="G10" s="394" t="str">
        <f>"Dlhodobá nezamestnanosť (viac ako 1 rok)"</f>
        <v>Dlhodobá nezamestnanosť (viac ako 1 rok)</v>
      </c>
      <c r="H10" s="385">
        <v>9.5333745364647733</v>
      </c>
      <c r="I10" s="385">
        <v>10.259498096495999</v>
      </c>
      <c r="J10" s="385">
        <v>10.387955993051536</v>
      </c>
      <c r="K10" s="385">
        <v>10.269457615357926</v>
      </c>
      <c r="L10" s="385">
        <v>10.63286313381624</v>
      </c>
      <c r="M10" s="385">
        <v>10.695390705286796</v>
      </c>
      <c r="N10" s="385">
        <v>10.79781999848611</v>
      </c>
      <c r="O10" s="385">
        <v>10.857598420712957</v>
      </c>
      <c r="P10" s="385">
        <v>11.299024296919837</v>
      </c>
      <c r="Q10" s="385">
        <v>11.306822552111377</v>
      </c>
      <c r="R10" s="385">
        <v>11.213382729251805</v>
      </c>
      <c r="S10" s="385">
        <v>10.7722802470077</v>
      </c>
      <c r="T10" s="385">
        <v>11.184235699253875</v>
      </c>
      <c r="U10" s="385">
        <v>10.558294164851542</v>
      </c>
      <c r="V10" s="385">
        <v>10.547482642182343</v>
      </c>
      <c r="W10" s="385">
        <v>10.529519172245891</v>
      </c>
      <c r="X10" s="385">
        <v>11.248721736166344</v>
      </c>
      <c r="Y10" s="385">
        <v>11.172528679059553</v>
      </c>
      <c r="Z10" s="385">
        <v>10.645475672839043</v>
      </c>
      <c r="AA10" s="385">
        <v>10.870465930920185</v>
      </c>
      <c r="AB10" s="385">
        <v>11.503050051149927</v>
      </c>
      <c r="AC10" s="385">
        <v>11.029327638152626</v>
      </c>
      <c r="AD10" s="385">
        <v>10.797147923190101</v>
      </c>
      <c r="AE10" s="385">
        <v>10.727566389963568</v>
      </c>
      <c r="AF10" s="385">
        <v>10.741340971620247</v>
      </c>
      <c r="AG10" s="385">
        <v>10.02375834370404</v>
      </c>
      <c r="AH10" s="385">
        <v>9.27734375</v>
      </c>
      <c r="AI10" s="385">
        <v>8.8660104838405562</v>
      </c>
      <c r="AJ10" s="385">
        <v>8.3510800121691524</v>
      </c>
      <c r="AK10" s="385">
        <v>7.8892312373996738</v>
      </c>
      <c r="AL10" s="385">
        <v>7.6677676024620931</v>
      </c>
      <c r="AM10" s="385">
        <v>7.3309395571514058</v>
      </c>
      <c r="AN10" s="385">
        <v>7.3583352047308921</v>
      </c>
      <c r="AO10" s="385">
        <v>6.977874121692329</v>
      </c>
      <c r="AP10" s="385">
        <v>5.5686418844313588</v>
      </c>
      <c r="AQ10" s="385">
        <v>5.3732780328840173</v>
      </c>
      <c r="AR10" s="385">
        <v>5.8669264199010938</v>
      </c>
      <c r="AS10" s="385">
        <v>5.647989256136686</v>
      </c>
      <c r="AT10" s="385">
        <v>6.1199600872168221</v>
      </c>
      <c r="AU10" s="385">
        <v>6.9077730937060879</v>
      </c>
      <c r="AV10" s="385">
        <v>8.0923351423685972</v>
      </c>
      <c r="AW10" s="385">
        <v>8.4012144549763015</v>
      </c>
      <c r="AX10" s="385">
        <v>8.7113269322738471</v>
      </c>
      <c r="AY10" s="385">
        <v>8.8931424154304839</v>
      </c>
      <c r="AZ10" s="385">
        <v>9.1557451082536634</v>
      </c>
      <c r="BA10" s="385">
        <v>8.6513716502783282</v>
      </c>
      <c r="BB10" s="385">
        <v>8.2795722913740519</v>
      </c>
      <c r="BC10" s="385">
        <v>9.0009268170829788</v>
      </c>
      <c r="BD10" s="385">
        <v>8.9057301293900188</v>
      </c>
      <c r="BE10" s="385">
        <v>8.5618085618085615</v>
      </c>
      <c r="BF10" s="385">
        <v>8.724842847821126</v>
      </c>
      <c r="BG10" s="385">
        <v>9.3708651150131317</v>
      </c>
      <c r="BH10" s="385">
        <v>9.3713278495887185</v>
      </c>
      <c r="BI10" s="385">
        <v>9.4098530172095423</v>
      </c>
      <c r="BJ10" s="385">
        <v>9.3284852697180209</v>
      </c>
      <c r="BK10" s="385">
        <v>9.7468365158873436</v>
      </c>
      <c r="BL10" s="385">
        <v>9.7116816867378439</v>
      </c>
      <c r="BM10" s="385">
        <v>8.9261794992335783</v>
      </c>
      <c r="BN10" s="385">
        <v>8.4490121916605592</v>
      </c>
      <c r="BO10" s="385">
        <v>8.1256444681467794</v>
      </c>
      <c r="BP10" s="385">
        <v>7.5320864318818526</v>
      </c>
      <c r="BQ10" s="385">
        <v>7.3982891364536192</v>
      </c>
      <c r="BR10" s="385">
        <v>7.2215188143883848</v>
      </c>
      <c r="BS10" s="385">
        <v>6.4425365663857104</v>
      </c>
      <c r="BT10" s="384"/>
    </row>
    <row r="11" spans="1:72" x14ac:dyDescent="0.25">
      <c r="G11" s="384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5"/>
      <c r="AW11" s="385"/>
      <c r="AX11" s="385"/>
      <c r="AY11" s="385"/>
      <c r="AZ11" s="385"/>
      <c r="BA11" s="385"/>
      <c r="BB11" s="385"/>
      <c r="BC11" s="385"/>
      <c r="BD11" s="385"/>
      <c r="BE11" s="385"/>
      <c r="BF11" s="385"/>
      <c r="BG11" s="385"/>
      <c r="BH11" s="385"/>
      <c r="BI11" s="385"/>
      <c r="BJ11" s="385"/>
      <c r="BK11" s="385"/>
      <c r="BL11" s="385"/>
      <c r="BM11" s="385"/>
      <c r="BN11" s="385"/>
      <c r="BO11" s="385"/>
      <c r="BP11" s="385"/>
      <c r="BQ11" s="385"/>
      <c r="BR11" s="385"/>
      <c r="BS11" s="385"/>
      <c r="BT11" s="384"/>
    </row>
    <row r="12" spans="1:72" x14ac:dyDescent="0.25">
      <c r="G12" s="384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5"/>
      <c r="AW12" s="385"/>
      <c r="AX12" s="385"/>
      <c r="AY12" s="385"/>
      <c r="AZ12" s="385"/>
      <c r="BA12" s="385"/>
      <c r="BB12" s="385"/>
      <c r="BC12" s="385"/>
      <c r="BD12" s="385"/>
      <c r="BE12" s="385"/>
      <c r="BF12" s="385"/>
      <c r="BG12" s="385"/>
      <c r="BH12" s="385"/>
      <c r="BI12" s="385"/>
      <c r="BJ12" s="385"/>
      <c r="BK12" s="385"/>
      <c r="BL12" s="385"/>
      <c r="BM12" s="385"/>
      <c r="BN12" s="385"/>
      <c r="BO12" s="385"/>
      <c r="BP12" s="385"/>
      <c r="BQ12" s="385"/>
      <c r="BR12" s="385"/>
      <c r="BS12" s="385"/>
      <c r="BT12" s="384"/>
    </row>
    <row r="13" spans="1:72" ht="15.75" thickBot="1" x14ac:dyDescent="0.3">
      <c r="G13" s="473"/>
      <c r="H13" s="485" t="s">
        <v>306</v>
      </c>
      <c r="I13" s="485" t="s">
        <v>307</v>
      </c>
      <c r="J13" s="485" t="s">
        <v>308</v>
      </c>
      <c r="K13" s="485" t="s">
        <v>309</v>
      </c>
      <c r="L13" s="485" t="s">
        <v>310</v>
      </c>
      <c r="M13" s="485" t="s">
        <v>311</v>
      </c>
      <c r="N13" s="485" t="s">
        <v>312</v>
      </c>
      <c r="O13" s="485" t="s">
        <v>313</v>
      </c>
      <c r="P13" s="485" t="s">
        <v>314</v>
      </c>
      <c r="Q13" s="485" t="s">
        <v>315</v>
      </c>
      <c r="R13" s="485" t="s">
        <v>316</v>
      </c>
      <c r="S13" s="485" t="s">
        <v>317</v>
      </c>
      <c r="T13" s="485" t="s">
        <v>318</v>
      </c>
      <c r="U13" s="485" t="s">
        <v>319</v>
      </c>
      <c r="V13" s="485" t="s">
        <v>320</v>
      </c>
      <c r="W13" s="485" t="s">
        <v>321</v>
      </c>
      <c r="X13" s="485" t="s">
        <v>322</v>
      </c>
      <c r="Y13" s="485" t="s">
        <v>323</v>
      </c>
      <c r="Z13" s="485" t="s">
        <v>324</v>
      </c>
      <c r="AA13" s="485" t="s">
        <v>325</v>
      </c>
      <c r="AB13" s="485" t="s">
        <v>326</v>
      </c>
      <c r="AC13" s="485" t="s">
        <v>327</v>
      </c>
      <c r="AD13" s="485" t="s">
        <v>328</v>
      </c>
      <c r="AE13" s="485" t="s">
        <v>329</v>
      </c>
      <c r="AF13" s="485" t="s">
        <v>290</v>
      </c>
      <c r="AG13" s="485" t="s">
        <v>291</v>
      </c>
      <c r="AH13" s="485" t="s">
        <v>292</v>
      </c>
      <c r="AI13" s="485" t="s">
        <v>293</v>
      </c>
      <c r="AJ13" s="485" t="s">
        <v>294</v>
      </c>
      <c r="AK13" s="485" t="s">
        <v>295</v>
      </c>
      <c r="AL13" s="485" t="s">
        <v>296</v>
      </c>
      <c r="AM13" s="485" t="s">
        <v>297</v>
      </c>
      <c r="AN13" s="485" t="s">
        <v>251</v>
      </c>
      <c r="AO13" s="485" t="s">
        <v>252</v>
      </c>
      <c r="AP13" s="485" t="s">
        <v>253</v>
      </c>
      <c r="AQ13" s="485" t="s">
        <v>254</v>
      </c>
      <c r="AR13" s="485" t="s">
        <v>255</v>
      </c>
      <c r="AS13" s="485" t="s">
        <v>256</v>
      </c>
      <c r="AT13" s="485" t="s">
        <v>257</v>
      </c>
      <c r="AU13" s="485" t="s">
        <v>258</v>
      </c>
      <c r="AV13" s="485" t="s">
        <v>259</v>
      </c>
      <c r="AW13" s="485" t="s">
        <v>260</v>
      </c>
      <c r="AX13" s="485" t="s">
        <v>261</v>
      </c>
      <c r="AY13" s="485" t="s">
        <v>262</v>
      </c>
      <c r="AZ13" s="485" t="s">
        <v>263</v>
      </c>
      <c r="BA13" s="485" t="s">
        <v>264</v>
      </c>
      <c r="BB13" s="485" t="s">
        <v>265</v>
      </c>
      <c r="BC13" s="485" t="s">
        <v>266</v>
      </c>
      <c r="BD13" s="485" t="s">
        <v>267</v>
      </c>
      <c r="BE13" s="485" t="s">
        <v>268</v>
      </c>
      <c r="BF13" s="485" t="s">
        <v>269</v>
      </c>
      <c r="BG13" s="485" t="s">
        <v>270</v>
      </c>
      <c r="BH13" s="485" t="s">
        <v>271</v>
      </c>
      <c r="BI13" s="485" t="s">
        <v>272</v>
      </c>
      <c r="BJ13" s="485" t="s">
        <v>273</v>
      </c>
      <c r="BK13" s="485" t="s">
        <v>274</v>
      </c>
      <c r="BL13" s="485" t="s">
        <v>275</v>
      </c>
      <c r="BM13" s="485" t="s">
        <v>276</v>
      </c>
      <c r="BN13" s="485" t="s">
        <v>277</v>
      </c>
      <c r="BO13" s="485" t="s">
        <v>278</v>
      </c>
      <c r="BP13" s="486" t="s">
        <v>279</v>
      </c>
      <c r="BQ13" s="486" t="s">
        <v>280</v>
      </c>
      <c r="BR13" s="486" t="s">
        <v>281</v>
      </c>
      <c r="BS13" s="486" t="s">
        <v>282</v>
      </c>
      <c r="BT13" s="384"/>
    </row>
    <row r="14" spans="1:72" x14ac:dyDescent="0.25">
      <c r="G14" s="393" t="s">
        <v>691</v>
      </c>
      <c r="H14" s="385">
        <v>13.4101590428214</v>
      </c>
      <c r="I14" s="385">
        <v>13.6156637100366</v>
      </c>
      <c r="J14" s="385">
        <v>13.647515774005599</v>
      </c>
      <c r="K14" s="385">
        <v>13.7187581152084</v>
      </c>
      <c r="L14" s="385">
        <v>13.9057609503098</v>
      </c>
      <c r="M14" s="385">
        <v>13.9982116366629</v>
      </c>
      <c r="N14" s="385">
        <v>14.0656778885643</v>
      </c>
      <c r="O14" s="385">
        <v>14.0831133629343</v>
      </c>
      <c r="P14" s="385">
        <v>14.0181127428856</v>
      </c>
      <c r="Q14" s="385">
        <v>14.0447062202064</v>
      </c>
      <c r="R14" s="385">
        <v>14.0680797450122</v>
      </c>
      <c r="S14" s="385">
        <v>14.066886450637799</v>
      </c>
      <c r="T14" s="385">
        <v>13.945347886845999</v>
      </c>
      <c r="U14" s="385">
        <v>13.827763568396501</v>
      </c>
      <c r="V14" s="385">
        <v>13.8598133783709</v>
      </c>
      <c r="W14" s="385">
        <v>13.9575647319793</v>
      </c>
      <c r="X14" s="385">
        <v>14.186138732685</v>
      </c>
      <c r="Y14" s="385">
        <v>14.1416055616858</v>
      </c>
      <c r="Z14" s="385">
        <v>13.946826228266</v>
      </c>
      <c r="AA14" s="385">
        <v>13.8447749119837</v>
      </c>
      <c r="AB14" s="385">
        <v>13.683983015422401</v>
      </c>
      <c r="AC14" s="385">
        <v>13.5210253750035</v>
      </c>
      <c r="AD14" s="385">
        <v>13.4096116021166</v>
      </c>
      <c r="AE14" s="385">
        <v>13.3240842679349</v>
      </c>
      <c r="AF14" s="385">
        <v>13.063559239787701</v>
      </c>
      <c r="AG14" s="385">
        <v>12.845772825006399</v>
      </c>
      <c r="AH14" s="385">
        <v>12.684542866122101</v>
      </c>
      <c r="AI14" s="385">
        <v>12.4904543698213</v>
      </c>
      <c r="AJ14" s="385">
        <v>12.259211928723399</v>
      </c>
      <c r="AK14" s="385">
        <v>12.224026011149499</v>
      </c>
      <c r="AL14" s="385">
        <v>12.264154638105801</v>
      </c>
      <c r="AM14" s="385">
        <v>12.078145027044</v>
      </c>
      <c r="AN14" s="385">
        <v>11.955638121186</v>
      </c>
      <c r="AO14" s="385">
        <v>11.9297457834426</v>
      </c>
      <c r="AP14" s="385">
        <v>11.677495789839</v>
      </c>
      <c r="AQ14" s="385">
        <v>11.6461661704439</v>
      </c>
      <c r="AR14" s="385">
        <v>11.910231053481899</v>
      </c>
      <c r="AS14" s="385">
        <v>12.229425452252601</v>
      </c>
      <c r="AT14" s="385">
        <v>12.583234331904601</v>
      </c>
      <c r="AU14" s="385">
        <v>12.8897084236014</v>
      </c>
      <c r="AV14" s="385">
        <v>13.1007724235069</v>
      </c>
      <c r="AW14" s="385">
        <v>13.046474627339901</v>
      </c>
      <c r="AX14" s="385">
        <v>13.0362813110773</v>
      </c>
      <c r="AY14" s="385">
        <v>12.923012810518401</v>
      </c>
      <c r="AZ14" s="385">
        <v>12.8729420893245</v>
      </c>
      <c r="BA14" s="385">
        <v>12.8386405321477</v>
      </c>
      <c r="BB14" s="385">
        <v>12.841518197794599</v>
      </c>
      <c r="BC14" s="385">
        <v>12.949131602027499</v>
      </c>
      <c r="BD14" s="385">
        <v>12.888710153716501</v>
      </c>
      <c r="BE14" s="385">
        <v>12.9145989842047</v>
      </c>
      <c r="BF14" s="385">
        <v>12.908799301419</v>
      </c>
      <c r="BG14" s="385">
        <v>12.993764920534201</v>
      </c>
      <c r="BH14" s="385">
        <v>12.9721019844665</v>
      </c>
      <c r="BI14" s="385">
        <v>12.9678461238836</v>
      </c>
      <c r="BJ14" s="385">
        <v>12.958942249181399</v>
      </c>
      <c r="BK14" s="385">
        <v>12.922542854796999</v>
      </c>
      <c r="BL14" s="385">
        <v>12.8404411644355</v>
      </c>
      <c r="BM14" s="385">
        <v>12.739442670045801</v>
      </c>
      <c r="BN14" s="385">
        <v>12.655398586824999</v>
      </c>
      <c r="BO14" s="385">
        <v>12.509533215195001</v>
      </c>
      <c r="BP14" s="385">
        <v>12.448615483480999</v>
      </c>
      <c r="BQ14" s="385">
        <v>12.319292523298865</v>
      </c>
      <c r="BR14" s="385">
        <v>12.293398676581267</v>
      </c>
      <c r="BS14" s="385">
        <v>12.1321581527713</v>
      </c>
      <c r="BT14" s="384"/>
    </row>
    <row r="15" spans="1:72" ht="27" x14ac:dyDescent="0.25">
      <c r="G15" s="394" t="s">
        <v>692</v>
      </c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>
        <v>3.4</v>
      </c>
      <c r="U15" s="385">
        <v>2.7</v>
      </c>
      <c r="V15" s="385">
        <v>1.9</v>
      </c>
      <c r="W15" s="385">
        <v>2.5</v>
      </c>
      <c r="X15" s="385">
        <v>0.9</v>
      </c>
      <c r="Y15" s="385">
        <v>1.2</v>
      </c>
      <c r="Z15" s="385">
        <v>3.3</v>
      </c>
      <c r="AA15" s="385">
        <v>2.2000000000000002</v>
      </c>
      <c r="AB15" s="385">
        <v>3.3</v>
      </c>
      <c r="AC15" s="385">
        <v>3.1999999999999997</v>
      </c>
      <c r="AD15" s="385">
        <v>3.5</v>
      </c>
      <c r="AE15" s="385">
        <v>2.2000000000000002</v>
      </c>
      <c r="AF15" s="385">
        <v>3.9</v>
      </c>
      <c r="AG15" s="385">
        <v>3.6</v>
      </c>
      <c r="AH15" s="385">
        <v>5.9</v>
      </c>
      <c r="AI15" s="385">
        <v>7.3000000000000007</v>
      </c>
      <c r="AJ15" s="385">
        <v>11.3</v>
      </c>
      <c r="AK15" s="385">
        <v>8.6999999999999993</v>
      </c>
      <c r="AL15" s="385">
        <v>20.100000000000001</v>
      </c>
      <c r="AM15" s="385">
        <v>16.100000000000001</v>
      </c>
      <c r="AN15" s="385">
        <v>21.9</v>
      </c>
      <c r="AO15" s="385">
        <v>17.5</v>
      </c>
      <c r="AP15" s="385">
        <v>18.600000000000001</v>
      </c>
      <c r="AQ15" s="385">
        <v>10.6</v>
      </c>
      <c r="AR15" s="385">
        <v>2.9</v>
      </c>
      <c r="AS15" s="385">
        <v>6.2</v>
      </c>
      <c r="AT15" s="385">
        <v>2</v>
      </c>
      <c r="AU15" s="385">
        <v>2.8</v>
      </c>
      <c r="AV15" s="385">
        <v>1.3</v>
      </c>
      <c r="AW15" s="385">
        <v>3.7</v>
      </c>
      <c r="AX15" s="385">
        <v>3</v>
      </c>
      <c r="AY15" s="385">
        <v>6.4</v>
      </c>
      <c r="AZ15" s="385">
        <v>4</v>
      </c>
      <c r="BA15" s="385">
        <v>4.6999999999999993</v>
      </c>
      <c r="BB15" s="385">
        <v>4</v>
      </c>
      <c r="BC15" s="385">
        <v>5.7</v>
      </c>
      <c r="BD15" s="385">
        <v>7.3000000000000007</v>
      </c>
      <c r="BE15" s="385">
        <v>5.5</v>
      </c>
      <c r="BF15" s="385">
        <v>3</v>
      </c>
      <c r="BG15" s="385">
        <v>2.6</v>
      </c>
      <c r="BH15" s="385">
        <v>4.5</v>
      </c>
      <c r="BI15" s="385">
        <v>4.5</v>
      </c>
      <c r="BJ15" s="385">
        <v>3.1999999999999997</v>
      </c>
      <c r="BK15" s="385">
        <v>10.5</v>
      </c>
      <c r="BL15" s="385">
        <v>9.5</v>
      </c>
      <c r="BM15" s="385">
        <v>11.899999999999999</v>
      </c>
      <c r="BN15" s="385">
        <v>13.299999999999999</v>
      </c>
      <c r="BO15" s="385">
        <v>12.1</v>
      </c>
      <c r="BP15" s="385">
        <v>13.5</v>
      </c>
      <c r="BQ15" s="385">
        <v>16.600000000000001</v>
      </c>
      <c r="BR15" s="385">
        <v>18.899999999999999</v>
      </c>
      <c r="BS15" s="385">
        <v>21.6</v>
      </c>
    </row>
    <row r="17" spans="1:71" ht="15.75" thickBot="1" x14ac:dyDescent="0.3">
      <c r="A17" s="682" t="s">
        <v>368</v>
      </c>
      <c r="B17" s="682"/>
      <c r="D17" s="640" t="s">
        <v>24</v>
      </c>
      <c r="E17" s="639"/>
      <c r="G17" s="473"/>
      <c r="H17" s="485" t="s">
        <v>306</v>
      </c>
      <c r="I17" s="485" t="s">
        <v>307</v>
      </c>
      <c r="J17" s="485" t="s">
        <v>308</v>
      </c>
      <c r="K17" s="485" t="s">
        <v>309</v>
      </c>
      <c r="L17" s="485" t="s">
        <v>310</v>
      </c>
      <c r="M17" s="485" t="s">
        <v>311</v>
      </c>
      <c r="N17" s="485" t="s">
        <v>312</v>
      </c>
      <c r="O17" s="485" t="s">
        <v>313</v>
      </c>
      <c r="P17" s="485" t="s">
        <v>314</v>
      </c>
      <c r="Q17" s="485" t="s">
        <v>315</v>
      </c>
      <c r="R17" s="485" t="s">
        <v>316</v>
      </c>
      <c r="S17" s="485" t="s">
        <v>317</v>
      </c>
      <c r="T17" s="485" t="s">
        <v>318</v>
      </c>
      <c r="U17" s="485" t="s">
        <v>319</v>
      </c>
      <c r="V17" s="485" t="s">
        <v>320</v>
      </c>
      <c r="W17" s="485" t="s">
        <v>321</v>
      </c>
      <c r="X17" s="485" t="s">
        <v>322</v>
      </c>
      <c r="Y17" s="485" t="s">
        <v>323</v>
      </c>
      <c r="Z17" s="485" t="s">
        <v>324</v>
      </c>
      <c r="AA17" s="485" t="s">
        <v>325</v>
      </c>
      <c r="AB17" s="485" t="s">
        <v>326</v>
      </c>
      <c r="AC17" s="485" t="s">
        <v>327</v>
      </c>
      <c r="AD17" s="485" t="s">
        <v>328</v>
      </c>
      <c r="AE17" s="485" t="s">
        <v>329</v>
      </c>
      <c r="AF17" s="485" t="s">
        <v>290</v>
      </c>
      <c r="AG17" s="485" t="s">
        <v>291</v>
      </c>
      <c r="AH17" s="485" t="s">
        <v>292</v>
      </c>
      <c r="AI17" s="485" t="s">
        <v>293</v>
      </c>
      <c r="AJ17" s="485" t="s">
        <v>294</v>
      </c>
      <c r="AK17" s="485" t="s">
        <v>295</v>
      </c>
      <c r="AL17" s="485" t="s">
        <v>296</v>
      </c>
      <c r="AM17" s="485" t="s">
        <v>297</v>
      </c>
      <c r="AN17" s="485" t="s">
        <v>251</v>
      </c>
      <c r="AO17" s="485" t="s">
        <v>252</v>
      </c>
      <c r="AP17" s="485" t="s">
        <v>253</v>
      </c>
      <c r="AQ17" s="485" t="s">
        <v>254</v>
      </c>
      <c r="AR17" s="485" t="s">
        <v>255</v>
      </c>
      <c r="AS17" s="485" t="s">
        <v>256</v>
      </c>
      <c r="AT17" s="485" t="s">
        <v>257</v>
      </c>
      <c r="AU17" s="485" t="s">
        <v>258</v>
      </c>
      <c r="AV17" s="485" t="s">
        <v>259</v>
      </c>
      <c r="AW17" s="485" t="s">
        <v>260</v>
      </c>
      <c r="AX17" s="485" t="s">
        <v>261</v>
      </c>
      <c r="AY17" s="485" t="s">
        <v>262</v>
      </c>
      <c r="AZ17" s="485" t="s">
        <v>263</v>
      </c>
      <c r="BA17" s="485" t="s">
        <v>264</v>
      </c>
      <c r="BB17" s="485" t="s">
        <v>265</v>
      </c>
      <c r="BC17" s="485" t="s">
        <v>266</v>
      </c>
      <c r="BD17" s="485" t="s">
        <v>267</v>
      </c>
      <c r="BE17" s="485" t="s">
        <v>268</v>
      </c>
      <c r="BF17" s="485" t="s">
        <v>269</v>
      </c>
      <c r="BG17" s="485" t="s">
        <v>270</v>
      </c>
      <c r="BH17" s="485" t="s">
        <v>271</v>
      </c>
      <c r="BI17" s="485" t="s">
        <v>272</v>
      </c>
      <c r="BJ17" s="485" t="s">
        <v>273</v>
      </c>
      <c r="BK17" s="485" t="s">
        <v>274</v>
      </c>
      <c r="BL17" s="485" t="s">
        <v>275</v>
      </c>
      <c r="BM17" s="485" t="s">
        <v>276</v>
      </c>
      <c r="BN17" s="485" t="s">
        <v>277</v>
      </c>
      <c r="BO17" s="485" t="s">
        <v>278</v>
      </c>
      <c r="BP17" s="486" t="s">
        <v>279</v>
      </c>
      <c r="BQ17" s="486" t="s">
        <v>280</v>
      </c>
      <c r="BR17" s="486" t="s">
        <v>281</v>
      </c>
      <c r="BS17" s="486" t="s">
        <v>282</v>
      </c>
    </row>
    <row r="18" spans="1:71" x14ac:dyDescent="0.25">
      <c r="A18" s="685" t="s">
        <v>1190</v>
      </c>
      <c r="B18" s="685"/>
      <c r="D18" s="684" t="s">
        <v>1191</v>
      </c>
      <c r="G18" s="393" t="s">
        <v>691</v>
      </c>
      <c r="H18" s="385">
        <v>13.4101590428214</v>
      </c>
      <c r="I18" s="385">
        <v>13.6156637100366</v>
      </c>
      <c r="J18" s="385">
        <v>13.647515774005599</v>
      </c>
      <c r="K18" s="385">
        <v>13.7187581152084</v>
      </c>
      <c r="L18" s="385">
        <v>13.9057609503098</v>
      </c>
      <c r="M18" s="385">
        <v>13.9982116366629</v>
      </c>
      <c r="N18" s="385">
        <v>14.0656778885643</v>
      </c>
      <c r="O18" s="385">
        <v>14.0831133629343</v>
      </c>
      <c r="P18" s="385">
        <v>14.0181127428856</v>
      </c>
      <c r="Q18" s="385">
        <v>14.0447062202064</v>
      </c>
      <c r="R18" s="385">
        <v>14.0680797450122</v>
      </c>
      <c r="S18" s="385">
        <v>14.066886450637799</v>
      </c>
      <c r="T18" s="385">
        <v>13.945347886845999</v>
      </c>
      <c r="U18" s="385">
        <v>13.827763568396501</v>
      </c>
      <c r="V18" s="385">
        <v>13.8598133783709</v>
      </c>
      <c r="W18" s="385">
        <v>13.9575647319793</v>
      </c>
      <c r="X18" s="385">
        <v>14.186138732685</v>
      </c>
      <c r="Y18" s="385">
        <v>14.1416055616858</v>
      </c>
      <c r="Z18" s="385">
        <v>13.946826228266</v>
      </c>
      <c r="AA18" s="385">
        <v>13.8447749119837</v>
      </c>
      <c r="AB18" s="385">
        <v>13.683983015422401</v>
      </c>
      <c r="AC18" s="385">
        <v>13.5210253750035</v>
      </c>
      <c r="AD18" s="385">
        <v>13.4096116021166</v>
      </c>
      <c r="AE18" s="385">
        <v>13.3240842679349</v>
      </c>
      <c r="AF18" s="385">
        <v>13.063559239787701</v>
      </c>
      <c r="AG18" s="385">
        <v>12.845772825006399</v>
      </c>
      <c r="AH18" s="385">
        <v>12.684542866122101</v>
      </c>
      <c r="AI18" s="385">
        <v>12.4904543698213</v>
      </c>
      <c r="AJ18" s="385">
        <v>12.259211928723399</v>
      </c>
      <c r="AK18" s="385">
        <v>12.224026011149499</v>
      </c>
      <c r="AL18" s="385">
        <v>12.264154638105801</v>
      </c>
      <c r="AM18" s="385">
        <v>12.078145027044</v>
      </c>
      <c r="AN18" s="385">
        <v>11.955638121186</v>
      </c>
      <c r="AO18" s="385">
        <v>11.9297457834426</v>
      </c>
      <c r="AP18" s="385">
        <v>11.677495789839</v>
      </c>
      <c r="AQ18" s="385">
        <v>11.6461661704439</v>
      </c>
      <c r="AR18" s="385">
        <v>11.910231053481899</v>
      </c>
      <c r="AS18" s="385">
        <v>12.229425452252601</v>
      </c>
      <c r="AT18" s="385">
        <v>12.583234331904601</v>
      </c>
      <c r="AU18" s="385">
        <v>12.8897084236014</v>
      </c>
      <c r="AV18" s="385">
        <v>13.1007724235069</v>
      </c>
      <c r="AW18" s="385">
        <v>13.046474627339901</v>
      </c>
      <c r="AX18" s="385">
        <v>13.0362813110773</v>
      </c>
      <c r="AY18" s="385">
        <v>12.923012810518401</v>
      </c>
      <c r="AZ18" s="385">
        <v>12.8729420893245</v>
      </c>
      <c r="BA18" s="385">
        <v>12.8386405321477</v>
      </c>
      <c r="BB18" s="385">
        <v>12.841518197794599</v>
      </c>
      <c r="BC18" s="385">
        <v>12.949131602027499</v>
      </c>
      <c r="BD18" s="385">
        <v>12.888710153716501</v>
      </c>
      <c r="BE18" s="385">
        <v>12.9145989842047</v>
      </c>
      <c r="BF18" s="385">
        <v>12.908799301419</v>
      </c>
      <c r="BG18" s="385">
        <v>12.993764920534201</v>
      </c>
      <c r="BH18" s="385">
        <v>12.9721019844665</v>
      </c>
      <c r="BI18" s="385">
        <v>12.9678461238836</v>
      </c>
      <c r="BJ18" s="385">
        <v>12.958942249181399</v>
      </c>
      <c r="BK18" s="385">
        <v>12.922542854796999</v>
      </c>
      <c r="BL18" s="385">
        <v>12.8404411644355</v>
      </c>
      <c r="BM18" s="385">
        <v>12.739442670045801</v>
      </c>
      <c r="BN18" s="385">
        <v>12.655398586824999</v>
      </c>
      <c r="BO18" s="385">
        <v>12.509533215195001</v>
      </c>
      <c r="BP18" s="385">
        <v>12.448615483480999</v>
      </c>
      <c r="BQ18" s="385">
        <v>12.319292523298865</v>
      </c>
      <c r="BR18" s="385">
        <v>12.293398676581267</v>
      </c>
      <c r="BS18" s="385">
        <v>12.1321581527713</v>
      </c>
    </row>
    <row r="19" spans="1:71" ht="15.75" thickBot="1" x14ac:dyDescent="0.3">
      <c r="A19" s="666"/>
      <c r="B19" s="666"/>
      <c r="D19" s="675"/>
      <c r="G19" s="394" t="s">
        <v>693</v>
      </c>
      <c r="H19" s="385">
        <v>9.5333745364647733</v>
      </c>
      <c r="I19" s="385">
        <v>10.259498096495999</v>
      </c>
      <c r="J19" s="385">
        <v>10.387955993051536</v>
      </c>
      <c r="K19" s="385">
        <v>10.269457615357926</v>
      </c>
      <c r="L19" s="385">
        <v>10.63286313381624</v>
      </c>
      <c r="M19" s="385">
        <v>10.695390705286796</v>
      </c>
      <c r="N19" s="385">
        <v>10.79781999848611</v>
      </c>
      <c r="O19" s="385">
        <v>10.857598420712957</v>
      </c>
      <c r="P19" s="385">
        <v>11.299024296919837</v>
      </c>
      <c r="Q19" s="385">
        <v>11.306822552111377</v>
      </c>
      <c r="R19" s="385">
        <v>11.213382729251805</v>
      </c>
      <c r="S19" s="385">
        <v>10.7722802470077</v>
      </c>
      <c r="T19" s="385">
        <v>11.184235699253875</v>
      </c>
      <c r="U19" s="385">
        <v>10.558294164851542</v>
      </c>
      <c r="V19" s="385">
        <v>10.547482642182343</v>
      </c>
      <c r="W19" s="385">
        <v>10.529519172245891</v>
      </c>
      <c r="X19" s="385">
        <v>11.248721736166344</v>
      </c>
      <c r="Y19" s="385">
        <v>11.172528679059553</v>
      </c>
      <c r="Z19" s="385">
        <v>10.645475672839043</v>
      </c>
      <c r="AA19" s="385">
        <v>10.870465930920185</v>
      </c>
      <c r="AB19" s="385">
        <v>11.503050051149927</v>
      </c>
      <c r="AC19" s="385">
        <v>11.029327638152626</v>
      </c>
      <c r="AD19" s="385">
        <v>10.797147923190101</v>
      </c>
      <c r="AE19" s="385">
        <v>10.727566389963568</v>
      </c>
      <c r="AF19" s="385">
        <v>10.741340971620247</v>
      </c>
      <c r="AG19" s="385">
        <v>10.02375834370404</v>
      </c>
      <c r="AH19" s="385">
        <v>9.27734375</v>
      </c>
      <c r="AI19" s="385">
        <v>8.8660104838405562</v>
      </c>
      <c r="AJ19" s="385">
        <v>8.3510800121691524</v>
      </c>
      <c r="AK19" s="385">
        <v>7.8892312373996738</v>
      </c>
      <c r="AL19" s="385">
        <v>7.6677676024620931</v>
      </c>
      <c r="AM19" s="385">
        <v>7.3309395571514058</v>
      </c>
      <c r="AN19" s="385">
        <v>7.3583352047308921</v>
      </c>
      <c r="AO19" s="385">
        <v>6.977874121692329</v>
      </c>
      <c r="AP19" s="385">
        <v>5.5686418844313588</v>
      </c>
      <c r="AQ19" s="385">
        <v>5.3732780328840173</v>
      </c>
      <c r="AR19" s="385">
        <v>5.8669264199010938</v>
      </c>
      <c r="AS19" s="385">
        <v>5.647989256136686</v>
      </c>
      <c r="AT19" s="385">
        <v>6.1199600872168221</v>
      </c>
      <c r="AU19" s="385">
        <v>6.9077730937060879</v>
      </c>
      <c r="AV19" s="385">
        <v>8.0923351423685972</v>
      </c>
      <c r="AW19" s="385">
        <v>8.4012144549763015</v>
      </c>
      <c r="AX19" s="385">
        <v>8.7113269322738471</v>
      </c>
      <c r="AY19" s="385">
        <v>8.8931424154304839</v>
      </c>
      <c r="AZ19" s="385">
        <v>9.1557451082536634</v>
      </c>
      <c r="BA19" s="385">
        <v>8.6513716502783282</v>
      </c>
      <c r="BB19" s="385">
        <v>8.2795722913740519</v>
      </c>
      <c r="BC19" s="385">
        <v>9.0009268170829788</v>
      </c>
      <c r="BD19" s="385">
        <v>8.9057301293900188</v>
      </c>
      <c r="BE19" s="385">
        <v>8.5618085618085615</v>
      </c>
      <c r="BF19" s="385">
        <v>8.724842847821126</v>
      </c>
      <c r="BG19" s="385">
        <v>9.3708651150131317</v>
      </c>
      <c r="BH19" s="385">
        <v>9.3713278495887185</v>
      </c>
      <c r="BI19" s="385">
        <v>9.4098530172095423</v>
      </c>
      <c r="BJ19" s="385">
        <v>9.3284852697180209</v>
      </c>
      <c r="BK19" s="385">
        <v>9.7468365158873436</v>
      </c>
      <c r="BL19" s="385">
        <v>9.7116816867378439</v>
      </c>
      <c r="BM19" s="385">
        <v>8.9261794992335783</v>
      </c>
      <c r="BN19" s="385">
        <v>8.4490121916605592</v>
      </c>
      <c r="BO19" s="385">
        <v>8.1256444681467794</v>
      </c>
      <c r="BP19" s="385">
        <v>7.5320864318818526</v>
      </c>
      <c r="BQ19" s="385">
        <v>7.3982891364536192</v>
      </c>
      <c r="BR19" s="385">
        <v>7.2215188143883848</v>
      </c>
      <c r="BS19" s="385">
        <v>6.4425365663857104</v>
      </c>
    </row>
    <row r="34" spans="1:5" x14ac:dyDescent="0.25">
      <c r="A34" s="682" t="s">
        <v>907</v>
      </c>
      <c r="B34" s="682"/>
      <c r="D34" s="647" t="s">
        <v>910</v>
      </c>
    </row>
    <row r="35" spans="1:5" x14ac:dyDescent="0.25">
      <c r="D35" s="639"/>
      <c r="E35" s="639"/>
    </row>
  </sheetData>
  <mergeCells count="6">
    <mergeCell ref="A34:B34"/>
    <mergeCell ref="D3:D4"/>
    <mergeCell ref="A3:B4"/>
    <mergeCell ref="A18:B19"/>
    <mergeCell ref="D18:D19"/>
    <mergeCell ref="A17:B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52</vt:i4>
      </vt:variant>
      <vt:variant>
        <vt:lpstr>Pomenované rozsahy</vt:lpstr>
      </vt:variant>
      <vt:variant>
        <vt:i4>33</vt:i4>
      </vt:variant>
    </vt:vector>
  </HeadingPairs>
  <TitlesOfParts>
    <vt:vector size="85" baseType="lpstr">
      <vt:lpstr>Obsah</vt:lpstr>
      <vt:lpstr>Graf Deficit a Dlh</vt:lpstr>
      <vt:lpstr>Tab 1 Predpoklady pre prognozu</vt:lpstr>
      <vt:lpstr>Graf 3+4 - Ropa + Akcie</vt:lpstr>
      <vt:lpstr>Graf 5+6 - Dlhopisy + Inflácia</vt:lpstr>
      <vt:lpstr>Graf 7+8  HDP + Príspevky</vt:lpstr>
      <vt:lpstr>Graf 9+10 Zam. + Beveridge</vt:lpstr>
      <vt:lpstr>Graf 11+12 Sektory + Mzda</vt:lpstr>
      <vt:lpstr>Graf 13+14 NAIRU</vt:lpstr>
      <vt:lpstr>Graf 15+16 Externe + Inflacia</vt:lpstr>
      <vt:lpstr>Tab 2 Indikatory Ekonomiky</vt:lpstr>
      <vt:lpstr>Tab 3 Predpoklady JLR</vt:lpstr>
      <vt:lpstr>Tab 4 PredpokladyVW</vt:lpstr>
      <vt:lpstr>Graf 17 + Tab 5 - JLR a VW</vt:lpstr>
      <vt:lpstr>Graf 18 + 19 HDP + Zamestnanost</vt:lpstr>
      <vt:lpstr>Graf 20 + 21 Nerovnovahy + Infl</vt:lpstr>
      <vt:lpstr>Graf 22 + Tab 6 Vyrobne faktory</vt:lpstr>
      <vt:lpstr>Graf 23 + Tab 7 Output gap</vt:lpstr>
      <vt:lpstr>Graf 24 + Tab 8 faktory MF</vt:lpstr>
      <vt:lpstr>Graf 25 + Tab 9 Output gap MF</vt:lpstr>
      <vt:lpstr>Tab 10 Prognozy porovnanie</vt:lpstr>
      <vt:lpstr>Graf 26 + 27 Kons.usilie + Dlh</vt:lpstr>
      <vt:lpstr>Graf 28 - Saldo 2015</vt:lpstr>
      <vt:lpstr>Tab 11 Dan a odvod prijmy</vt:lpstr>
      <vt:lpstr>Graf 29 - Saldo 2016</vt:lpstr>
      <vt:lpstr>Tab 12 Zmena dan. prijmov</vt:lpstr>
      <vt:lpstr>Tab 13 Zmena fisk. cielov</vt:lpstr>
      <vt:lpstr>Graf 30 Fisk. kompakt</vt:lpstr>
      <vt:lpstr>Graf 31 Opatrenia NPC</vt:lpstr>
      <vt:lpstr>Tab 14 Opatrenia Fisk. ramec</vt:lpstr>
      <vt:lpstr>Tab 15 NPC Jednorazove opatr.</vt:lpstr>
      <vt:lpstr>Tab 16 NPC bilancia</vt:lpstr>
      <vt:lpstr>Tab 17 NPC potreba opatreni</vt:lpstr>
      <vt:lpstr>Graf 32 + 33 Fisk.muliplikatory</vt:lpstr>
      <vt:lpstr>Tab 18 Kons. usilie</vt:lpstr>
      <vt:lpstr>Graf 34 Fisk. pozicia</vt:lpstr>
      <vt:lpstr>Graf 35 Výdav. pravidlo</vt:lpstr>
      <vt:lpstr>Tab 19 Hruby dlh</vt:lpstr>
      <vt:lpstr>Tab 20 Vplyv na hruby dlh</vt:lpstr>
      <vt:lpstr>Graf 36 Faktory k zmene dlh</vt:lpstr>
      <vt:lpstr>Graf 37 Cisty dlh</vt:lpstr>
      <vt:lpstr>Graf 39 Hotovostna rezerva</vt:lpstr>
      <vt:lpstr>Graf  38 Stochasticky model</vt:lpstr>
      <vt:lpstr>Tab 21 Scenar 1</vt:lpstr>
      <vt:lpstr>Tab 22 Scenar 2</vt:lpstr>
      <vt:lpstr>Tab 23 Scenar 3</vt:lpstr>
      <vt:lpstr>Tab 24 Porovnanie prognoz</vt:lpstr>
      <vt:lpstr>Tab Indikatori udrzatelnosti</vt:lpstr>
      <vt:lpstr>Tab S1 S2</vt:lpstr>
      <vt:lpstr>Tab 27 EU fondy podla OP</vt:lpstr>
      <vt:lpstr>DRM</vt:lpstr>
      <vt:lpstr>One-offs EK</vt:lpstr>
      <vt:lpstr>'Tab 2 Indikatory Ekonomiky'!_ftn1</vt:lpstr>
      <vt:lpstr>'Tab 12 Zmena dan. prijmov'!_ftn2</vt:lpstr>
      <vt:lpstr>'Tab 12 Zmena dan. prijmov'!_ftn3</vt:lpstr>
      <vt:lpstr>'Tab 12 Zmena dan. prijmov'!_ftn4</vt:lpstr>
      <vt:lpstr>'Tab 2 Indikatory Ekonomiky'!_ftnref1</vt:lpstr>
      <vt:lpstr>'Tab 12 Zmena dan. prijmov'!_ftnref2</vt:lpstr>
      <vt:lpstr>'Tab 12 Zmena dan. prijmov'!_ftnref3</vt:lpstr>
      <vt:lpstr>'Tab 12 Zmena dan. prijmov'!_ftnref4</vt:lpstr>
      <vt:lpstr>'Graf 7+8  HDP + Príspevky'!_Toc416944006</vt:lpstr>
      <vt:lpstr>'Graf 9+10 Zam. + Beveridge'!_Toc416944007</vt:lpstr>
      <vt:lpstr>'Graf 9+10 Zam. + Beveridge'!_Toc416944008</vt:lpstr>
      <vt:lpstr>'Graf 11+12 Sektory + Mzda'!_Toc416944009</vt:lpstr>
      <vt:lpstr>'Graf 11+12 Sektory + Mzda'!_Toc416944010</vt:lpstr>
      <vt:lpstr>'Graf 20 + 21 Nerovnovahy + Infl'!_Toc416944014</vt:lpstr>
      <vt:lpstr>'Graf 20 + 21 Nerovnovahy + Infl'!_Toc416944015</vt:lpstr>
      <vt:lpstr>'Graf 22 + Tab 6 Vyrobne faktory'!_Toc416944017</vt:lpstr>
      <vt:lpstr>'Graf 23 + Tab 7 Output gap'!_Toc416944019</vt:lpstr>
      <vt:lpstr>'Graf 25 + Tab 9 Output gap MF'!_Toc416944019</vt:lpstr>
      <vt:lpstr>'Graf 25 + Tab 9 Output gap MF'!_Toc416944024</vt:lpstr>
      <vt:lpstr>'Graf 25 + Tab 9 Output gap MF'!_Toc416944025</vt:lpstr>
      <vt:lpstr>'Graf 28 - Saldo 2015'!_Toc416944033</vt:lpstr>
      <vt:lpstr>'Graf 32 + 33 Fisk.muliplikatory'!_Toc416944045</vt:lpstr>
      <vt:lpstr>'Graf 32 + 33 Fisk.muliplikatory'!_Toc416944046</vt:lpstr>
      <vt:lpstr>'Graf 39 Hotovostna rezerva'!_Toc417907480</vt:lpstr>
      <vt:lpstr>'Graf 34 Fisk. pozicia'!_Toc449429151</vt:lpstr>
      <vt:lpstr>'Tab 11 Dan a odvod prijmy'!_Toc449430139</vt:lpstr>
      <vt:lpstr>'Tab 12 Zmena dan. prijmov'!_Toc449430143</vt:lpstr>
      <vt:lpstr>'Tab 13 Zmena fisk. cielov'!_Toc449430145</vt:lpstr>
      <vt:lpstr>'Tab 14 Opatrenia Fisk. ramec'!_Toc449430150</vt:lpstr>
      <vt:lpstr>'Tab 15 NPC Jednorazove opatr.'!_Toc449430152</vt:lpstr>
      <vt:lpstr>'Tab Indikatori udrzatelnosti'!_Toc449430180</vt:lpstr>
      <vt:lpstr>'Tab S1 S2'!_Toc449430181</vt:lpstr>
      <vt:lpstr>'Graf 30 Fisk. kompakt'!MTO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2016-05-31T11:28:02Z</dcterms:modified>
</cp:coreProperties>
</file>