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charts/chart8.xml" ContentType="application/vnd.openxmlformats-officedocument.drawingml.chart+xml"/>
  <Override PartName="/xl/theme/themeOverride5.xml" ContentType="application/vnd.openxmlformats-officedocument.themeOverrid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theme/themeOverride6.xml" ContentType="application/vnd.openxmlformats-officedocument.themeOverrid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theme/themeOverride7.xml" ContentType="application/vnd.openxmlformats-officedocument.themeOverrid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theme/themeOverride9.xml" ContentType="application/vnd.openxmlformats-officedocument.themeOverrid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6.xml" ContentType="application/vnd.openxmlformats-officedocument.drawingml.chart+xml"/>
  <Override PartName="/xl/theme/themeOverride10.xml" ContentType="application/vnd.openxmlformats-officedocument.themeOverride+xml"/>
  <Override PartName="/xl/charts/chart1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2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26.xml" ContentType="application/vnd.openxmlformats-officedocument.drawingml.chart+xml"/>
  <Override PartName="/xl/theme/themeOverride11.xml" ContentType="application/vnd.openxmlformats-officedocument.themeOverride+xml"/>
  <Override PartName="/xl/drawings/drawing15.xml" ContentType="application/vnd.openxmlformats-officedocument.drawingml.chartshapes+xml"/>
  <Override PartName="/xl/charts/chart27.xml" ContentType="application/vnd.openxmlformats-officedocument.drawingml.chart+xml"/>
  <Override PartName="/xl/theme/themeOverride12.xml" ContentType="application/vnd.openxmlformats-officedocument.themeOverride+xml"/>
  <Override PartName="/xl/drawings/drawing16.xml" ContentType="application/vnd.openxmlformats-officedocument.drawing+xml"/>
  <Override PartName="/xl/charts/chart28.xml" ContentType="application/vnd.openxmlformats-officedocument.drawingml.chart+xml"/>
  <Override PartName="/xl/drawings/drawing17.xml" ContentType="application/vnd.openxmlformats-officedocument.drawingml.chartshapes+xml"/>
  <Override PartName="/xl/charts/chart2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30.xml" ContentType="application/vnd.openxmlformats-officedocument.drawingml.chart+xml"/>
  <Override PartName="/xl/theme/themeOverride13.xml" ContentType="application/vnd.openxmlformats-officedocument.themeOverride+xml"/>
  <Override PartName="/xl/charts/chart31.xml" ContentType="application/vnd.openxmlformats-officedocument.drawingml.chart+xml"/>
  <Override PartName="/xl/theme/themeOverride14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33.xml" ContentType="application/vnd.openxmlformats-officedocument.drawingml.chart+xml"/>
  <Override PartName="/xl/drawings/drawing27.xml" ContentType="application/vnd.openxmlformats-officedocument.drawingml.chartshapes+xml"/>
  <Override PartName="/xl/charts/chart3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35.xml" ContentType="application/vnd.openxmlformats-officedocument.drawingml.chart+xml"/>
  <Override PartName="/xl/theme/themeOverride15.xml" ContentType="application/vnd.openxmlformats-officedocument.themeOverride+xml"/>
  <Override PartName="/xl/charts/chart36.xml" ContentType="application/vnd.openxmlformats-officedocument.drawingml.chart+xml"/>
  <Override PartName="/xl/theme/themeOverride16.xml" ContentType="application/vnd.openxmlformats-officedocument.themeOverride+xml"/>
  <Override PartName="/xl/charts/chart37.xml" ContentType="application/vnd.openxmlformats-officedocument.drawingml.chart+xml"/>
  <Override PartName="/xl/theme/themeOverride17.xml" ContentType="application/vnd.openxmlformats-officedocument.themeOverride+xml"/>
  <Override PartName="/xl/drawings/drawing30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31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2.xml" ContentType="application/vnd.openxmlformats-officedocument.drawing+xml"/>
  <Override PartName="/xl/charts/chart4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3.xml" ContentType="application/vnd.openxmlformats-officedocument.drawingml.chartshapes+xml"/>
  <Override PartName="/xl/charts/chart4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45.xml" ContentType="application/vnd.openxmlformats-officedocument.drawingml.chart+xml"/>
  <Override PartName="/xl/theme/themeOverride18.xml" ContentType="application/vnd.openxmlformats-officedocument.themeOverride+xml"/>
  <Override PartName="/xl/charts/chart46.xml" ContentType="application/vnd.openxmlformats-officedocument.drawingml.chart+xml"/>
  <Override PartName="/xl/theme/themeOverride19.xml" ContentType="application/vnd.openxmlformats-officedocument.themeOverride+xml"/>
  <Override PartName="/xl/drawings/drawing37.xml" ContentType="application/vnd.openxmlformats-officedocument.drawing+xml"/>
  <Override PartName="/xl/charts/chart47.xml" ContentType="application/vnd.openxmlformats-officedocument.drawingml.chart+xml"/>
  <Override PartName="/xl/theme/themeOverride20.xml" ContentType="application/vnd.openxmlformats-officedocument.themeOverride+xml"/>
  <Override PartName="/xl/charts/chart48.xml" ContentType="application/vnd.openxmlformats-officedocument.drawingml.chart+xml"/>
  <Override PartName="/xl/theme/themeOverride21.xml" ContentType="application/vnd.openxmlformats-officedocument.themeOverride+xml"/>
  <Override PartName="/xl/charts/chart49.xml" ContentType="application/vnd.openxmlformats-officedocument.drawingml.chart+xml"/>
  <Override PartName="/xl/theme/themeOverride22.xml" ContentType="application/vnd.openxmlformats-officedocument.themeOverride+xml"/>
  <Override PartName="/xl/charts/chart50.xml" ContentType="application/vnd.openxmlformats-officedocument.drawingml.chart+xml"/>
  <Override PartName="/xl/theme/themeOverride23.xml" ContentType="application/vnd.openxmlformats-officedocument.themeOverride+xml"/>
  <Override PartName="/xl/drawings/drawing38.xml" ContentType="application/vnd.openxmlformats-officedocument.drawing+xml"/>
  <Override PartName="/xl/charts/chart51.xml" ContentType="application/vnd.openxmlformats-officedocument.drawingml.chart+xml"/>
  <Override PartName="/xl/theme/themeOverride24.xml" ContentType="application/vnd.openxmlformats-officedocument.themeOverride+xml"/>
  <Override PartName="/xl/charts/chart52.xml" ContentType="application/vnd.openxmlformats-officedocument.drawingml.chart+xml"/>
  <Override PartName="/xl/theme/themeOverride25.xml" ContentType="application/vnd.openxmlformats-officedocument.themeOverride+xml"/>
  <Override PartName="/xl/charts/chart53.xml" ContentType="application/vnd.openxmlformats-officedocument.drawingml.chart+xml"/>
  <Override PartName="/xl/theme/themeOverride26.xml" ContentType="application/vnd.openxmlformats-officedocument.themeOverride+xml"/>
  <Override PartName="/xl/charts/chart54.xml" ContentType="application/vnd.openxmlformats-officedocument.drawingml.chart+xml"/>
  <Override PartName="/xl/theme/themeOverride27.xml" ContentType="application/vnd.openxmlformats-officedocument.themeOverride+xml"/>
  <Override PartName="/xl/drawings/drawing39.xml" ContentType="application/vnd.openxmlformats-officedocument.drawing+xml"/>
  <Override PartName="/xl/charts/chart55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5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40.xml" ContentType="application/vnd.openxmlformats-officedocument.drawing+xml"/>
  <Override PartName="/xl/charts/chart57.xml" ContentType="application/vnd.openxmlformats-officedocument.drawingml.chart+xml"/>
  <Override PartName="/xl/theme/themeOverride28.xml" ContentType="application/vnd.openxmlformats-officedocument.themeOverride+xml"/>
  <Override PartName="/xl/charts/chart58.xml" ContentType="application/vnd.openxmlformats-officedocument.drawingml.chart+xml"/>
  <Override PartName="/xl/theme/themeOverride29.xml" ContentType="application/vnd.openxmlformats-officedocument.themeOverride+xml"/>
  <Override PartName="/xl/charts/chart5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6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Tento_zošit"/>
  <bookViews>
    <workbookView xWindow="240" yWindow="105" windowWidth="14805" windowHeight="8010" tabRatio="830" firstSheet="32" activeTab="40"/>
  </bookViews>
  <sheets>
    <sheet name="Obsah_Content" sheetId="73" r:id="rId1"/>
    <sheet name="ESA2010_source" sheetId="110" r:id="rId2"/>
    <sheet name="Zhrnutie " sheetId="94" r:id="rId3"/>
    <sheet name="Tab 1" sheetId="11" r:id="rId4"/>
    <sheet name="Graf 1+2" sheetId="84" r:id="rId5"/>
    <sheet name="Graf 3+4" sheetId="12" r:id="rId6"/>
    <sheet name="Graf 5" sheetId="163" r:id="rId7"/>
    <sheet name="Graf 6" sheetId="164" r:id="rId8"/>
    <sheet name="Graf 7+Tab 2" sheetId="103" r:id="rId9"/>
    <sheet name="Graf 8 + Tab 3" sheetId="104" r:id="rId10"/>
    <sheet name="Tab 4" sheetId="16" r:id="rId11"/>
    <sheet name="Tab 5 " sheetId="37" r:id="rId12"/>
    <sheet name="Tab 6 " sheetId="36" r:id="rId13"/>
    <sheet name="Graf 9+10 " sheetId="161" r:id="rId14"/>
    <sheet name="Graf 11" sheetId="18" r:id="rId15"/>
    <sheet name="Graf 12" sheetId="20" r:id="rId16"/>
    <sheet name="Tab 7" sheetId="173" r:id="rId17"/>
    <sheet name="Graf 13" sheetId="172" r:id="rId18"/>
    <sheet name="Tab 8" sheetId="25" r:id="rId19"/>
    <sheet name="Tab 9 " sheetId="28" r:id="rId20"/>
    <sheet name="Graf 14" sheetId="29" r:id="rId21"/>
    <sheet name="Graf 15" sheetId="157" r:id="rId22"/>
    <sheet name="Graf 16+17" sheetId="97" r:id="rId23"/>
    <sheet name="Graf 18" sheetId="188" r:id="rId24"/>
    <sheet name="Graf 19+20" sheetId="98" r:id="rId25"/>
    <sheet name="Graf 21+22" sheetId="141" r:id="rId26"/>
    <sheet name="Tab 10" sheetId="178" r:id="rId27"/>
    <sheet name="Graf 23" sheetId="179" r:id="rId28"/>
    <sheet name="Graf 24+25" sheetId="183" r:id="rId29"/>
    <sheet name="Graf 26+27" sheetId="184" r:id="rId30"/>
    <sheet name="Graf 28+29" sheetId="166" r:id="rId31"/>
    <sheet name="Graf 30+31" sheetId="112" r:id="rId32"/>
    <sheet name="Tab 15" sheetId="175" r:id="rId33"/>
    <sheet name="Tab 15a" sheetId="182" r:id="rId34"/>
    <sheet name="Tab 16 " sheetId="30" r:id="rId35"/>
    <sheet name="Tab 17" sheetId="143" r:id="rId36"/>
    <sheet name="Tab 18" sheetId="158" r:id="rId37"/>
    <sheet name="Tab 19 +20" sheetId="185" r:id="rId38"/>
    <sheet name="Tab 21 + 22" sheetId="186" r:id="rId39"/>
    <sheet name="Tab 23 " sheetId="113" r:id="rId40"/>
    <sheet name="Tab 25" sheetId="176" r:id="rId41"/>
  </sheets>
  <externalReferences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</externalReferences>
  <definedNames>
    <definedName name="\A" localSheetId="23">#REF!</definedName>
    <definedName name="\A" localSheetId="30">#REF!</definedName>
    <definedName name="\A" localSheetId="6">#REF!</definedName>
    <definedName name="\A" localSheetId="7">#REF!</definedName>
    <definedName name="\A" localSheetId="35">#REF!</definedName>
    <definedName name="\A">#REF!</definedName>
    <definedName name="\B" localSheetId="23">#REF!</definedName>
    <definedName name="\B" localSheetId="6">#REF!</definedName>
    <definedName name="\B" localSheetId="7">#REF!</definedName>
    <definedName name="\B" localSheetId="35">#REF!</definedName>
    <definedName name="\B">#REF!</definedName>
    <definedName name="\C" localSheetId="23">#REF!</definedName>
    <definedName name="\C" localSheetId="6">#REF!</definedName>
    <definedName name="\C" localSheetId="7">#REF!</definedName>
    <definedName name="\C" localSheetId="35">#REF!</definedName>
    <definedName name="\C">#REF!</definedName>
    <definedName name="\D" localSheetId="23">#REF!</definedName>
    <definedName name="\D" localSheetId="6">#REF!</definedName>
    <definedName name="\D" localSheetId="7">#REF!</definedName>
    <definedName name="\D" localSheetId="35">#REF!</definedName>
    <definedName name="\D">#REF!</definedName>
    <definedName name="\E" localSheetId="23">#REF!</definedName>
    <definedName name="\E" localSheetId="6">#REF!</definedName>
    <definedName name="\E" localSheetId="7">#REF!</definedName>
    <definedName name="\E" localSheetId="35">#REF!</definedName>
    <definedName name="\E">#REF!</definedName>
    <definedName name="\F" localSheetId="23">#REF!</definedName>
    <definedName name="\F" localSheetId="6">#REF!</definedName>
    <definedName name="\F" localSheetId="7">#REF!</definedName>
    <definedName name="\F" localSheetId="35">#REF!</definedName>
    <definedName name="\F">#REF!</definedName>
    <definedName name="\G" localSheetId="23">#REF!</definedName>
    <definedName name="\G" localSheetId="6">#REF!</definedName>
    <definedName name="\G" localSheetId="7">#REF!</definedName>
    <definedName name="\G" localSheetId="35">#REF!</definedName>
    <definedName name="\G">#REF!</definedName>
    <definedName name="\H" localSheetId="23">#REF!</definedName>
    <definedName name="\H" localSheetId="6">#REF!</definedName>
    <definedName name="\H" localSheetId="7">#REF!</definedName>
    <definedName name="\H" localSheetId="35">#REF!</definedName>
    <definedName name="\H">#REF!</definedName>
    <definedName name="\I" localSheetId="23">#REF!</definedName>
    <definedName name="\I" localSheetId="6">#REF!</definedName>
    <definedName name="\I" localSheetId="7">#REF!</definedName>
    <definedName name="\I" localSheetId="35">#REF!</definedName>
    <definedName name="\I">#REF!</definedName>
    <definedName name="\J" localSheetId="23">#REF!</definedName>
    <definedName name="\J" localSheetId="6">#REF!</definedName>
    <definedName name="\J" localSheetId="7">#REF!</definedName>
    <definedName name="\J" localSheetId="35">#REF!</definedName>
    <definedName name="\J">#REF!</definedName>
    <definedName name="\K" localSheetId="23">#REF!</definedName>
    <definedName name="\K" localSheetId="6">#REF!</definedName>
    <definedName name="\K" localSheetId="7">#REF!</definedName>
    <definedName name="\K" localSheetId="35">#REF!</definedName>
    <definedName name="\K">#REF!</definedName>
    <definedName name="\L" localSheetId="23">#REF!</definedName>
    <definedName name="\L" localSheetId="6">#REF!</definedName>
    <definedName name="\L" localSheetId="7">#REF!</definedName>
    <definedName name="\L" localSheetId="35">#REF!</definedName>
    <definedName name="\L">#REF!</definedName>
    <definedName name="\M" localSheetId="23">#REF!</definedName>
    <definedName name="\M" localSheetId="6">#REF!</definedName>
    <definedName name="\M" localSheetId="7">#REF!</definedName>
    <definedName name="\M" localSheetId="35">#REF!</definedName>
    <definedName name="\M">#REF!</definedName>
    <definedName name="\N" localSheetId="23">#REF!</definedName>
    <definedName name="\N" localSheetId="6">#REF!</definedName>
    <definedName name="\N" localSheetId="7">#REF!</definedName>
    <definedName name="\N" localSheetId="35">#REF!</definedName>
    <definedName name="\N">#REF!</definedName>
    <definedName name="\O" localSheetId="23">#REF!</definedName>
    <definedName name="\O" localSheetId="6">#REF!</definedName>
    <definedName name="\O" localSheetId="7">#REF!</definedName>
    <definedName name="\O" localSheetId="35">#REF!</definedName>
    <definedName name="\O">#REF!</definedName>
    <definedName name="\P" localSheetId="23">#REF!</definedName>
    <definedName name="\P" localSheetId="6">#REF!</definedName>
    <definedName name="\P" localSheetId="7">#REF!</definedName>
    <definedName name="\P" localSheetId="35">#REF!</definedName>
    <definedName name="\P">#REF!</definedName>
    <definedName name="\Q" localSheetId="23">#REF!</definedName>
    <definedName name="\Q" localSheetId="6">#REF!</definedName>
    <definedName name="\Q" localSheetId="7">#REF!</definedName>
    <definedName name="\Q" localSheetId="35">#REF!</definedName>
    <definedName name="\Q">#REF!</definedName>
    <definedName name="\R" localSheetId="23">#REF!</definedName>
    <definedName name="\R" localSheetId="6">#REF!</definedName>
    <definedName name="\R" localSheetId="7">#REF!</definedName>
    <definedName name="\R" localSheetId="35">#REF!</definedName>
    <definedName name="\R">#REF!</definedName>
    <definedName name="\S" localSheetId="23">#REF!</definedName>
    <definedName name="\S" localSheetId="6">#REF!</definedName>
    <definedName name="\S" localSheetId="7">#REF!</definedName>
    <definedName name="\S" localSheetId="35">#REF!</definedName>
    <definedName name="\S">#REF!</definedName>
    <definedName name="\T" localSheetId="23">#REF!</definedName>
    <definedName name="\T" localSheetId="6">#REF!</definedName>
    <definedName name="\T" localSheetId="7">#REF!</definedName>
    <definedName name="\T" localSheetId="35">#REF!</definedName>
    <definedName name="\T">#REF!</definedName>
    <definedName name="\U" localSheetId="23">#REF!</definedName>
    <definedName name="\U" localSheetId="6">#REF!</definedName>
    <definedName name="\U" localSheetId="7">#REF!</definedName>
    <definedName name="\U" localSheetId="35">#REF!</definedName>
    <definedName name="\U">#REF!</definedName>
    <definedName name="\V" localSheetId="23">#REF!</definedName>
    <definedName name="\V" localSheetId="6">#REF!</definedName>
    <definedName name="\V" localSheetId="7">#REF!</definedName>
    <definedName name="\V" localSheetId="35">#REF!</definedName>
    <definedName name="\V">#REF!</definedName>
    <definedName name="\W" localSheetId="23">#REF!</definedName>
    <definedName name="\W" localSheetId="6">#REF!</definedName>
    <definedName name="\W" localSheetId="7">#REF!</definedName>
    <definedName name="\W" localSheetId="35">#REF!</definedName>
    <definedName name="\W">#REF!</definedName>
    <definedName name="\X" localSheetId="23">#REF!</definedName>
    <definedName name="\X" localSheetId="6">#REF!</definedName>
    <definedName name="\X" localSheetId="7">#REF!</definedName>
    <definedName name="\X" localSheetId="35">#REF!</definedName>
    <definedName name="\X">#REF!</definedName>
    <definedName name="\Y" localSheetId="23">#REF!</definedName>
    <definedName name="\Y" localSheetId="6">#REF!</definedName>
    <definedName name="\Y" localSheetId="7">#REF!</definedName>
    <definedName name="\Y" localSheetId="35">#REF!</definedName>
    <definedName name="\Y">#REF!</definedName>
    <definedName name="\Z" localSheetId="23">#REF!</definedName>
    <definedName name="\Z" localSheetId="6">#REF!</definedName>
    <definedName name="\Z" localSheetId="7">#REF!</definedName>
    <definedName name="\Z" localSheetId="35">#REF!</definedName>
    <definedName name="\Z">#REF!</definedName>
    <definedName name="_____BOP2" localSheetId="23">[1]BoP!#REF!</definedName>
    <definedName name="_____BOP2" localSheetId="35">[1]BoP!#REF!</definedName>
    <definedName name="_____BOP2">[1]BoP!#REF!</definedName>
    <definedName name="_____dat1" localSheetId="23">'[2]work Q real'!#REF!</definedName>
    <definedName name="_____dat1" localSheetId="35">'[2]work Q real'!#REF!</definedName>
    <definedName name="_____dat1">'[2]work Q real'!#REF!</definedName>
    <definedName name="_____EXP5" localSheetId="17">#REF!</definedName>
    <definedName name="_____EXP5" localSheetId="23">#REF!</definedName>
    <definedName name="_____EXP5" localSheetId="30">#REF!</definedName>
    <definedName name="_____EXP5" localSheetId="6">#REF!</definedName>
    <definedName name="_____EXP5" localSheetId="7">#REF!</definedName>
    <definedName name="_____EXP5" localSheetId="35">#REF!</definedName>
    <definedName name="_____EXP5">#REF!</definedName>
    <definedName name="_____EXP6" localSheetId="23">#REF!</definedName>
    <definedName name="_____EXP6" localSheetId="30">#REF!</definedName>
    <definedName name="_____EXP6" localSheetId="6">#REF!</definedName>
    <definedName name="_____EXP6" localSheetId="7">#REF!</definedName>
    <definedName name="_____EXP6" localSheetId="35">#REF!</definedName>
    <definedName name="_____EXP6">#REF!</definedName>
    <definedName name="_____EXP7" localSheetId="23">#REF!</definedName>
    <definedName name="_____EXP7" localSheetId="30">#REF!</definedName>
    <definedName name="_____EXP7" localSheetId="6">#REF!</definedName>
    <definedName name="_____EXP7" localSheetId="7">#REF!</definedName>
    <definedName name="_____EXP7" localSheetId="35">#REF!</definedName>
    <definedName name="_____EXP7">#REF!</definedName>
    <definedName name="_____EXP9" localSheetId="23">#REF!</definedName>
    <definedName name="_____EXP9" localSheetId="6">#REF!</definedName>
    <definedName name="_____EXP9" localSheetId="7">#REF!</definedName>
    <definedName name="_____EXP9" localSheetId="35">#REF!</definedName>
    <definedName name="_____EXP9">#REF!</definedName>
    <definedName name="_____IMP2" localSheetId="23">#REF!</definedName>
    <definedName name="_____IMP2" localSheetId="6">#REF!</definedName>
    <definedName name="_____IMP2" localSheetId="7">#REF!</definedName>
    <definedName name="_____IMP2" localSheetId="35">#REF!</definedName>
    <definedName name="_____IMP2">#REF!</definedName>
    <definedName name="_____IMP4" localSheetId="23">#REF!</definedName>
    <definedName name="_____IMP4" localSheetId="6">#REF!</definedName>
    <definedName name="_____IMP4" localSheetId="7">#REF!</definedName>
    <definedName name="_____IMP4" localSheetId="35">#REF!</definedName>
    <definedName name="_____IMP4">#REF!</definedName>
    <definedName name="_____IMP6" localSheetId="23">#REF!</definedName>
    <definedName name="_____IMP6" localSheetId="6">#REF!</definedName>
    <definedName name="_____IMP6" localSheetId="7">#REF!</definedName>
    <definedName name="_____IMP6" localSheetId="35">#REF!</definedName>
    <definedName name="_____IMP6">#REF!</definedName>
    <definedName name="_____IMP7" localSheetId="23">#REF!</definedName>
    <definedName name="_____IMP7" localSheetId="6">#REF!</definedName>
    <definedName name="_____IMP7" localSheetId="7">#REF!</definedName>
    <definedName name="_____IMP7" localSheetId="35">#REF!</definedName>
    <definedName name="_____IMP7">#REF!</definedName>
    <definedName name="_____MTS2" localSheetId="23">'[3]Annual Tables'!#REF!</definedName>
    <definedName name="_____MTS2" localSheetId="35">'[3]Annual Tables'!#REF!</definedName>
    <definedName name="_____MTS2">'[3]Annual Tables'!#REF!</definedName>
    <definedName name="_____PAG2" localSheetId="23">[3]Index!#REF!</definedName>
    <definedName name="_____PAG2" localSheetId="35">[3]Index!#REF!</definedName>
    <definedName name="_____PAG2">[3]Index!#REF!</definedName>
    <definedName name="_____PAG3" localSheetId="35">[3]Index!#REF!</definedName>
    <definedName name="_____PAG3">[3]Index!#REF!</definedName>
    <definedName name="_____PAG4" localSheetId="35">[3]Index!#REF!</definedName>
    <definedName name="_____PAG4">[3]Index!#REF!</definedName>
    <definedName name="_____PAG5" localSheetId="35">[3]Index!#REF!</definedName>
    <definedName name="_____PAG5">[3]Index!#REF!</definedName>
    <definedName name="_____PAG6" localSheetId="35">[3]Index!#REF!</definedName>
    <definedName name="_____PAG6">[3]Index!#REF!</definedName>
    <definedName name="_____RES2" localSheetId="35">[1]RES!#REF!</definedName>
    <definedName name="_____RES2">[1]RES!#REF!</definedName>
    <definedName name="_____TAB7" localSheetId="17">#REF!</definedName>
    <definedName name="_____TAB7" localSheetId="23">#REF!</definedName>
    <definedName name="_____TAB7" localSheetId="30">#REF!</definedName>
    <definedName name="_____TAB7" localSheetId="6">#REF!</definedName>
    <definedName name="_____TAB7" localSheetId="7">#REF!</definedName>
    <definedName name="_____TAB7" localSheetId="35">#REF!</definedName>
    <definedName name="_____TAB7">#REF!</definedName>
    <definedName name="____BOP1" localSheetId="23">#REF!</definedName>
    <definedName name="____BOP1" localSheetId="30">#REF!</definedName>
    <definedName name="____BOP1" localSheetId="6">#REF!</definedName>
    <definedName name="____BOP1" localSheetId="7">#REF!</definedName>
    <definedName name="____BOP1" localSheetId="35">#REF!</definedName>
    <definedName name="____BOP1">#REF!</definedName>
    <definedName name="____BOP2" localSheetId="23">[1]BoP!#REF!</definedName>
    <definedName name="____BOP2" localSheetId="30">[1]BoP!#REF!</definedName>
    <definedName name="____BOP2" localSheetId="35">[1]BoP!#REF!</definedName>
    <definedName name="____BOP2">[1]BoP!#REF!</definedName>
    <definedName name="____dat1" localSheetId="30">'[2]work Q real'!#REF!</definedName>
    <definedName name="____dat1" localSheetId="35">'[2]work Q real'!#REF!</definedName>
    <definedName name="____dat1">'[2]work Q real'!#REF!</definedName>
    <definedName name="____dat2" localSheetId="17">#REF!</definedName>
    <definedName name="____dat2" localSheetId="23">#REF!</definedName>
    <definedName name="____dat2" localSheetId="30">#REF!</definedName>
    <definedName name="____dat2" localSheetId="6">#REF!</definedName>
    <definedName name="____dat2" localSheetId="7">#REF!</definedName>
    <definedName name="____dat2" localSheetId="35">#REF!</definedName>
    <definedName name="____dat2">#REF!</definedName>
    <definedName name="____EXP5" localSheetId="23">#REF!</definedName>
    <definedName name="____EXP5" localSheetId="30">#REF!</definedName>
    <definedName name="____EXP5" localSheetId="6">#REF!</definedName>
    <definedName name="____EXP5" localSheetId="7">#REF!</definedName>
    <definedName name="____EXP5" localSheetId="35">#REF!</definedName>
    <definedName name="____EXP5">#REF!</definedName>
    <definedName name="____EXP6" localSheetId="23">#REF!</definedName>
    <definedName name="____EXP6" localSheetId="30">#REF!</definedName>
    <definedName name="____EXP6" localSheetId="6">#REF!</definedName>
    <definedName name="____EXP6" localSheetId="7">#REF!</definedName>
    <definedName name="____EXP6" localSheetId="35">#REF!</definedName>
    <definedName name="____EXP6">#REF!</definedName>
    <definedName name="____EXP7" localSheetId="23">#REF!</definedName>
    <definedName name="____EXP7" localSheetId="6">#REF!</definedName>
    <definedName name="____EXP7" localSheetId="7">#REF!</definedName>
    <definedName name="____EXP7" localSheetId="35">#REF!</definedName>
    <definedName name="____EXP7">#REF!</definedName>
    <definedName name="____EXP9" localSheetId="23">#REF!</definedName>
    <definedName name="____EXP9" localSheetId="6">#REF!</definedName>
    <definedName name="____EXP9" localSheetId="7">#REF!</definedName>
    <definedName name="____EXP9" localSheetId="35">#REF!</definedName>
    <definedName name="____EXP9">#REF!</definedName>
    <definedName name="____IMP10" localSheetId="23">#REF!</definedName>
    <definedName name="____IMP10" localSheetId="6">#REF!</definedName>
    <definedName name="____IMP10" localSheetId="7">#REF!</definedName>
    <definedName name="____IMP10" localSheetId="35">#REF!</definedName>
    <definedName name="____IMP10">#REF!</definedName>
    <definedName name="____IMP2" localSheetId="23">#REF!</definedName>
    <definedName name="____IMP2" localSheetId="6">#REF!</definedName>
    <definedName name="____IMP2" localSheetId="7">#REF!</definedName>
    <definedName name="____IMP2" localSheetId="35">#REF!</definedName>
    <definedName name="____IMP2">#REF!</definedName>
    <definedName name="____IMP4" localSheetId="23">#REF!</definedName>
    <definedName name="____IMP4" localSheetId="6">#REF!</definedName>
    <definedName name="____IMP4" localSheetId="7">#REF!</definedName>
    <definedName name="____IMP4" localSheetId="35">#REF!</definedName>
    <definedName name="____IMP4">#REF!</definedName>
    <definedName name="____IMP6" localSheetId="23">#REF!</definedName>
    <definedName name="____IMP6" localSheetId="6">#REF!</definedName>
    <definedName name="____IMP6" localSheetId="7">#REF!</definedName>
    <definedName name="____IMP6" localSheetId="35">#REF!</definedName>
    <definedName name="____IMP6">#REF!</definedName>
    <definedName name="____IMP7" localSheetId="23">#REF!</definedName>
    <definedName name="____IMP7" localSheetId="6">#REF!</definedName>
    <definedName name="____IMP7" localSheetId="7">#REF!</definedName>
    <definedName name="____IMP7" localSheetId="35">#REF!</definedName>
    <definedName name="____IMP7">#REF!</definedName>
    <definedName name="____IMP8" localSheetId="23">#REF!</definedName>
    <definedName name="____IMP8" localSheetId="6">#REF!</definedName>
    <definedName name="____IMP8" localSheetId="7">#REF!</definedName>
    <definedName name="____IMP8" localSheetId="35">#REF!</definedName>
    <definedName name="____IMP8">#REF!</definedName>
    <definedName name="____MTS2" localSheetId="23">'[3]Annual Tables'!#REF!</definedName>
    <definedName name="____MTS2" localSheetId="35">'[3]Annual Tables'!#REF!</definedName>
    <definedName name="____MTS2">'[3]Annual Tables'!#REF!</definedName>
    <definedName name="____OUT1" localSheetId="17">#REF!</definedName>
    <definedName name="____OUT1" localSheetId="23">#REF!</definedName>
    <definedName name="____OUT1" localSheetId="30">#REF!</definedName>
    <definedName name="____OUT1" localSheetId="6">#REF!</definedName>
    <definedName name="____OUT1" localSheetId="7">#REF!</definedName>
    <definedName name="____OUT1" localSheetId="35">#REF!</definedName>
    <definedName name="____OUT1">#REF!</definedName>
    <definedName name="____OUT2" localSheetId="23">#REF!</definedName>
    <definedName name="____OUT2" localSheetId="30">#REF!</definedName>
    <definedName name="____OUT2" localSheetId="6">#REF!</definedName>
    <definedName name="____OUT2" localSheetId="7">#REF!</definedName>
    <definedName name="____OUT2" localSheetId="35">#REF!</definedName>
    <definedName name="____OUT2">#REF!</definedName>
    <definedName name="____PAG2" localSheetId="23">[3]Index!#REF!</definedName>
    <definedName name="____PAG2" localSheetId="30">[3]Index!#REF!</definedName>
    <definedName name="____PAG2" localSheetId="35">[3]Index!#REF!</definedName>
    <definedName name="____PAG2">[3]Index!#REF!</definedName>
    <definedName name="____PAG3" localSheetId="30">[3]Index!#REF!</definedName>
    <definedName name="____PAG3" localSheetId="35">[3]Index!#REF!</definedName>
    <definedName name="____PAG3">[3]Index!#REF!</definedName>
    <definedName name="____PAG4" localSheetId="35">[3]Index!#REF!</definedName>
    <definedName name="____PAG4">[3]Index!#REF!</definedName>
    <definedName name="____PAG5" localSheetId="35">[3]Index!#REF!</definedName>
    <definedName name="____PAG5">[3]Index!#REF!</definedName>
    <definedName name="____PAG6" localSheetId="35">[3]Index!#REF!</definedName>
    <definedName name="____PAG6">[3]Index!#REF!</definedName>
    <definedName name="____PAG7" localSheetId="17">#REF!</definedName>
    <definedName name="____PAG7" localSheetId="23">#REF!</definedName>
    <definedName name="____PAG7" localSheetId="30">#REF!</definedName>
    <definedName name="____PAG7" localSheetId="6">#REF!</definedName>
    <definedName name="____PAG7" localSheetId="7">#REF!</definedName>
    <definedName name="____PAG7" localSheetId="35">#REF!</definedName>
    <definedName name="____PAG7">#REF!</definedName>
    <definedName name="____pro2001">[4]pro2001!$A$1:$B$72</definedName>
    <definedName name="____RES2" localSheetId="17">[1]RES!#REF!</definedName>
    <definedName name="____RES2" localSheetId="30">[1]RES!#REF!</definedName>
    <definedName name="____RES2" localSheetId="35">[1]RES!#REF!</definedName>
    <definedName name="____RES2">[1]RES!#REF!</definedName>
    <definedName name="____TAB1" localSheetId="17">#REF!</definedName>
    <definedName name="____TAB1" localSheetId="23">#REF!</definedName>
    <definedName name="____TAB1" localSheetId="30">#REF!</definedName>
    <definedName name="____TAB1" localSheetId="6">#REF!</definedName>
    <definedName name="____TAB1" localSheetId="7">#REF!</definedName>
    <definedName name="____TAB1" localSheetId="35">#REF!</definedName>
    <definedName name="____TAB1">#REF!</definedName>
    <definedName name="____TAB10" localSheetId="23">#REF!</definedName>
    <definedName name="____TAB10" localSheetId="30">#REF!</definedName>
    <definedName name="____TAB10" localSheetId="6">#REF!</definedName>
    <definedName name="____TAB10" localSheetId="7">#REF!</definedName>
    <definedName name="____TAB10" localSheetId="35">#REF!</definedName>
    <definedName name="____TAB10">#REF!</definedName>
    <definedName name="____TAB12" localSheetId="23">#REF!</definedName>
    <definedName name="____TAB12" localSheetId="30">#REF!</definedName>
    <definedName name="____TAB12" localSheetId="6">#REF!</definedName>
    <definedName name="____TAB12" localSheetId="7">#REF!</definedName>
    <definedName name="____TAB12" localSheetId="35">#REF!</definedName>
    <definedName name="____TAB12">#REF!</definedName>
    <definedName name="____Tab19" localSheetId="23">#REF!</definedName>
    <definedName name="____Tab19" localSheetId="6">#REF!</definedName>
    <definedName name="____Tab19" localSheetId="7">#REF!</definedName>
    <definedName name="____Tab19" localSheetId="35">#REF!</definedName>
    <definedName name="____Tab19">#REF!</definedName>
    <definedName name="____TAB2" localSheetId="23">#REF!</definedName>
    <definedName name="____TAB2" localSheetId="6">#REF!</definedName>
    <definedName name="____TAB2" localSheetId="7">#REF!</definedName>
    <definedName name="____TAB2" localSheetId="35">#REF!</definedName>
    <definedName name="____TAB2">#REF!</definedName>
    <definedName name="____Tab20" localSheetId="23">#REF!</definedName>
    <definedName name="____Tab20" localSheetId="6">#REF!</definedName>
    <definedName name="____Tab20" localSheetId="7">#REF!</definedName>
    <definedName name="____Tab20" localSheetId="35">#REF!</definedName>
    <definedName name="____Tab20">#REF!</definedName>
    <definedName name="____Tab21" localSheetId="23">#REF!</definedName>
    <definedName name="____Tab21" localSheetId="6">#REF!</definedName>
    <definedName name="____Tab21" localSheetId="7">#REF!</definedName>
    <definedName name="____Tab21" localSheetId="35">#REF!</definedName>
    <definedName name="____Tab21">#REF!</definedName>
    <definedName name="____Tab22" localSheetId="23">#REF!</definedName>
    <definedName name="____Tab22" localSheetId="6">#REF!</definedName>
    <definedName name="____Tab22" localSheetId="7">#REF!</definedName>
    <definedName name="____Tab22" localSheetId="35">#REF!</definedName>
    <definedName name="____Tab22">#REF!</definedName>
    <definedName name="____Tab23" localSheetId="23">#REF!</definedName>
    <definedName name="____Tab23" localSheetId="6">#REF!</definedName>
    <definedName name="____Tab23" localSheetId="7">#REF!</definedName>
    <definedName name="____Tab23" localSheetId="35">#REF!</definedName>
    <definedName name="____Tab23">#REF!</definedName>
    <definedName name="____Tab24" localSheetId="23">#REF!</definedName>
    <definedName name="____Tab24" localSheetId="6">#REF!</definedName>
    <definedName name="____Tab24" localSheetId="7">#REF!</definedName>
    <definedName name="____Tab24" localSheetId="35">#REF!</definedName>
    <definedName name="____Tab24">#REF!</definedName>
    <definedName name="____Tab26" localSheetId="23">#REF!</definedName>
    <definedName name="____Tab26" localSheetId="6">#REF!</definedName>
    <definedName name="____Tab26" localSheetId="7">#REF!</definedName>
    <definedName name="____Tab26" localSheetId="35">#REF!</definedName>
    <definedName name="____Tab26">#REF!</definedName>
    <definedName name="____Tab27" localSheetId="23">#REF!</definedName>
    <definedName name="____Tab27" localSheetId="6">#REF!</definedName>
    <definedName name="____Tab27" localSheetId="7">#REF!</definedName>
    <definedName name="____Tab27" localSheetId="35">#REF!</definedName>
    <definedName name="____Tab27">#REF!</definedName>
    <definedName name="____Tab28" localSheetId="23">#REF!</definedName>
    <definedName name="____Tab28" localSheetId="6">#REF!</definedName>
    <definedName name="____Tab28" localSheetId="7">#REF!</definedName>
    <definedName name="____Tab28" localSheetId="35">#REF!</definedName>
    <definedName name="____Tab28">#REF!</definedName>
    <definedName name="____Tab29" localSheetId="23">#REF!</definedName>
    <definedName name="____Tab29" localSheetId="6">#REF!</definedName>
    <definedName name="____Tab29" localSheetId="7">#REF!</definedName>
    <definedName name="____Tab29" localSheetId="35">#REF!</definedName>
    <definedName name="____Tab29">#REF!</definedName>
    <definedName name="____TAB3" localSheetId="23">#REF!</definedName>
    <definedName name="____TAB3" localSheetId="6">#REF!</definedName>
    <definedName name="____TAB3" localSheetId="7">#REF!</definedName>
    <definedName name="____TAB3" localSheetId="35">#REF!</definedName>
    <definedName name="____TAB3">#REF!</definedName>
    <definedName name="____Tab30" localSheetId="23">#REF!</definedName>
    <definedName name="____Tab30" localSheetId="6">#REF!</definedName>
    <definedName name="____Tab30" localSheetId="7">#REF!</definedName>
    <definedName name="____Tab30" localSheetId="35">#REF!</definedName>
    <definedName name="____Tab30">#REF!</definedName>
    <definedName name="____Tab31" localSheetId="23">#REF!</definedName>
    <definedName name="____Tab31" localSheetId="6">#REF!</definedName>
    <definedName name="____Tab31" localSheetId="7">#REF!</definedName>
    <definedName name="____Tab31" localSheetId="35">#REF!</definedName>
    <definedName name="____Tab31">#REF!</definedName>
    <definedName name="____Tab32" localSheetId="23">#REF!</definedName>
    <definedName name="____Tab32" localSheetId="6">#REF!</definedName>
    <definedName name="____Tab32" localSheetId="7">#REF!</definedName>
    <definedName name="____Tab32" localSheetId="35">#REF!</definedName>
    <definedName name="____Tab32">#REF!</definedName>
    <definedName name="____Tab33" localSheetId="23">#REF!</definedName>
    <definedName name="____Tab33" localSheetId="6">#REF!</definedName>
    <definedName name="____Tab33" localSheetId="7">#REF!</definedName>
    <definedName name="____Tab33" localSheetId="35">#REF!</definedName>
    <definedName name="____Tab33">#REF!</definedName>
    <definedName name="____Tab34" localSheetId="23">#REF!</definedName>
    <definedName name="____Tab34" localSheetId="6">#REF!</definedName>
    <definedName name="____Tab34" localSheetId="7">#REF!</definedName>
    <definedName name="____Tab34" localSheetId="35">#REF!</definedName>
    <definedName name="____Tab34">#REF!</definedName>
    <definedName name="____Tab35" localSheetId="23">#REF!</definedName>
    <definedName name="____Tab35" localSheetId="6">#REF!</definedName>
    <definedName name="____Tab35" localSheetId="7">#REF!</definedName>
    <definedName name="____Tab35" localSheetId="35">#REF!</definedName>
    <definedName name="____Tab35">#REF!</definedName>
    <definedName name="____TAB4" localSheetId="23">#REF!</definedName>
    <definedName name="____TAB4" localSheetId="6">#REF!</definedName>
    <definedName name="____TAB4" localSheetId="7">#REF!</definedName>
    <definedName name="____TAB4" localSheetId="35">#REF!</definedName>
    <definedName name="____TAB4">#REF!</definedName>
    <definedName name="____TAB5" localSheetId="23">#REF!</definedName>
    <definedName name="____TAB5" localSheetId="6">#REF!</definedName>
    <definedName name="____TAB5" localSheetId="7">#REF!</definedName>
    <definedName name="____TAB5" localSheetId="35">#REF!</definedName>
    <definedName name="____TAB5">#REF!</definedName>
    <definedName name="____tab6" localSheetId="23">#REF!</definedName>
    <definedName name="____tab6" localSheetId="6">#REF!</definedName>
    <definedName name="____tab6" localSheetId="7">#REF!</definedName>
    <definedName name="____tab6" localSheetId="35">#REF!</definedName>
    <definedName name="____tab6">#REF!</definedName>
    <definedName name="____TAB7" localSheetId="23">#REF!</definedName>
    <definedName name="____TAB7" localSheetId="6">#REF!</definedName>
    <definedName name="____TAB7" localSheetId="7">#REF!</definedName>
    <definedName name="____TAB7" localSheetId="35">#REF!</definedName>
    <definedName name="____TAB7">#REF!</definedName>
    <definedName name="____TAB8" localSheetId="23">#REF!</definedName>
    <definedName name="____TAB8" localSheetId="6">#REF!</definedName>
    <definedName name="____TAB8" localSheetId="7">#REF!</definedName>
    <definedName name="____TAB8" localSheetId="35">#REF!</definedName>
    <definedName name="____TAB8">#REF!</definedName>
    <definedName name="____tab9" localSheetId="23">#REF!</definedName>
    <definedName name="____tab9" localSheetId="6">#REF!</definedName>
    <definedName name="____tab9" localSheetId="7">#REF!</definedName>
    <definedName name="____tab9" localSheetId="35">#REF!</definedName>
    <definedName name="____tab9">#REF!</definedName>
    <definedName name="____TB41" localSheetId="23">#REF!</definedName>
    <definedName name="____TB41" localSheetId="6">#REF!</definedName>
    <definedName name="____TB41" localSheetId="7">#REF!</definedName>
    <definedName name="____TB41" localSheetId="35">#REF!</definedName>
    <definedName name="____TB41">#REF!</definedName>
    <definedName name="____WEO1" localSheetId="23">#REF!</definedName>
    <definedName name="____WEO1" localSheetId="6">#REF!</definedName>
    <definedName name="____WEO1" localSheetId="7">#REF!</definedName>
    <definedName name="____WEO1" localSheetId="35">#REF!</definedName>
    <definedName name="____WEO1">#REF!</definedName>
    <definedName name="____WEO2" localSheetId="23">#REF!</definedName>
    <definedName name="____WEO2" localSheetId="6">#REF!</definedName>
    <definedName name="____WEO2" localSheetId="7">#REF!</definedName>
    <definedName name="____WEO2" localSheetId="35">#REF!</definedName>
    <definedName name="____WEO2">#REF!</definedName>
    <definedName name="___BOP1" localSheetId="23">#REF!</definedName>
    <definedName name="___BOP1" localSheetId="6">#REF!</definedName>
    <definedName name="___BOP1" localSheetId="7">#REF!</definedName>
    <definedName name="___BOP1" localSheetId="35">#REF!</definedName>
    <definedName name="___BOP1">#REF!</definedName>
    <definedName name="___BOP2" localSheetId="23">[1]BoP!#REF!</definedName>
    <definedName name="___BOP2" localSheetId="35">[1]BoP!#REF!</definedName>
    <definedName name="___BOP2">[1]BoP!#REF!</definedName>
    <definedName name="___dat1" localSheetId="23">'[2]work Q real'!#REF!</definedName>
    <definedName name="___dat1" localSheetId="35">'[2]work Q real'!#REF!</definedName>
    <definedName name="___dat1">'[2]work Q real'!#REF!</definedName>
    <definedName name="___dat2" localSheetId="17">#REF!</definedName>
    <definedName name="___dat2" localSheetId="23">#REF!</definedName>
    <definedName name="___dat2" localSheetId="30">#REF!</definedName>
    <definedName name="___dat2" localSheetId="6">#REF!</definedName>
    <definedName name="___dat2" localSheetId="7">#REF!</definedName>
    <definedName name="___dat2" localSheetId="35">#REF!</definedName>
    <definedName name="___dat2">#REF!</definedName>
    <definedName name="___EXP5" localSheetId="23">#REF!</definedName>
    <definedName name="___EXP5" localSheetId="30">#REF!</definedName>
    <definedName name="___EXP5" localSheetId="6">#REF!</definedName>
    <definedName name="___EXP5" localSheetId="7">#REF!</definedName>
    <definedName name="___EXP5" localSheetId="35">#REF!</definedName>
    <definedName name="___EXP5">#REF!</definedName>
    <definedName name="___EXP6" localSheetId="23">#REF!</definedName>
    <definedName name="___EXP6" localSheetId="30">#REF!</definedName>
    <definedName name="___EXP6" localSheetId="6">#REF!</definedName>
    <definedName name="___EXP6" localSheetId="7">#REF!</definedName>
    <definedName name="___EXP6" localSheetId="35">#REF!</definedName>
    <definedName name="___EXP6">#REF!</definedName>
    <definedName name="___EXP7" localSheetId="23">#REF!</definedName>
    <definedName name="___EXP7" localSheetId="6">#REF!</definedName>
    <definedName name="___EXP7" localSheetId="7">#REF!</definedName>
    <definedName name="___EXP7" localSheetId="35">#REF!</definedName>
    <definedName name="___EXP7">#REF!</definedName>
    <definedName name="___EXP9" localSheetId="23">#REF!</definedName>
    <definedName name="___EXP9" localSheetId="6">#REF!</definedName>
    <definedName name="___EXP9" localSheetId="7">#REF!</definedName>
    <definedName name="___EXP9" localSheetId="35">#REF!</definedName>
    <definedName name="___EXP9">#REF!</definedName>
    <definedName name="___IMP10" localSheetId="23">#REF!</definedName>
    <definedName name="___IMP10" localSheetId="6">#REF!</definedName>
    <definedName name="___IMP10" localSheetId="7">#REF!</definedName>
    <definedName name="___IMP10" localSheetId="35">#REF!</definedName>
    <definedName name="___IMP10">#REF!</definedName>
    <definedName name="___IMP2" localSheetId="23">#REF!</definedName>
    <definedName name="___IMP2" localSheetId="6">#REF!</definedName>
    <definedName name="___IMP2" localSheetId="7">#REF!</definedName>
    <definedName name="___IMP2" localSheetId="35">#REF!</definedName>
    <definedName name="___IMP2">#REF!</definedName>
    <definedName name="___IMP4" localSheetId="23">#REF!</definedName>
    <definedName name="___IMP4" localSheetId="6">#REF!</definedName>
    <definedName name="___IMP4" localSheetId="7">#REF!</definedName>
    <definedName name="___IMP4" localSheetId="35">#REF!</definedName>
    <definedName name="___IMP4">#REF!</definedName>
    <definedName name="___IMP6" localSheetId="23">#REF!</definedName>
    <definedName name="___IMP6" localSheetId="6">#REF!</definedName>
    <definedName name="___IMP6" localSheetId="7">#REF!</definedName>
    <definedName name="___IMP6" localSheetId="35">#REF!</definedName>
    <definedName name="___IMP6">#REF!</definedName>
    <definedName name="___IMP7" localSheetId="23">#REF!</definedName>
    <definedName name="___IMP7" localSheetId="6">#REF!</definedName>
    <definedName name="___IMP7" localSheetId="7">#REF!</definedName>
    <definedName name="___IMP7" localSheetId="35">#REF!</definedName>
    <definedName name="___IMP7">#REF!</definedName>
    <definedName name="___IMP8" localSheetId="23">#REF!</definedName>
    <definedName name="___IMP8" localSheetId="6">#REF!</definedName>
    <definedName name="___IMP8" localSheetId="7">#REF!</definedName>
    <definedName name="___IMP8" localSheetId="35">#REF!</definedName>
    <definedName name="___IMP8">#REF!</definedName>
    <definedName name="___MTS2" localSheetId="23">'[3]Annual Tables'!#REF!</definedName>
    <definedName name="___MTS2" localSheetId="35">'[3]Annual Tables'!#REF!</definedName>
    <definedName name="___MTS2">'[3]Annual Tables'!#REF!</definedName>
    <definedName name="___OUT1" localSheetId="17">#REF!</definedName>
    <definedName name="___OUT1" localSheetId="23">#REF!</definedName>
    <definedName name="___OUT1" localSheetId="30">#REF!</definedName>
    <definedName name="___OUT1" localSheetId="6">#REF!</definedName>
    <definedName name="___OUT1" localSheetId="7">#REF!</definedName>
    <definedName name="___OUT1" localSheetId="35">#REF!</definedName>
    <definedName name="___OUT1">#REF!</definedName>
    <definedName name="___OUT2" localSheetId="23">#REF!</definedName>
    <definedName name="___OUT2" localSheetId="30">#REF!</definedName>
    <definedName name="___OUT2" localSheetId="6">#REF!</definedName>
    <definedName name="___OUT2" localSheetId="7">#REF!</definedName>
    <definedName name="___OUT2" localSheetId="35">#REF!</definedName>
    <definedName name="___OUT2">#REF!</definedName>
    <definedName name="___PAG2" localSheetId="23">[3]Index!#REF!</definedName>
    <definedName name="___PAG2" localSheetId="30">[3]Index!#REF!</definedName>
    <definedName name="___PAG2" localSheetId="35">[3]Index!#REF!</definedName>
    <definedName name="___PAG2">[3]Index!#REF!</definedName>
    <definedName name="___PAG3" localSheetId="30">[3]Index!#REF!</definedName>
    <definedName name="___PAG3" localSheetId="35">[3]Index!#REF!</definedName>
    <definedName name="___PAG3">[3]Index!#REF!</definedName>
    <definedName name="___PAG4" localSheetId="35">[3]Index!#REF!</definedName>
    <definedName name="___PAG4">[3]Index!#REF!</definedName>
    <definedName name="___PAG5" localSheetId="35">[3]Index!#REF!</definedName>
    <definedName name="___PAG5">[3]Index!#REF!</definedName>
    <definedName name="___PAG6" localSheetId="35">[3]Index!#REF!</definedName>
    <definedName name="___PAG6">[3]Index!#REF!</definedName>
    <definedName name="___PAG7" localSheetId="17">#REF!</definedName>
    <definedName name="___PAG7" localSheetId="23">#REF!</definedName>
    <definedName name="___PAG7" localSheetId="30">#REF!</definedName>
    <definedName name="___PAG7" localSheetId="6">#REF!</definedName>
    <definedName name="___PAG7" localSheetId="7">#REF!</definedName>
    <definedName name="___PAG7" localSheetId="35">#REF!</definedName>
    <definedName name="___PAG7">#REF!</definedName>
    <definedName name="___pro2001">[4]pro2001!$A$1:$B$72</definedName>
    <definedName name="___RES2" localSheetId="17">[1]RES!#REF!</definedName>
    <definedName name="___RES2" localSheetId="30">[1]RES!#REF!</definedName>
    <definedName name="___RES2" localSheetId="35">[1]RES!#REF!</definedName>
    <definedName name="___RES2">[1]RES!#REF!</definedName>
    <definedName name="___TAB1" localSheetId="17">#REF!</definedName>
    <definedName name="___TAB1" localSheetId="23">#REF!</definedName>
    <definedName name="___TAB1" localSheetId="30">#REF!</definedName>
    <definedName name="___TAB1" localSheetId="6">#REF!</definedName>
    <definedName name="___TAB1" localSheetId="7">#REF!</definedName>
    <definedName name="___TAB1" localSheetId="35">#REF!</definedName>
    <definedName name="___TAB1">#REF!</definedName>
    <definedName name="___TAB10" localSheetId="23">#REF!</definedName>
    <definedName name="___TAB10" localSheetId="30">#REF!</definedName>
    <definedName name="___TAB10" localSheetId="6">#REF!</definedName>
    <definedName name="___TAB10" localSheetId="7">#REF!</definedName>
    <definedName name="___TAB10" localSheetId="35">#REF!</definedName>
    <definedName name="___TAB10">#REF!</definedName>
    <definedName name="___TAB12" localSheetId="23">#REF!</definedName>
    <definedName name="___TAB12" localSheetId="30">#REF!</definedName>
    <definedName name="___TAB12" localSheetId="6">#REF!</definedName>
    <definedName name="___TAB12" localSheetId="7">#REF!</definedName>
    <definedName name="___TAB12" localSheetId="35">#REF!</definedName>
    <definedName name="___TAB12">#REF!</definedName>
    <definedName name="___Tab19" localSheetId="23">#REF!</definedName>
    <definedName name="___Tab19" localSheetId="6">#REF!</definedName>
    <definedName name="___Tab19" localSheetId="7">#REF!</definedName>
    <definedName name="___Tab19" localSheetId="35">#REF!</definedName>
    <definedName name="___Tab19">#REF!</definedName>
    <definedName name="___TAB2" localSheetId="23">#REF!</definedName>
    <definedName name="___TAB2" localSheetId="6">#REF!</definedName>
    <definedName name="___TAB2" localSheetId="7">#REF!</definedName>
    <definedName name="___TAB2" localSheetId="35">#REF!</definedName>
    <definedName name="___TAB2">#REF!</definedName>
    <definedName name="___Tab20" localSheetId="23">#REF!</definedName>
    <definedName name="___Tab20" localSheetId="6">#REF!</definedName>
    <definedName name="___Tab20" localSheetId="7">#REF!</definedName>
    <definedName name="___Tab20" localSheetId="35">#REF!</definedName>
    <definedName name="___Tab20">#REF!</definedName>
    <definedName name="___Tab21" localSheetId="23">#REF!</definedName>
    <definedName name="___Tab21" localSheetId="6">#REF!</definedName>
    <definedName name="___Tab21" localSheetId="7">#REF!</definedName>
    <definedName name="___Tab21" localSheetId="35">#REF!</definedName>
    <definedName name="___Tab21">#REF!</definedName>
    <definedName name="___Tab22" localSheetId="23">#REF!</definedName>
    <definedName name="___Tab22" localSheetId="6">#REF!</definedName>
    <definedName name="___Tab22" localSheetId="7">#REF!</definedName>
    <definedName name="___Tab22" localSheetId="35">#REF!</definedName>
    <definedName name="___Tab22">#REF!</definedName>
    <definedName name="___Tab23" localSheetId="23">#REF!</definedName>
    <definedName name="___Tab23" localSheetId="6">#REF!</definedName>
    <definedName name="___Tab23" localSheetId="7">#REF!</definedName>
    <definedName name="___Tab23" localSheetId="35">#REF!</definedName>
    <definedName name="___Tab23">#REF!</definedName>
    <definedName name="___Tab24" localSheetId="23">#REF!</definedName>
    <definedName name="___Tab24" localSheetId="6">#REF!</definedName>
    <definedName name="___Tab24" localSheetId="7">#REF!</definedName>
    <definedName name="___Tab24" localSheetId="35">#REF!</definedName>
    <definedName name="___Tab24">#REF!</definedName>
    <definedName name="___Tab26" localSheetId="23">#REF!</definedName>
    <definedName name="___Tab26" localSheetId="6">#REF!</definedName>
    <definedName name="___Tab26" localSheetId="7">#REF!</definedName>
    <definedName name="___Tab26" localSheetId="35">#REF!</definedName>
    <definedName name="___Tab26">#REF!</definedName>
    <definedName name="___Tab27" localSheetId="23">#REF!</definedName>
    <definedName name="___Tab27" localSheetId="6">#REF!</definedName>
    <definedName name="___Tab27" localSheetId="7">#REF!</definedName>
    <definedName name="___Tab27" localSheetId="35">#REF!</definedName>
    <definedName name="___Tab27">#REF!</definedName>
    <definedName name="___Tab28" localSheetId="23">#REF!</definedName>
    <definedName name="___Tab28" localSheetId="6">#REF!</definedName>
    <definedName name="___Tab28" localSheetId="7">#REF!</definedName>
    <definedName name="___Tab28" localSheetId="35">#REF!</definedName>
    <definedName name="___Tab28">#REF!</definedName>
    <definedName name="___Tab29" localSheetId="23">#REF!</definedName>
    <definedName name="___Tab29" localSheetId="6">#REF!</definedName>
    <definedName name="___Tab29" localSheetId="7">#REF!</definedName>
    <definedName name="___Tab29" localSheetId="35">#REF!</definedName>
    <definedName name="___Tab29">#REF!</definedName>
    <definedName name="___TAB3" localSheetId="23">#REF!</definedName>
    <definedName name="___TAB3" localSheetId="6">#REF!</definedName>
    <definedName name="___TAB3" localSheetId="7">#REF!</definedName>
    <definedName name="___TAB3" localSheetId="35">#REF!</definedName>
    <definedName name="___TAB3">#REF!</definedName>
    <definedName name="___Tab30" localSheetId="23">#REF!</definedName>
    <definedName name="___Tab30" localSheetId="6">#REF!</definedName>
    <definedName name="___Tab30" localSheetId="7">#REF!</definedName>
    <definedName name="___Tab30" localSheetId="35">#REF!</definedName>
    <definedName name="___Tab30">#REF!</definedName>
    <definedName name="___Tab31" localSheetId="23">#REF!</definedName>
    <definedName name="___Tab31" localSheetId="6">#REF!</definedName>
    <definedName name="___Tab31" localSheetId="7">#REF!</definedName>
    <definedName name="___Tab31" localSheetId="35">#REF!</definedName>
    <definedName name="___Tab31">#REF!</definedName>
    <definedName name="___Tab32" localSheetId="23">#REF!</definedName>
    <definedName name="___Tab32" localSheetId="6">#REF!</definedName>
    <definedName name="___Tab32" localSheetId="7">#REF!</definedName>
    <definedName name="___Tab32" localSheetId="35">#REF!</definedName>
    <definedName name="___Tab32">#REF!</definedName>
    <definedName name="___Tab33" localSheetId="23">#REF!</definedName>
    <definedName name="___Tab33" localSheetId="6">#REF!</definedName>
    <definedName name="___Tab33" localSheetId="7">#REF!</definedName>
    <definedName name="___Tab33" localSheetId="35">#REF!</definedName>
    <definedName name="___Tab33">#REF!</definedName>
    <definedName name="___Tab34" localSheetId="23">#REF!</definedName>
    <definedName name="___Tab34" localSheetId="6">#REF!</definedName>
    <definedName name="___Tab34" localSheetId="7">#REF!</definedName>
    <definedName name="___Tab34" localSheetId="35">#REF!</definedName>
    <definedName name="___Tab34">#REF!</definedName>
    <definedName name="___Tab35" localSheetId="23">#REF!</definedName>
    <definedName name="___Tab35" localSheetId="6">#REF!</definedName>
    <definedName name="___Tab35" localSheetId="7">#REF!</definedName>
    <definedName name="___Tab35" localSheetId="35">#REF!</definedName>
    <definedName name="___Tab35">#REF!</definedName>
    <definedName name="___TAB4" localSheetId="23">#REF!</definedName>
    <definedName name="___TAB4" localSheetId="6">#REF!</definedName>
    <definedName name="___TAB4" localSheetId="7">#REF!</definedName>
    <definedName name="___TAB4" localSheetId="35">#REF!</definedName>
    <definedName name="___TAB4">#REF!</definedName>
    <definedName name="___TAB5" localSheetId="23">#REF!</definedName>
    <definedName name="___TAB5" localSheetId="6">#REF!</definedName>
    <definedName name="___TAB5" localSheetId="7">#REF!</definedName>
    <definedName name="___TAB5" localSheetId="35">#REF!</definedName>
    <definedName name="___TAB5">#REF!</definedName>
    <definedName name="___tab6" localSheetId="23">#REF!</definedName>
    <definedName name="___tab6" localSheetId="6">#REF!</definedName>
    <definedName name="___tab6" localSheetId="7">#REF!</definedName>
    <definedName name="___tab6" localSheetId="35">#REF!</definedName>
    <definedName name="___tab6">#REF!</definedName>
    <definedName name="___TAB7" localSheetId="23">#REF!</definedName>
    <definedName name="___TAB7" localSheetId="6">#REF!</definedName>
    <definedName name="___TAB7" localSheetId="7">#REF!</definedName>
    <definedName name="___TAB7" localSheetId="35">#REF!</definedName>
    <definedName name="___TAB7">#REF!</definedName>
    <definedName name="___TAB8" localSheetId="23">#REF!</definedName>
    <definedName name="___TAB8" localSheetId="6">#REF!</definedName>
    <definedName name="___TAB8" localSheetId="7">#REF!</definedName>
    <definedName name="___TAB8" localSheetId="35">#REF!</definedName>
    <definedName name="___TAB8">#REF!</definedName>
    <definedName name="___tab9" localSheetId="23">#REF!</definedName>
    <definedName name="___tab9" localSheetId="6">#REF!</definedName>
    <definedName name="___tab9" localSheetId="7">#REF!</definedName>
    <definedName name="___tab9" localSheetId="35">#REF!</definedName>
    <definedName name="___tab9">#REF!</definedName>
    <definedName name="___TB41" localSheetId="23">#REF!</definedName>
    <definedName name="___TB41" localSheetId="6">#REF!</definedName>
    <definedName name="___TB41" localSheetId="7">#REF!</definedName>
    <definedName name="___TB41" localSheetId="35">#REF!</definedName>
    <definedName name="___TB41">#REF!</definedName>
    <definedName name="___WEO1" localSheetId="23">#REF!</definedName>
    <definedName name="___WEO1" localSheetId="6">#REF!</definedName>
    <definedName name="___WEO1" localSheetId="7">#REF!</definedName>
    <definedName name="___WEO1" localSheetId="35">#REF!</definedName>
    <definedName name="___WEO1">#REF!</definedName>
    <definedName name="___WEO2" localSheetId="23">#REF!</definedName>
    <definedName name="___WEO2" localSheetId="6">#REF!</definedName>
    <definedName name="___WEO2" localSheetId="7">#REF!</definedName>
    <definedName name="___WEO2" localSheetId="35">#REF!</definedName>
    <definedName name="___WEO2">#REF!</definedName>
    <definedName name="__123Graph_A" localSheetId="23" hidden="1">#REF!</definedName>
    <definedName name="__123Graph_A" localSheetId="6" hidden="1">#REF!</definedName>
    <definedName name="__123Graph_A" localSheetId="7" hidden="1">#REF!</definedName>
    <definedName name="__123Graph_A" localSheetId="35" hidden="1">#REF!</definedName>
    <definedName name="__123Graph_A" hidden="1">#REF!</definedName>
    <definedName name="__123Graph_AEXP" localSheetId="23" hidden="1">#REF!</definedName>
    <definedName name="__123Graph_AEXP" localSheetId="6" hidden="1">#REF!</definedName>
    <definedName name="__123Graph_AEXP" localSheetId="7" hidden="1">#REF!</definedName>
    <definedName name="__123Graph_AEXP" localSheetId="35" hidden="1">#REF!</definedName>
    <definedName name="__123Graph_AEXP" hidden="1">#REF!</definedName>
    <definedName name="__123Graph_ATEST1" localSheetId="35" hidden="1">[5]REER!$AZ$144:$AZ$210</definedName>
    <definedName name="__123Graph_ATEST1" hidden="1">[6]REER!$AZ$144:$AZ$210</definedName>
    <definedName name="__123Graph_B" localSheetId="23" hidden="1">#REF!</definedName>
    <definedName name="__123Graph_B" localSheetId="6" hidden="1">#REF!</definedName>
    <definedName name="__123Graph_B" localSheetId="7" hidden="1">#REF!</definedName>
    <definedName name="__123Graph_B" localSheetId="35" hidden="1">#REF!</definedName>
    <definedName name="__123Graph_B" hidden="1">#REF!</definedName>
    <definedName name="__123Graph_BCurrent" localSheetId="23" hidden="1">[7]G!#REF!</definedName>
    <definedName name="__123Graph_BCurrent" localSheetId="35" hidden="1">[7]G!#REF!</definedName>
    <definedName name="__123Graph_BCurrent" hidden="1">[7]G!#REF!</definedName>
    <definedName name="__123Graph_BGDP" localSheetId="23" hidden="1">'[8]Quarterly Program'!#REF!</definedName>
    <definedName name="__123Graph_BGDP" localSheetId="35" hidden="1">'[8]Quarterly Program'!#REF!</definedName>
    <definedName name="__123Graph_BGDP" hidden="1">'[8]Quarterly Program'!#REF!</definedName>
    <definedName name="__123Graph_BMONEY" localSheetId="35" hidden="1">'[8]Quarterly Program'!#REF!</definedName>
    <definedName name="__123Graph_BMONEY" hidden="1">'[8]Quarterly Program'!#REF!</definedName>
    <definedName name="__123Graph_BREER3" localSheetId="35" hidden="1">[5]REER!$BB$144:$BB$212</definedName>
    <definedName name="__123Graph_BREER3" hidden="1">[6]REER!$BB$144:$BB$212</definedName>
    <definedName name="__123Graph_BTEST1" localSheetId="35" hidden="1">[5]REER!$AY$144:$AY$210</definedName>
    <definedName name="__123Graph_BTEST1" hidden="1">[6]REER!$AY$144:$AY$210</definedName>
    <definedName name="__123Graph_CREER3" localSheetId="35" hidden="1">[5]REER!$BB$144:$BB$212</definedName>
    <definedName name="__123Graph_CREER3" hidden="1">[6]REER!$BB$144:$BB$212</definedName>
    <definedName name="__123Graph_CTEST1" localSheetId="35" hidden="1">[5]REER!$BK$140:$BK$140</definedName>
    <definedName name="__123Graph_CTEST1" hidden="1">[6]REER!$BK$140:$BK$140</definedName>
    <definedName name="__123Graph_DREER3" localSheetId="35" hidden="1">[5]REER!$BB$144:$BB$210</definedName>
    <definedName name="__123Graph_DREER3" hidden="1">[6]REER!$BB$144:$BB$210</definedName>
    <definedName name="__123Graph_DTEST1" localSheetId="35" hidden="1">[5]REER!$BB$144:$BB$210</definedName>
    <definedName name="__123Graph_DTEST1" hidden="1">[6]REER!$BB$144:$BB$210</definedName>
    <definedName name="__123Graph_EREER3" localSheetId="35" hidden="1">[5]REER!$BR$144:$BR$211</definedName>
    <definedName name="__123Graph_EREER3" hidden="1">[6]REER!$BR$144:$BR$211</definedName>
    <definedName name="__123Graph_ETEST1" localSheetId="35" hidden="1">[5]REER!$BR$144:$BR$211</definedName>
    <definedName name="__123Graph_ETEST1" hidden="1">[6]REER!$BR$144:$BR$211</definedName>
    <definedName name="__123Graph_FREER3" localSheetId="35" hidden="1">[5]REER!$BN$140:$BN$140</definedName>
    <definedName name="__123Graph_FREER3" hidden="1">[6]REER!$BN$140:$BN$140</definedName>
    <definedName name="__123Graph_FTEST1" localSheetId="35" hidden="1">[5]REER!$BN$140:$BN$140</definedName>
    <definedName name="__123Graph_FTEST1" hidden="1">[6]REER!$BN$140:$BN$140</definedName>
    <definedName name="__123Graph_X" localSheetId="30" hidden="1">'[9]i2-KA'!#REF!</definedName>
    <definedName name="__123Graph_X" localSheetId="35" hidden="1">'[9]i2-KA'!#REF!</definedName>
    <definedName name="__123Graph_X" hidden="1">'[9]i2-KA'!#REF!</definedName>
    <definedName name="__123Graph_XCurrent" localSheetId="35" hidden="1">'[9]i2-KA'!#REF!</definedName>
    <definedName name="__123Graph_XCurrent" hidden="1">'[9]i2-KA'!#REF!</definedName>
    <definedName name="__123Graph_XEXP" localSheetId="35" hidden="1">[10]EdssGeeGAS!#REF!</definedName>
    <definedName name="__123Graph_XEXP" hidden="1">[10]EdssGeeGAS!#REF!</definedName>
    <definedName name="__123Graph_XChart1" localSheetId="35" hidden="1">'[9]i2-KA'!#REF!</definedName>
    <definedName name="__123Graph_XChart1" hidden="1">'[9]i2-KA'!#REF!</definedName>
    <definedName name="__123Graph_XChart2" localSheetId="35" hidden="1">'[9]i2-KA'!#REF!</definedName>
    <definedName name="__123Graph_XChart2" hidden="1">'[9]i2-KA'!#REF!</definedName>
    <definedName name="__123Graph_XTEST1" localSheetId="35" hidden="1">[5]REER!$C$9:$C$75</definedName>
    <definedName name="__123Graph_XTEST1" hidden="1">[6]REER!$C$9:$C$75</definedName>
    <definedName name="__BOP1" localSheetId="23">#REF!</definedName>
    <definedName name="__BOP1" localSheetId="30">#REF!</definedName>
    <definedName name="__BOP1" localSheetId="6">#REF!</definedName>
    <definedName name="__BOP1" localSheetId="7">#REF!</definedName>
    <definedName name="__BOP1" localSheetId="35">#REF!</definedName>
    <definedName name="__BOP1">#REF!</definedName>
    <definedName name="__BOP2" localSheetId="23">[1]BoP!#REF!</definedName>
    <definedName name="__BOP2" localSheetId="35">[1]BoP!#REF!</definedName>
    <definedName name="__BOP2">[1]BoP!#REF!</definedName>
    <definedName name="__dat1" localSheetId="30">'[2]work Q real'!#REF!</definedName>
    <definedName name="__dat1" localSheetId="35">'[2]work Q real'!#REF!</definedName>
    <definedName name="__dat1">'[2]work Q real'!#REF!</definedName>
    <definedName name="__dat2" localSheetId="23">#REF!</definedName>
    <definedName name="__dat2" localSheetId="30">#REF!</definedName>
    <definedName name="__dat2" localSheetId="6">#REF!</definedName>
    <definedName name="__dat2" localSheetId="7">#REF!</definedName>
    <definedName name="__dat2" localSheetId="35">#REF!</definedName>
    <definedName name="__dat2">#REF!</definedName>
    <definedName name="__EXP5" localSheetId="23">#REF!</definedName>
    <definedName name="__EXP5" localSheetId="30">#REF!</definedName>
    <definedName name="__EXP5" localSheetId="6">#REF!</definedName>
    <definedName name="__EXP5" localSheetId="7">#REF!</definedName>
    <definedName name="__EXP5" localSheetId="35">#REF!</definedName>
    <definedName name="__EXP5">#REF!</definedName>
    <definedName name="__EXP6" localSheetId="23">#REF!</definedName>
    <definedName name="__EXP6" localSheetId="30">#REF!</definedName>
    <definedName name="__EXP6" localSheetId="6">#REF!</definedName>
    <definedName name="__EXP6" localSheetId="7">#REF!</definedName>
    <definedName name="__EXP6" localSheetId="35">#REF!</definedName>
    <definedName name="__EXP6">#REF!</definedName>
    <definedName name="__EXP7" localSheetId="23">#REF!</definedName>
    <definedName name="__EXP7" localSheetId="6">#REF!</definedName>
    <definedName name="__EXP7" localSheetId="7">#REF!</definedName>
    <definedName name="__EXP7" localSheetId="35">#REF!</definedName>
    <definedName name="__EXP7">#REF!</definedName>
    <definedName name="__EXP9" localSheetId="23">#REF!</definedName>
    <definedName name="__EXP9" localSheetId="6">#REF!</definedName>
    <definedName name="__EXP9" localSheetId="7">#REF!</definedName>
    <definedName name="__EXP9" localSheetId="35">#REF!</definedName>
    <definedName name="__EXP9">#REF!</definedName>
    <definedName name="__IMP10" localSheetId="23">#REF!</definedName>
    <definedName name="__IMP10" localSheetId="6">#REF!</definedName>
    <definedName name="__IMP10" localSheetId="7">#REF!</definedName>
    <definedName name="__IMP10" localSheetId="35">#REF!</definedName>
    <definedName name="__IMP10">#REF!</definedName>
    <definedName name="__IMP2" localSheetId="23">#REF!</definedName>
    <definedName name="__IMP2" localSheetId="6">#REF!</definedName>
    <definedName name="__IMP2" localSheetId="7">#REF!</definedName>
    <definedName name="__IMP2" localSheetId="35">#REF!</definedName>
    <definedName name="__IMP2">#REF!</definedName>
    <definedName name="__IMP4" localSheetId="23">#REF!</definedName>
    <definedName name="__IMP4" localSheetId="6">#REF!</definedName>
    <definedName name="__IMP4" localSheetId="7">#REF!</definedName>
    <definedName name="__IMP4" localSheetId="35">#REF!</definedName>
    <definedName name="__IMP4">#REF!</definedName>
    <definedName name="__IMP6" localSheetId="23">#REF!</definedName>
    <definedName name="__IMP6" localSheetId="6">#REF!</definedName>
    <definedName name="__IMP6" localSheetId="7">#REF!</definedName>
    <definedName name="__IMP6" localSheetId="35">#REF!</definedName>
    <definedName name="__IMP6">#REF!</definedName>
    <definedName name="__IMP7" localSheetId="23">#REF!</definedName>
    <definedName name="__IMP7" localSheetId="6">#REF!</definedName>
    <definedName name="__IMP7" localSheetId="7">#REF!</definedName>
    <definedName name="__IMP7" localSheetId="35">#REF!</definedName>
    <definedName name="__IMP7">#REF!</definedName>
    <definedName name="__IMP8" localSheetId="23">#REF!</definedName>
    <definedName name="__IMP8" localSheetId="6">#REF!</definedName>
    <definedName name="__IMP8" localSheetId="7">#REF!</definedName>
    <definedName name="__IMP8" localSheetId="35">#REF!</definedName>
    <definedName name="__IMP8">#REF!</definedName>
    <definedName name="__MTS2" localSheetId="23">'[3]Annual Tables'!#REF!</definedName>
    <definedName name="__MTS2" localSheetId="35">'[3]Annual Tables'!#REF!</definedName>
    <definedName name="__MTS2">'[3]Annual Tables'!#REF!</definedName>
    <definedName name="__OUT1" localSheetId="23">#REF!</definedName>
    <definedName name="__OUT1" localSheetId="30">#REF!</definedName>
    <definedName name="__OUT1" localSheetId="6">#REF!</definedName>
    <definedName name="__OUT1" localSheetId="7">#REF!</definedName>
    <definedName name="__OUT1" localSheetId="35">#REF!</definedName>
    <definedName name="__OUT1">#REF!</definedName>
    <definedName name="__OUT2" localSheetId="23">#REF!</definedName>
    <definedName name="__OUT2" localSheetId="30">#REF!</definedName>
    <definedName name="__OUT2" localSheetId="6">#REF!</definedName>
    <definedName name="__OUT2" localSheetId="7">#REF!</definedName>
    <definedName name="__OUT2" localSheetId="35">#REF!</definedName>
    <definedName name="__OUT2">#REF!</definedName>
    <definedName name="__PAG2" localSheetId="23">[3]Index!#REF!</definedName>
    <definedName name="__PAG2" localSheetId="30">[3]Index!#REF!</definedName>
    <definedName name="__PAG2" localSheetId="35">[3]Index!#REF!</definedName>
    <definedName name="__PAG2">[3]Index!#REF!</definedName>
    <definedName name="__PAG3" localSheetId="30">[3]Index!#REF!</definedName>
    <definedName name="__PAG3" localSheetId="35">[3]Index!#REF!</definedName>
    <definedName name="__PAG3">[3]Index!#REF!</definedName>
    <definedName name="__PAG4" localSheetId="35">[3]Index!#REF!</definedName>
    <definedName name="__PAG4">[3]Index!#REF!</definedName>
    <definedName name="__PAG5" localSheetId="35">[3]Index!#REF!</definedName>
    <definedName name="__PAG5">[3]Index!#REF!</definedName>
    <definedName name="__PAG6" localSheetId="35">[3]Index!#REF!</definedName>
    <definedName name="__PAG6">[3]Index!#REF!</definedName>
    <definedName name="__PAG7" localSheetId="23">#REF!</definedName>
    <definedName name="__PAG7" localSheetId="30">#REF!</definedName>
    <definedName name="__PAG7" localSheetId="6">#REF!</definedName>
    <definedName name="__PAG7" localSheetId="7">#REF!</definedName>
    <definedName name="__PAG7" localSheetId="35">#REF!</definedName>
    <definedName name="__PAG7">#REF!</definedName>
    <definedName name="__pro2001" localSheetId="35">[4]pro2001!$A$1:$B$72</definedName>
    <definedName name="__pro2001">[11]pro2001!$A$1:$B$72</definedName>
    <definedName name="__RES2" localSheetId="30">[1]RES!#REF!</definedName>
    <definedName name="__RES2" localSheetId="35">[1]RES!#REF!</definedName>
    <definedName name="__RES2">[1]RES!#REF!</definedName>
    <definedName name="__TAB1" localSheetId="23">#REF!</definedName>
    <definedName name="__TAB1" localSheetId="30">#REF!</definedName>
    <definedName name="__TAB1" localSheetId="6">#REF!</definedName>
    <definedName name="__TAB1" localSheetId="7">#REF!</definedName>
    <definedName name="__TAB1" localSheetId="35">#REF!</definedName>
    <definedName name="__TAB1">#REF!</definedName>
    <definedName name="__TAB10" localSheetId="23">#REF!</definedName>
    <definedName name="__TAB10" localSheetId="30">#REF!</definedName>
    <definedName name="__TAB10" localSheetId="6">#REF!</definedName>
    <definedName name="__TAB10" localSheetId="7">#REF!</definedName>
    <definedName name="__TAB10" localSheetId="35">#REF!</definedName>
    <definedName name="__TAB10">#REF!</definedName>
    <definedName name="__TAB12" localSheetId="23">#REF!</definedName>
    <definedName name="__TAB12" localSheetId="30">#REF!</definedName>
    <definedName name="__TAB12" localSheetId="6">#REF!</definedName>
    <definedName name="__TAB12" localSheetId="7">#REF!</definedName>
    <definedName name="__TAB12" localSheetId="35">#REF!</definedName>
    <definedName name="__TAB12">#REF!</definedName>
    <definedName name="__Tab19" localSheetId="23">#REF!</definedName>
    <definedName name="__Tab19" localSheetId="6">#REF!</definedName>
    <definedName name="__Tab19" localSheetId="7">#REF!</definedName>
    <definedName name="__Tab19" localSheetId="35">#REF!</definedName>
    <definedName name="__Tab19">#REF!</definedName>
    <definedName name="__TAB2" localSheetId="23">#REF!</definedName>
    <definedName name="__TAB2" localSheetId="6">#REF!</definedName>
    <definedName name="__TAB2" localSheetId="7">#REF!</definedName>
    <definedName name="__TAB2" localSheetId="35">#REF!</definedName>
    <definedName name="__TAB2">#REF!</definedName>
    <definedName name="__Tab20" localSheetId="23">#REF!</definedName>
    <definedName name="__Tab20" localSheetId="6">#REF!</definedName>
    <definedName name="__Tab20" localSheetId="7">#REF!</definedName>
    <definedName name="__Tab20" localSheetId="35">#REF!</definedName>
    <definedName name="__Tab20">#REF!</definedName>
    <definedName name="__Tab21" localSheetId="23">#REF!</definedName>
    <definedName name="__Tab21" localSheetId="6">#REF!</definedName>
    <definedName name="__Tab21" localSheetId="7">#REF!</definedName>
    <definedName name="__Tab21" localSheetId="35">#REF!</definedName>
    <definedName name="__Tab21">#REF!</definedName>
    <definedName name="__Tab22" localSheetId="23">#REF!</definedName>
    <definedName name="__Tab22" localSheetId="6">#REF!</definedName>
    <definedName name="__Tab22" localSheetId="7">#REF!</definedName>
    <definedName name="__Tab22" localSheetId="35">#REF!</definedName>
    <definedName name="__Tab22">#REF!</definedName>
    <definedName name="__Tab23" localSheetId="23">#REF!</definedName>
    <definedName name="__Tab23" localSheetId="6">#REF!</definedName>
    <definedName name="__Tab23" localSheetId="7">#REF!</definedName>
    <definedName name="__Tab23" localSheetId="35">#REF!</definedName>
    <definedName name="__Tab23">#REF!</definedName>
    <definedName name="__Tab24" localSheetId="23">#REF!</definedName>
    <definedName name="__Tab24" localSheetId="6">#REF!</definedName>
    <definedName name="__Tab24" localSheetId="7">#REF!</definedName>
    <definedName name="__Tab24" localSheetId="35">#REF!</definedName>
    <definedName name="__Tab24">#REF!</definedName>
    <definedName name="__Tab26" localSheetId="23">#REF!</definedName>
    <definedName name="__Tab26" localSheetId="6">#REF!</definedName>
    <definedName name="__Tab26" localSheetId="7">#REF!</definedName>
    <definedName name="__Tab26" localSheetId="35">#REF!</definedName>
    <definedName name="__Tab26">#REF!</definedName>
    <definedName name="__Tab27" localSheetId="23">#REF!</definedName>
    <definedName name="__Tab27" localSheetId="6">#REF!</definedName>
    <definedName name="__Tab27" localSheetId="7">#REF!</definedName>
    <definedName name="__Tab27" localSheetId="35">#REF!</definedName>
    <definedName name="__Tab27">#REF!</definedName>
    <definedName name="__Tab28" localSheetId="23">#REF!</definedName>
    <definedName name="__Tab28" localSheetId="6">#REF!</definedName>
    <definedName name="__Tab28" localSheetId="7">#REF!</definedName>
    <definedName name="__Tab28" localSheetId="35">#REF!</definedName>
    <definedName name="__Tab28">#REF!</definedName>
    <definedName name="__Tab29" localSheetId="23">#REF!</definedName>
    <definedName name="__Tab29" localSheetId="6">#REF!</definedName>
    <definedName name="__Tab29" localSheetId="7">#REF!</definedName>
    <definedName name="__Tab29" localSheetId="35">#REF!</definedName>
    <definedName name="__Tab29">#REF!</definedName>
    <definedName name="__TAB3" localSheetId="23">#REF!</definedName>
    <definedName name="__TAB3" localSheetId="6">#REF!</definedName>
    <definedName name="__TAB3" localSheetId="7">#REF!</definedName>
    <definedName name="__TAB3" localSheetId="35">#REF!</definedName>
    <definedName name="__TAB3">#REF!</definedName>
    <definedName name="__Tab30" localSheetId="23">#REF!</definedName>
    <definedName name="__Tab30" localSheetId="6">#REF!</definedName>
    <definedName name="__Tab30" localSheetId="7">#REF!</definedName>
    <definedName name="__Tab30" localSheetId="35">#REF!</definedName>
    <definedName name="__Tab30">#REF!</definedName>
    <definedName name="__Tab31" localSheetId="23">#REF!</definedName>
    <definedName name="__Tab31" localSheetId="6">#REF!</definedName>
    <definedName name="__Tab31" localSheetId="7">#REF!</definedName>
    <definedName name="__Tab31" localSheetId="35">#REF!</definedName>
    <definedName name="__Tab31">#REF!</definedName>
    <definedName name="__Tab32" localSheetId="23">#REF!</definedName>
    <definedName name="__Tab32" localSheetId="6">#REF!</definedName>
    <definedName name="__Tab32" localSheetId="7">#REF!</definedName>
    <definedName name="__Tab32" localSheetId="35">#REF!</definedName>
    <definedName name="__Tab32">#REF!</definedName>
    <definedName name="__Tab33" localSheetId="23">#REF!</definedName>
    <definedName name="__Tab33" localSheetId="6">#REF!</definedName>
    <definedName name="__Tab33" localSheetId="7">#REF!</definedName>
    <definedName name="__Tab33" localSheetId="35">#REF!</definedName>
    <definedName name="__Tab33">#REF!</definedName>
    <definedName name="__Tab34" localSheetId="23">#REF!</definedName>
    <definedName name="__Tab34" localSheetId="6">#REF!</definedName>
    <definedName name="__Tab34" localSheetId="7">#REF!</definedName>
    <definedName name="__Tab34" localSheetId="35">#REF!</definedName>
    <definedName name="__Tab34">#REF!</definedName>
    <definedName name="__Tab35" localSheetId="23">#REF!</definedName>
    <definedName name="__Tab35" localSheetId="6">#REF!</definedName>
    <definedName name="__Tab35" localSheetId="7">#REF!</definedName>
    <definedName name="__Tab35" localSheetId="35">#REF!</definedName>
    <definedName name="__Tab35">#REF!</definedName>
    <definedName name="__TAB4" localSheetId="23">#REF!</definedName>
    <definedName name="__TAB4" localSheetId="6">#REF!</definedName>
    <definedName name="__TAB4" localSheetId="7">#REF!</definedName>
    <definedName name="__TAB4" localSheetId="35">#REF!</definedName>
    <definedName name="__TAB4">#REF!</definedName>
    <definedName name="__TAB5" localSheetId="23">#REF!</definedName>
    <definedName name="__TAB5" localSheetId="6">#REF!</definedName>
    <definedName name="__TAB5" localSheetId="7">#REF!</definedName>
    <definedName name="__TAB5" localSheetId="35">#REF!</definedName>
    <definedName name="__TAB5">#REF!</definedName>
    <definedName name="__tab6" localSheetId="23">#REF!</definedName>
    <definedName name="__tab6" localSheetId="6">#REF!</definedName>
    <definedName name="__tab6" localSheetId="7">#REF!</definedName>
    <definedName name="__tab6" localSheetId="35">#REF!</definedName>
    <definedName name="__tab6">#REF!</definedName>
    <definedName name="__TAB7" localSheetId="23">#REF!</definedName>
    <definedName name="__TAB7" localSheetId="6">#REF!</definedName>
    <definedName name="__TAB7" localSheetId="7">#REF!</definedName>
    <definedName name="__TAB7" localSheetId="35">#REF!</definedName>
    <definedName name="__TAB7">#REF!</definedName>
    <definedName name="__TAB8" localSheetId="23">#REF!</definedName>
    <definedName name="__TAB8" localSheetId="6">#REF!</definedName>
    <definedName name="__TAB8" localSheetId="7">#REF!</definedName>
    <definedName name="__TAB8" localSheetId="35">#REF!</definedName>
    <definedName name="__TAB8">#REF!</definedName>
    <definedName name="__tab9" localSheetId="23">#REF!</definedName>
    <definedName name="__tab9" localSheetId="6">#REF!</definedName>
    <definedName name="__tab9" localSheetId="7">#REF!</definedName>
    <definedName name="__tab9" localSheetId="35">#REF!</definedName>
    <definedName name="__tab9">#REF!</definedName>
    <definedName name="__TB41" localSheetId="23">#REF!</definedName>
    <definedName name="__TB41" localSheetId="6">#REF!</definedName>
    <definedName name="__TB41" localSheetId="7">#REF!</definedName>
    <definedName name="__TB41" localSheetId="35">#REF!</definedName>
    <definedName name="__TB41">#REF!</definedName>
    <definedName name="__WEO1" localSheetId="23">#REF!</definedName>
    <definedName name="__WEO1" localSheetId="6">#REF!</definedName>
    <definedName name="__WEO1" localSheetId="7">#REF!</definedName>
    <definedName name="__WEO1" localSheetId="35">#REF!</definedName>
    <definedName name="__WEO1">#REF!</definedName>
    <definedName name="__WEO2" localSheetId="23">#REF!</definedName>
    <definedName name="__WEO2" localSheetId="6">#REF!</definedName>
    <definedName name="__WEO2" localSheetId="7">#REF!</definedName>
    <definedName name="__WEO2" localSheetId="35">#REF!</definedName>
    <definedName name="__WEO2">#REF!</definedName>
    <definedName name="_1_123Graph_A" localSheetId="23" hidden="1">#REF!</definedName>
    <definedName name="_1_123Graph_A" localSheetId="6" hidden="1">#REF!</definedName>
    <definedName name="_1_123Graph_A" localSheetId="7" hidden="1">#REF!</definedName>
    <definedName name="_1_123Graph_A" localSheetId="35" hidden="1">#REF!</definedName>
    <definedName name="_1_123Graph_A" hidden="1">#REF!</definedName>
    <definedName name="_10__123Graph_ACHART_2" localSheetId="13" hidden="1">'[12]Employment Data Sectors (wages)'!$A$8173:$A$8184</definedName>
    <definedName name="_10__123Graph_ACHART_2" localSheetId="35" hidden="1">'[13]Employment Data Sectors (wages)'!$A$8173:$A$8184</definedName>
    <definedName name="_10__123Graph_ACHART_2" hidden="1">'[12]Employment Data Sectors (wages)'!$A$8173:$A$8184</definedName>
    <definedName name="_10__123Graph_ACHART_8" hidden="1">'[14]Employment Data Sectors (wages)'!$W$8175:$W$8186</definedName>
    <definedName name="_10__123Graph_BCHART_1" hidden="1">'[15]Employment Data Sectors (wages)'!$B$8173:$B$8184</definedName>
    <definedName name="_100__123Graph_BCHART_8" hidden="1">'[13]Employment Data Sectors (wages)'!$W$13:$W$8187</definedName>
    <definedName name="_105__123Graph_CCHART_1" hidden="1">'[13]Employment Data Sectors (wages)'!$C$8173:$C$8184</definedName>
    <definedName name="_11__123Graph_BCHART_1" hidden="1">'[14]Employment Data Sectors (wages)'!$B$8173:$B$8184</definedName>
    <definedName name="_11__123Graph_BCHART_2" hidden="1">'[15]Employment Data Sectors (wages)'!$B$8173:$B$8184</definedName>
    <definedName name="_110__123Graph_CCHART_2" hidden="1">'[13]Employment Data Sectors (wages)'!$C$8173:$C$8184</definedName>
    <definedName name="_115__123Graph_CCHART_3" hidden="1">'[13]Employment Data Sectors (wages)'!$C$11:$C$8185</definedName>
    <definedName name="_12__123Graph_ACHART_3" localSheetId="13" hidden="1">'[12]Employment Data Sectors (wages)'!$A$11:$A$8185</definedName>
    <definedName name="_12__123Graph_ACHART_3" localSheetId="35" hidden="1">'[13]Employment Data Sectors (wages)'!$A$11:$A$8185</definedName>
    <definedName name="_12__123Graph_ACHART_3" hidden="1">'[12]Employment Data Sectors (wages)'!$A$11:$A$8185</definedName>
    <definedName name="_12__123Graph_BCHART_2" hidden="1">'[14]Employment Data Sectors (wages)'!$B$8173:$B$8184</definedName>
    <definedName name="_12__123Graph_BCHART_3" hidden="1">'[15]Employment Data Sectors (wages)'!$B$11:$B$8185</definedName>
    <definedName name="_120__123Graph_CCHART_4" hidden="1">'[13]Employment Data Sectors (wages)'!$C$12:$C$23</definedName>
    <definedName name="_123Graph_AB" localSheetId="23" hidden="1">#REF!</definedName>
    <definedName name="_123Graph_AB" localSheetId="6" hidden="1">#REF!</definedName>
    <definedName name="_123Graph_AB" localSheetId="7" hidden="1">#REF!</definedName>
    <definedName name="_123Graph_AB" localSheetId="35" hidden="1">#REF!</definedName>
    <definedName name="_123Graph_AB" hidden="1">#REF!</definedName>
    <definedName name="_123Graph_B" localSheetId="23" hidden="1">#REF!</definedName>
    <definedName name="_123Graph_B" localSheetId="6" hidden="1">#REF!</definedName>
    <definedName name="_123Graph_B" localSheetId="7" hidden="1">#REF!</definedName>
    <definedName name="_123Graph_B" localSheetId="35" hidden="1">#REF!</definedName>
    <definedName name="_123Graph_B" hidden="1">#REF!</definedName>
    <definedName name="_123Graph_DB" localSheetId="23" hidden="1">#REF!</definedName>
    <definedName name="_123Graph_DB" localSheetId="6" hidden="1">#REF!</definedName>
    <definedName name="_123Graph_DB" localSheetId="7" hidden="1">#REF!</definedName>
    <definedName name="_123Graph_DB" localSheetId="35" hidden="1">#REF!</definedName>
    <definedName name="_123Graph_DB" hidden="1">#REF!</definedName>
    <definedName name="_123Graph_EB" localSheetId="23" hidden="1">#REF!</definedName>
    <definedName name="_123Graph_EB" localSheetId="6" hidden="1">#REF!</definedName>
    <definedName name="_123Graph_EB" localSheetId="7" hidden="1">#REF!</definedName>
    <definedName name="_123Graph_EB" localSheetId="35" hidden="1">#REF!</definedName>
    <definedName name="_123Graph_EB" hidden="1">#REF!</definedName>
    <definedName name="_123Graph_FB" localSheetId="23" hidden="1">#REF!</definedName>
    <definedName name="_123Graph_FB" localSheetId="6" hidden="1">#REF!</definedName>
    <definedName name="_123Graph_FB" localSheetId="7" hidden="1">#REF!</definedName>
    <definedName name="_123Graph_FB" localSheetId="35" hidden="1">#REF!</definedName>
    <definedName name="_123Graph_FB" hidden="1">#REF!</definedName>
    <definedName name="_125__123Graph_CCHART_5" hidden="1">'[13]Employment Data Sectors (wages)'!$C$24:$C$35</definedName>
    <definedName name="_13__123Graph_BCHART_3" hidden="1">'[14]Employment Data Sectors (wages)'!$B$11:$B$8185</definedName>
    <definedName name="_13__123Graph_BCHART_4" hidden="1">'[15]Employment Data Sectors (wages)'!$B$12:$B$23</definedName>
    <definedName name="_130__123Graph_CCHART_6" hidden="1">'[13]Employment Data Sectors (wages)'!$U$49:$U$8103</definedName>
    <definedName name="_132Graph_CB" localSheetId="23" hidden="1">#REF!</definedName>
    <definedName name="_132Graph_CB" localSheetId="6" hidden="1">#REF!</definedName>
    <definedName name="_132Graph_CB" localSheetId="7" hidden="1">#REF!</definedName>
    <definedName name="_132Graph_CB" localSheetId="35" hidden="1">#REF!</definedName>
    <definedName name="_132Graph_CB" hidden="1">#REF!</definedName>
    <definedName name="_135__123Graph_CCHART_7" hidden="1">'[13]Employment Data Sectors (wages)'!$Y$14:$Y$25</definedName>
    <definedName name="_14__123Graph_ACHART_4" localSheetId="13" hidden="1">'[12]Employment Data Sectors (wages)'!$A$12:$A$23</definedName>
    <definedName name="_14__123Graph_ACHART_4" localSheetId="35" hidden="1">'[13]Employment Data Sectors (wages)'!$A$12:$A$23</definedName>
    <definedName name="_14__123Graph_ACHART_4" hidden="1">'[12]Employment Data Sectors (wages)'!$A$12:$A$23</definedName>
    <definedName name="_14__123Graph_BCHART_4" hidden="1">'[14]Employment Data Sectors (wages)'!$B$12:$B$23</definedName>
    <definedName name="_14__123Graph_BCHART_5" hidden="1">'[15]Employment Data Sectors (wages)'!$B$24:$B$35</definedName>
    <definedName name="_140__123Graph_CCHART_8" hidden="1">'[13]Employment Data Sectors (wages)'!$W$14:$W$25</definedName>
    <definedName name="_145__123Graph_DCHART_7" hidden="1">'[13]Employment Data Sectors (wages)'!$Y$26:$Y$37</definedName>
    <definedName name="_15__123Graph_BCHART_5" hidden="1">'[14]Employment Data Sectors (wages)'!$B$24:$B$35</definedName>
    <definedName name="_15__123Graph_BCHART_6" hidden="1">'[15]Employment Data Sectors (wages)'!$AS$49:$AS$8103</definedName>
    <definedName name="_150__123Graph_DCHART_8" hidden="1">'[13]Employment Data Sectors (wages)'!$W$26:$W$37</definedName>
    <definedName name="_155__123Graph_ECHART_7" hidden="1">'[13]Employment Data Sectors (wages)'!$Y$38:$Y$49</definedName>
    <definedName name="_16__123Graph_ACHART_5" localSheetId="13" hidden="1">'[12]Employment Data Sectors (wages)'!$A$24:$A$35</definedName>
    <definedName name="_16__123Graph_ACHART_5" localSheetId="35" hidden="1">'[13]Employment Data Sectors (wages)'!$A$24:$A$35</definedName>
    <definedName name="_16__123Graph_ACHART_5" hidden="1">'[12]Employment Data Sectors (wages)'!$A$24:$A$35</definedName>
    <definedName name="_16__123Graph_BCHART_6" hidden="1">'[14]Employment Data Sectors (wages)'!$AS$49:$AS$8103</definedName>
    <definedName name="_16__123Graph_BCHART_7" hidden="1">'[15]Employment Data Sectors (wages)'!$Y$13:$Y$8187</definedName>
    <definedName name="_160__123Graph_ECHART_8" hidden="1">'[13]Employment Data Sectors (wages)'!$H$86:$H$99</definedName>
    <definedName name="_165__123Graph_FCHART_8" hidden="1">'[13]Employment Data Sectors (wages)'!$H$6:$H$17</definedName>
    <definedName name="_17__123Graph_BCHART_7" hidden="1">'[14]Employment Data Sectors (wages)'!$Y$13:$Y$8187</definedName>
    <definedName name="_17__123Graph_BCHART_8" hidden="1">'[15]Employment Data Sectors (wages)'!$W$13:$W$8187</definedName>
    <definedName name="_18__123Graph_ACHART_6" localSheetId="13" hidden="1">'[12]Employment Data Sectors (wages)'!$Y$49:$Y$8103</definedName>
    <definedName name="_18__123Graph_ACHART_6" localSheetId="35" hidden="1">'[13]Employment Data Sectors (wages)'!$Y$49:$Y$8103</definedName>
    <definedName name="_18__123Graph_ACHART_6" hidden="1">'[12]Employment Data Sectors (wages)'!$Y$49:$Y$8103</definedName>
    <definedName name="_18__123Graph_BCHART_8" hidden="1">'[14]Employment Data Sectors (wages)'!$W$13:$W$8187</definedName>
    <definedName name="_18__123Graph_CCHART_1" hidden="1">'[15]Employment Data Sectors (wages)'!$C$8173:$C$8184</definedName>
    <definedName name="_19__123Graph_CCHART_1" hidden="1">'[14]Employment Data Sectors (wages)'!$C$8173:$C$8184</definedName>
    <definedName name="_19__123Graph_CCHART_2" hidden="1">'[15]Employment Data Sectors (wages)'!$C$8173:$C$8184</definedName>
    <definedName name="_1992BOPB" localSheetId="23">#REF!</definedName>
    <definedName name="_1992BOPB" localSheetId="30">#REF!</definedName>
    <definedName name="_1992BOPB" localSheetId="6">#REF!</definedName>
    <definedName name="_1992BOPB" localSheetId="7">#REF!</definedName>
    <definedName name="_1992BOPB" localSheetId="35">#REF!</definedName>
    <definedName name="_1992BOPB">#REF!</definedName>
    <definedName name="_1Macros_Import_.qbop" localSheetId="35">[16]!'[Macros Import].qbop'</definedName>
    <definedName name="_1Macros_Import_.qbop">[16]!'[Macros Import].qbop'</definedName>
    <definedName name="_2__123Graph_ACHART_1" hidden="1">'[15]Employment Data Sectors (wages)'!$A$8173:$A$8184</definedName>
    <definedName name="_20__123Graph_ACHART_7" localSheetId="13" hidden="1">'[12]Employment Data Sectors (wages)'!$Y$8175:$Y$8186</definedName>
    <definedName name="_20__123Graph_ACHART_7" localSheetId="35" hidden="1">'[13]Employment Data Sectors (wages)'!$Y$8175:$Y$8186</definedName>
    <definedName name="_20__123Graph_ACHART_7" hidden="1">'[12]Employment Data Sectors (wages)'!$Y$8175:$Y$8186</definedName>
    <definedName name="_20__123Graph_CCHART_2" hidden="1">'[14]Employment Data Sectors (wages)'!$C$8173:$C$8184</definedName>
    <definedName name="_20__123Graph_CCHART_3" hidden="1">'[15]Employment Data Sectors (wages)'!$C$11:$C$8185</definedName>
    <definedName name="_20Macros_Import_.qbop">[16]!'[Macros Import].qbop'</definedName>
    <definedName name="_21__123Graph_CCHART_3" hidden="1">'[14]Employment Data Sectors (wages)'!$C$11:$C$8185</definedName>
    <definedName name="_21__123Graph_CCHART_4" hidden="1">'[15]Employment Data Sectors (wages)'!$C$12:$C$23</definedName>
    <definedName name="_22__123Graph_ACHART_8" localSheetId="13" hidden="1">'[12]Employment Data Sectors (wages)'!$W$8175:$W$8186</definedName>
    <definedName name="_22__123Graph_ACHART_8" localSheetId="35" hidden="1">'[13]Employment Data Sectors (wages)'!$W$8175:$W$8186</definedName>
    <definedName name="_22__123Graph_ACHART_8" hidden="1">'[12]Employment Data Sectors (wages)'!$W$8175:$W$8186</definedName>
    <definedName name="_22__123Graph_CCHART_4" hidden="1">'[14]Employment Data Sectors (wages)'!$C$12:$C$23</definedName>
    <definedName name="_22__123Graph_CCHART_5" hidden="1">'[15]Employment Data Sectors (wages)'!$C$24:$C$35</definedName>
    <definedName name="_23__123Graph_CCHART_5" hidden="1">'[14]Employment Data Sectors (wages)'!$C$24:$C$35</definedName>
    <definedName name="_23__123Graph_CCHART_6" hidden="1">'[15]Employment Data Sectors (wages)'!$U$49:$U$8103</definedName>
    <definedName name="_24__123Graph_BCHART_1" localSheetId="13" hidden="1">'[12]Employment Data Sectors (wages)'!$B$8173:$B$8184</definedName>
    <definedName name="_24__123Graph_BCHART_1" localSheetId="35" hidden="1">'[13]Employment Data Sectors (wages)'!$B$8173:$B$8184</definedName>
    <definedName name="_24__123Graph_BCHART_1" hidden="1">'[12]Employment Data Sectors (wages)'!$B$8173:$B$8184</definedName>
    <definedName name="_24__123Graph_CCHART_6" hidden="1">'[14]Employment Data Sectors (wages)'!$U$49:$U$8103</definedName>
    <definedName name="_24__123Graph_CCHART_7" hidden="1">'[15]Employment Data Sectors (wages)'!$Y$14:$Y$25</definedName>
    <definedName name="_25__123Graph_ACHART_1" hidden="1">'[13]Employment Data Sectors (wages)'!$A$8173:$A$8184</definedName>
    <definedName name="_25__123Graph_CCHART_7" hidden="1">'[14]Employment Data Sectors (wages)'!$Y$14:$Y$25</definedName>
    <definedName name="_25__123Graph_CCHART_8" hidden="1">'[15]Employment Data Sectors (wages)'!$W$14:$W$25</definedName>
    <definedName name="_26__123Graph_BCHART_2" localSheetId="13" hidden="1">'[12]Employment Data Sectors (wages)'!$B$8173:$B$8184</definedName>
    <definedName name="_26__123Graph_BCHART_2" localSheetId="35" hidden="1">'[13]Employment Data Sectors (wages)'!$B$8173:$B$8184</definedName>
    <definedName name="_26__123Graph_BCHART_2" hidden="1">'[12]Employment Data Sectors (wages)'!$B$8173:$B$8184</definedName>
    <definedName name="_26__123Graph_CCHART_8" hidden="1">'[14]Employment Data Sectors (wages)'!$W$14:$W$25</definedName>
    <definedName name="_26__123Graph_DCHART_7" hidden="1">'[15]Employment Data Sectors (wages)'!$Y$26:$Y$37</definedName>
    <definedName name="_27__123Graph_DCHART_7" hidden="1">'[14]Employment Data Sectors (wages)'!$Y$26:$Y$37</definedName>
    <definedName name="_27__123Graph_DCHART_8" hidden="1">'[15]Employment Data Sectors (wages)'!$W$26:$W$37</definedName>
    <definedName name="_28__123Graph_BCHART_3" localSheetId="13" hidden="1">'[12]Employment Data Sectors (wages)'!$B$11:$B$8185</definedName>
    <definedName name="_28__123Graph_BCHART_3" localSheetId="35" hidden="1">'[13]Employment Data Sectors (wages)'!$B$11:$B$8185</definedName>
    <definedName name="_28__123Graph_BCHART_3" hidden="1">'[12]Employment Data Sectors (wages)'!$B$11:$B$8185</definedName>
    <definedName name="_28__123Graph_DCHART_8" hidden="1">'[14]Employment Data Sectors (wages)'!$W$26:$W$37</definedName>
    <definedName name="_28__123Graph_ECHART_7" hidden="1">'[15]Employment Data Sectors (wages)'!$Y$38:$Y$49</definedName>
    <definedName name="_29__123Graph_ECHART_7" hidden="1">'[14]Employment Data Sectors (wages)'!$Y$38:$Y$49</definedName>
    <definedName name="_29__123Graph_ECHART_8" hidden="1">'[15]Employment Data Sectors (wages)'!$H$86:$H$99</definedName>
    <definedName name="_2Macros_Import_.qbop" localSheetId="35">[16]!'[Macros Import].qbop'</definedName>
    <definedName name="_2Macros_Import_.qbop">[16]!'[Macros Import].qbop'</definedName>
    <definedName name="_3__123Graph_ACHART_1" hidden="1">'[14]Employment Data Sectors (wages)'!$A$8173:$A$8184</definedName>
    <definedName name="_3__123Graph_ACHART_2" hidden="1">'[15]Employment Data Sectors (wages)'!$A$8173:$A$8184</definedName>
    <definedName name="_30__123Graph_ACHART_2" hidden="1">'[13]Employment Data Sectors (wages)'!$A$8173:$A$8184</definedName>
    <definedName name="_30__123Graph_BCHART_4" localSheetId="13" hidden="1">'[12]Employment Data Sectors (wages)'!$B$12:$B$23</definedName>
    <definedName name="_30__123Graph_BCHART_4" localSheetId="35" hidden="1">'[13]Employment Data Sectors (wages)'!$B$12:$B$23</definedName>
    <definedName name="_30__123Graph_BCHART_4" hidden="1">'[12]Employment Data Sectors (wages)'!$B$12:$B$23</definedName>
    <definedName name="_30__123Graph_ECHART_8" hidden="1">'[14]Employment Data Sectors (wages)'!$H$86:$H$99</definedName>
    <definedName name="_30__123Graph_FCHART_8" hidden="1">'[15]Employment Data Sectors (wages)'!$H$6:$H$17</definedName>
    <definedName name="_31__123Graph_FCHART_8" hidden="1">'[14]Employment Data Sectors (wages)'!$H$6:$H$17</definedName>
    <definedName name="_32__123Graph_BCHART_5" localSheetId="13" hidden="1">'[12]Employment Data Sectors (wages)'!$B$24:$B$35</definedName>
    <definedName name="_32__123Graph_BCHART_5" localSheetId="35" hidden="1">'[13]Employment Data Sectors (wages)'!$B$24:$B$35</definedName>
    <definedName name="_32__123Graph_BCHART_5" hidden="1">'[12]Employment Data Sectors (wages)'!$B$24:$B$35</definedName>
    <definedName name="_34__123Graph_BCHART_6" localSheetId="13" hidden="1">'[12]Employment Data Sectors (wages)'!$AS$49:$AS$8103</definedName>
    <definedName name="_34__123Graph_BCHART_6" localSheetId="35" hidden="1">'[13]Employment Data Sectors (wages)'!$AS$49:$AS$8103</definedName>
    <definedName name="_34__123Graph_BCHART_6" hidden="1">'[12]Employment Data Sectors (wages)'!$AS$49:$AS$8103</definedName>
    <definedName name="_35__123Graph_ACHART_3" hidden="1">'[13]Employment Data Sectors (wages)'!$A$11:$A$8185</definedName>
    <definedName name="_36__123Graph_BCHART_7" localSheetId="13" hidden="1">'[12]Employment Data Sectors (wages)'!$Y$13:$Y$8187</definedName>
    <definedName name="_36__123Graph_BCHART_7" localSheetId="35" hidden="1">'[13]Employment Data Sectors (wages)'!$Y$13:$Y$8187</definedName>
    <definedName name="_36__123Graph_BCHART_7" hidden="1">'[12]Employment Data Sectors (wages)'!$Y$13:$Y$8187</definedName>
    <definedName name="_38__123Graph_BCHART_8" localSheetId="13" hidden="1">'[12]Employment Data Sectors (wages)'!$W$13:$W$8187</definedName>
    <definedName name="_38__123Graph_BCHART_8" localSheetId="35" hidden="1">'[13]Employment Data Sectors (wages)'!$W$13:$W$8187</definedName>
    <definedName name="_38__123Graph_BCHART_8" hidden="1">'[12]Employment Data Sectors (wages)'!$W$13:$W$8187</definedName>
    <definedName name="_4__123Graph_ACHART_2" hidden="1">'[14]Employment Data Sectors (wages)'!$A$8173:$A$8184</definedName>
    <definedName name="_4__123Graph_ACHART_3" hidden="1">'[15]Employment Data Sectors (wages)'!$A$11:$A$8185</definedName>
    <definedName name="_40__123Graph_ACHART_4" hidden="1">'[13]Employment Data Sectors (wages)'!$A$12:$A$23</definedName>
    <definedName name="_40__123Graph_CCHART_1" localSheetId="13" hidden="1">'[12]Employment Data Sectors (wages)'!$C$8173:$C$8184</definedName>
    <definedName name="_40__123Graph_CCHART_1" localSheetId="35" hidden="1">'[13]Employment Data Sectors (wages)'!$C$8173:$C$8184</definedName>
    <definedName name="_40__123Graph_CCHART_1" hidden="1">'[12]Employment Data Sectors (wages)'!$C$8173:$C$8184</definedName>
    <definedName name="_42__123Graph_CCHART_2" localSheetId="13" hidden="1">'[12]Employment Data Sectors (wages)'!$C$8173:$C$8184</definedName>
    <definedName name="_42__123Graph_CCHART_2" localSheetId="35" hidden="1">'[13]Employment Data Sectors (wages)'!$C$8173:$C$8184</definedName>
    <definedName name="_42__123Graph_CCHART_2" hidden="1">'[12]Employment Data Sectors (wages)'!$C$8173:$C$8184</definedName>
    <definedName name="_44__123Graph_CCHART_3" localSheetId="13" hidden="1">'[12]Employment Data Sectors (wages)'!$C$11:$C$8185</definedName>
    <definedName name="_44__123Graph_CCHART_3" localSheetId="35" hidden="1">'[13]Employment Data Sectors (wages)'!$C$11:$C$8185</definedName>
    <definedName name="_44__123Graph_CCHART_3" hidden="1">'[12]Employment Data Sectors (wages)'!$C$11:$C$8185</definedName>
    <definedName name="_45__123Graph_ACHART_5" hidden="1">'[13]Employment Data Sectors (wages)'!$A$24:$A$35</definedName>
    <definedName name="_46__123Graph_CCHART_4" localSheetId="13" hidden="1">'[12]Employment Data Sectors (wages)'!$C$12:$C$23</definedName>
    <definedName name="_46__123Graph_CCHART_4" localSheetId="35" hidden="1">'[13]Employment Data Sectors (wages)'!$C$12:$C$23</definedName>
    <definedName name="_46__123Graph_CCHART_4" hidden="1">'[12]Employment Data Sectors (wages)'!$C$12:$C$23</definedName>
    <definedName name="_48__123Graph_CCHART_5" localSheetId="13" hidden="1">'[12]Employment Data Sectors (wages)'!$C$24:$C$35</definedName>
    <definedName name="_48__123Graph_CCHART_5" localSheetId="35" hidden="1">'[13]Employment Data Sectors (wages)'!$C$24:$C$35</definedName>
    <definedName name="_48__123Graph_CCHART_5" hidden="1">'[12]Employment Data Sectors (wages)'!$C$24:$C$35</definedName>
    <definedName name="_5__123Graph_ACHART_3" hidden="1">'[14]Employment Data Sectors (wages)'!$A$11:$A$8185</definedName>
    <definedName name="_5__123Graph_ACHART_4" hidden="1">'[15]Employment Data Sectors (wages)'!$A$12:$A$23</definedName>
    <definedName name="_50__123Graph_ACHART_6" hidden="1">'[13]Employment Data Sectors (wages)'!$Y$49:$Y$8103</definedName>
    <definedName name="_50__123Graph_CCHART_6" localSheetId="13" hidden="1">'[12]Employment Data Sectors (wages)'!$U$49:$U$8103</definedName>
    <definedName name="_50__123Graph_CCHART_6" localSheetId="35" hidden="1">'[13]Employment Data Sectors (wages)'!$U$49:$U$8103</definedName>
    <definedName name="_50__123Graph_CCHART_6" hidden="1">'[12]Employment Data Sectors (wages)'!$U$49:$U$8103</definedName>
    <definedName name="_52__123Graph_CCHART_7" localSheetId="13" hidden="1">'[12]Employment Data Sectors (wages)'!$Y$14:$Y$25</definedName>
    <definedName name="_52__123Graph_CCHART_7" localSheetId="35" hidden="1">'[13]Employment Data Sectors (wages)'!$Y$14:$Y$25</definedName>
    <definedName name="_52__123Graph_CCHART_7" hidden="1">'[12]Employment Data Sectors (wages)'!$Y$14:$Y$25</definedName>
    <definedName name="_54__123Graph_CCHART_8" localSheetId="13" hidden="1">'[12]Employment Data Sectors (wages)'!$W$14:$W$25</definedName>
    <definedName name="_54__123Graph_CCHART_8" localSheetId="35" hidden="1">'[13]Employment Data Sectors (wages)'!$W$14:$W$25</definedName>
    <definedName name="_54__123Graph_CCHART_8" hidden="1">'[12]Employment Data Sectors (wages)'!$W$14:$W$25</definedName>
    <definedName name="_55__123Graph_ACHART_7" hidden="1">'[13]Employment Data Sectors (wages)'!$Y$8175:$Y$8186</definedName>
    <definedName name="_56__123Graph_DCHART_7" localSheetId="13" hidden="1">'[12]Employment Data Sectors (wages)'!$Y$26:$Y$37</definedName>
    <definedName name="_56__123Graph_DCHART_7" localSheetId="35" hidden="1">'[13]Employment Data Sectors (wages)'!$Y$26:$Y$37</definedName>
    <definedName name="_56__123Graph_DCHART_7" hidden="1">'[12]Employment Data Sectors (wages)'!$Y$26:$Y$37</definedName>
    <definedName name="_58__123Graph_DCHART_8" localSheetId="13" hidden="1">'[12]Employment Data Sectors (wages)'!$W$26:$W$37</definedName>
    <definedName name="_58__123Graph_DCHART_8" localSheetId="35" hidden="1">'[13]Employment Data Sectors (wages)'!$W$26:$W$37</definedName>
    <definedName name="_58__123Graph_DCHART_8" hidden="1">'[12]Employment Data Sectors (wages)'!$W$26:$W$37</definedName>
    <definedName name="_6__123Graph_ACHART_4" hidden="1">'[14]Employment Data Sectors (wages)'!$A$12:$A$23</definedName>
    <definedName name="_6__123Graph_ACHART_5" hidden="1">'[15]Employment Data Sectors (wages)'!$A$24:$A$35</definedName>
    <definedName name="_60__123Graph_ACHART_8" hidden="1">'[13]Employment Data Sectors (wages)'!$W$8175:$W$8186</definedName>
    <definedName name="_60__123Graph_ECHART_7" localSheetId="13" hidden="1">'[12]Employment Data Sectors (wages)'!$Y$38:$Y$49</definedName>
    <definedName name="_60__123Graph_ECHART_7" localSheetId="35" hidden="1">'[13]Employment Data Sectors (wages)'!$Y$38:$Y$49</definedName>
    <definedName name="_60__123Graph_ECHART_7" hidden="1">'[12]Employment Data Sectors (wages)'!$Y$38:$Y$49</definedName>
    <definedName name="_62__123Graph_ECHART_8" localSheetId="13" hidden="1">'[12]Employment Data Sectors (wages)'!$H$86:$H$99</definedName>
    <definedName name="_62__123Graph_ECHART_8" localSheetId="35" hidden="1">'[13]Employment Data Sectors (wages)'!$H$86:$H$99</definedName>
    <definedName name="_62__123Graph_ECHART_8" hidden="1">'[12]Employment Data Sectors (wages)'!$H$86:$H$99</definedName>
    <definedName name="_64__123Graph_FCHART_8" localSheetId="13" hidden="1">'[12]Employment Data Sectors (wages)'!$H$6:$H$17</definedName>
    <definedName name="_64__123Graph_FCHART_8" localSheetId="35" hidden="1">'[13]Employment Data Sectors (wages)'!$H$6:$H$17</definedName>
    <definedName name="_64__123Graph_FCHART_8" hidden="1">'[12]Employment Data Sectors (wages)'!$H$6:$H$17</definedName>
    <definedName name="_65__123Graph_BCHART_1" hidden="1">'[13]Employment Data Sectors (wages)'!$B$8173:$B$8184</definedName>
    <definedName name="_6Macros_Import_.qbop" localSheetId="35">[16]!'[Macros Import].qbop'</definedName>
    <definedName name="_6Macros_Import_.qbop">[16]!'[Macros Import].qbop'</definedName>
    <definedName name="_7__123Graph_ACHART_5" hidden="1">'[14]Employment Data Sectors (wages)'!$A$24:$A$35</definedName>
    <definedName name="_7__123Graph_ACHART_6" hidden="1">'[15]Employment Data Sectors (wages)'!$Y$49:$Y$8103</definedName>
    <definedName name="_70__123Graph_BCHART_2" hidden="1">'[13]Employment Data Sectors (wages)'!$B$8173:$B$8184</definedName>
    <definedName name="_75__123Graph_BCHART_3" hidden="1">'[13]Employment Data Sectors (wages)'!$B$11:$B$8185</definedName>
    <definedName name="_8__123Graph_ACHART_1" localSheetId="13" hidden="1">'[12]Employment Data Sectors (wages)'!$A$8173:$A$8184</definedName>
    <definedName name="_8__123Graph_ACHART_1" localSheetId="35" hidden="1">'[13]Employment Data Sectors (wages)'!$A$8173:$A$8184</definedName>
    <definedName name="_8__123Graph_ACHART_1" hidden="1">'[12]Employment Data Sectors (wages)'!$A$8173:$A$8184</definedName>
    <definedName name="_8__123Graph_ACHART_6" hidden="1">'[14]Employment Data Sectors (wages)'!$Y$49:$Y$8103</definedName>
    <definedName name="_8__123Graph_ACHART_7" hidden="1">'[15]Employment Data Sectors (wages)'!$Y$8175:$Y$8186</definedName>
    <definedName name="_80__123Graph_BCHART_4" hidden="1">'[13]Employment Data Sectors (wages)'!$B$12:$B$23</definedName>
    <definedName name="_85__123Graph_BCHART_5" hidden="1">'[13]Employment Data Sectors (wages)'!$B$24:$B$35</definedName>
    <definedName name="_9__123Graph_ACHART_7" hidden="1">'[14]Employment Data Sectors (wages)'!$Y$8175:$Y$8186</definedName>
    <definedName name="_9__123Graph_ACHART_8" hidden="1">'[15]Employment Data Sectors (wages)'!$W$8175:$W$8186</definedName>
    <definedName name="_90__123Graph_BCHART_6" hidden="1">'[13]Employment Data Sectors (wages)'!$AS$49:$AS$8103</definedName>
    <definedName name="_95__123Graph_BCHART_7" hidden="1">'[13]Employment Data Sectors (wages)'!$Y$13:$Y$8187</definedName>
    <definedName name="_BOP1" localSheetId="23">#REF!</definedName>
    <definedName name="_BOP1" localSheetId="30">#REF!</definedName>
    <definedName name="_BOP1" localSheetId="6">#REF!</definedName>
    <definedName name="_BOP1" localSheetId="7">#REF!</definedName>
    <definedName name="_BOP1" localSheetId="35">#REF!</definedName>
    <definedName name="_BOP1">#REF!</definedName>
    <definedName name="_BOP2" localSheetId="23">[1]BoP!#REF!</definedName>
    <definedName name="_BOP2" localSheetId="30">[1]BoP!#REF!</definedName>
    <definedName name="_BOP2" localSheetId="35">[1]BoP!#REF!</definedName>
    <definedName name="_BOP2">[1]BoP!#REF!</definedName>
    <definedName name="_dat1" localSheetId="30">'[2]work Q real'!#REF!</definedName>
    <definedName name="_dat1" localSheetId="35">'[2]work Q real'!#REF!</definedName>
    <definedName name="_dat1">'[2]work Q real'!#REF!</definedName>
    <definedName name="_dat2" localSheetId="23">#REF!</definedName>
    <definedName name="_dat2" localSheetId="30">#REF!</definedName>
    <definedName name="_dat2" localSheetId="6">#REF!</definedName>
    <definedName name="_dat2" localSheetId="7">#REF!</definedName>
    <definedName name="_dat2" localSheetId="35">#REF!</definedName>
    <definedName name="_dat2">#REF!</definedName>
    <definedName name="_EXP5" localSheetId="23">#REF!</definedName>
    <definedName name="_EXP5" localSheetId="30">#REF!</definedName>
    <definedName name="_EXP5" localSheetId="6">#REF!</definedName>
    <definedName name="_EXP5" localSheetId="7">#REF!</definedName>
    <definedName name="_EXP5" localSheetId="35">#REF!</definedName>
    <definedName name="_EXP5">#REF!</definedName>
    <definedName name="_EXP6" localSheetId="23">#REF!</definedName>
    <definedName name="_EXP6" localSheetId="30">#REF!</definedName>
    <definedName name="_EXP6" localSheetId="6">#REF!</definedName>
    <definedName name="_EXP6" localSheetId="7">#REF!</definedName>
    <definedName name="_EXP6" localSheetId="35">#REF!</definedName>
    <definedName name="_EXP6">#REF!</definedName>
    <definedName name="_EXP7" localSheetId="23">#REF!</definedName>
    <definedName name="_EXP7" localSheetId="6">#REF!</definedName>
    <definedName name="_EXP7" localSheetId="7">#REF!</definedName>
    <definedName name="_EXP7" localSheetId="35">#REF!</definedName>
    <definedName name="_EXP7">#REF!</definedName>
    <definedName name="_EXP9" localSheetId="23">#REF!</definedName>
    <definedName name="_EXP9" localSheetId="6">#REF!</definedName>
    <definedName name="_EXP9" localSheetId="7">#REF!</definedName>
    <definedName name="_EXP9" localSheetId="35">#REF!</definedName>
    <definedName name="_EXP9">#REF!</definedName>
    <definedName name="_Fill" localSheetId="23" hidden="1">#REF!</definedName>
    <definedName name="_Fill" localSheetId="6" hidden="1">#REF!</definedName>
    <definedName name="_Fill" localSheetId="7" hidden="1">#REF!</definedName>
    <definedName name="_Fill" localSheetId="35" hidden="1">#REF!</definedName>
    <definedName name="_Fill" hidden="1">#REF!</definedName>
    <definedName name="_xlnm._FilterDatabase" localSheetId="15" hidden="1">'Graf 12'!#REF!</definedName>
    <definedName name="_xlnm._FilterDatabase" localSheetId="30" hidden="1">'Graf 28+29'!#REF!</definedName>
    <definedName name="_ftn1" localSheetId="3">'Tab 1'!$A$24</definedName>
    <definedName name="_ftnref1" localSheetId="3">'Tab 1'!$B$9</definedName>
    <definedName name="_IMP10" localSheetId="17">#REF!</definedName>
    <definedName name="_IMP10" localSheetId="23">#REF!</definedName>
    <definedName name="_IMP10" localSheetId="30">#REF!</definedName>
    <definedName name="_IMP10" localSheetId="6">#REF!</definedName>
    <definedName name="_IMP10" localSheetId="7">#REF!</definedName>
    <definedName name="_IMP10" localSheetId="35">#REF!</definedName>
    <definedName name="_IMP10">#REF!</definedName>
    <definedName name="_IMP2" localSheetId="23">#REF!</definedName>
    <definedName name="_IMP2" localSheetId="6">#REF!</definedName>
    <definedName name="_IMP2" localSheetId="7">#REF!</definedName>
    <definedName name="_IMP2" localSheetId="35">#REF!</definedName>
    <definedName name="_IMP2">#REF!</definedName>
    <definedName name="_IMP4" localSheetId="23">#REF!</definedName>
    <definedName name="_IMP4" localSheetId="6">#REF!</definedName>
    <definedName name="_IMP4" localSheetId="7">#REF!</definedName>
    <definedName name="_IMP4" localSheetId="35">#REF!</definedName>
    <definedName name="_IMP4">#REF!</definedName>
    <definedName name="_IMP6" localSheetId="23">#REF!</definedName>
    <definedName name="_IMP6" localSheetId="6">#REF!</definedName>
    <definedName name="_IMP6" localSheetId="7">#REF!</definedName>
    <definedName name="_IMP6" localSheetId="35">#REF!</definedName>
    <definedName name="_IMP6">#REF!</definedName>
    <definedName name="_IMP7" localSheetId="23">#REF!</definedName>
    <definedName name="_IMP7" localSheetId="6">#REF!</definedName>
    <definedName name="_IMP7" localSheetId="7">#REF!</definedName>
    <definedName name="_IMP7" localSheetId="35">#REF!</definedName>
    <definedName name="_IMP7">#REF!</definedName>
    <definedName name="_IMP8" localSheetId="23">#REF!</definedName>
    <definedName name="_IMP8" localSheetId="6">#REF!</definedName>
    <definedName name="_IMP8" localSheetId="7">#REF!</definedName>
    <definedName name="_IMP8" localSheetId="35">#REF!</definedName>
    <definedName name="_IMP8">#REF!</definedName>
    <definedName name="_MTS2" localSheetId="23">'[3]Annual Tables'!#REF!</definedName>
    <definedName name="_MTS2" localSheetId="35">'[3]Annual Tables'!#REF!</definedName>
    <definedName name="_MTS2">'[3]Annual Tables'!#REF!</definedName>
    <definedName name="_Order1" hidden="1">255</definedName>
    <definedName name="_Order2" hidden="1">255</definedName>
    <definedName name="_OUT1" localSheetId="23">#REF!</definedName>
    <definedName name="_OUT1" localSheetId="30">#REF!</definedName>
    <definedName name="_OUT1" localSheetId="6">#REF!</definedName>
    <definedName name="_OUT1" localSheetId="7">#REF!</definedName>
    <definedName name="_OUT1" localSheetId="35">#REF!</definedName>
    <definedName name="_OUT1">#REF!</definedName>
    <definedName name="_OUT2" localSheetId="23">#REF!</definedName>
    <definedName name="_OUT2" localSheetId="30">#REF!</definedName>
    <definedName name="_OUT2" localSheetId="6">#REF!</definedName>
    <definedName name="_OUT2" localSheetId="7">#REF!</definedName>
    <definedName name="_OUT2" localSheetId="35">#REF!</definedName>
    <definedName name="_OUT2">#REF!</definedName>
    <definedName name="_PAG2" localSheetId="23">[3]Index!#REF!</definedName>
    <definedName name="_PAG2" localSheetId="30">[3]Index!#REF!</definedName>
    <definedName name="_PAG2" localSheetId="35">[3]Index!#REF!</definedName>
    <definedName name="_PAG2">[3]Index!#REF!</definedName>
    <definedName name="_PAG3" localSheetId="30">[3]Index!#REF!</definedName>
    <definedName name="_PAG3" localSheetId="35">[3]Index!#REF!</definedName>
    <definedName name="_PAG3">[3]Index!#REF!</definedName>
    <definedName name="_PAG4" localSheetId="35">[3]Index!#REF!</definedName>
    <definedName name="_PAG4">[3]Index!#REF!</definedName>
    <definedName name="_PAG5" localSheetId="35">[3]Index!#REF!</definedName>
    <definedName name="_PAG5">[3]Index!#REF!</definedName>
    <definedName name="_PAG6" localSheetId="35">[3]Index!#REF!</definedName>
    <definedName name="_PAG6">[3]Index!#REF!</definedName>
    <definedName name="_PAG7" localSheetId="23">#REF!</definedName>
    <definedName name="_PAG7" localSheetId="30">#REF!</definedName>
    <definedName name="_PAG7" localSheetId="6">#REF!</definedName>
    <definedName name="_PAG7" localSheetId="7">#REF!</definedName>
    <definedName name="_PAG7" localSheetId="35">#REF!</definedName>
    <definedName name="_PAG7">#REF!</definedName>
    <definedName name="_pro2001" localSheetId="35">[4]pro2001!$A$1:$B$72</definedName>
    <definedName name="_pro2001">[11]pro2001!$A$1:$B$72</definedName>
    <definedName name="_r13" localSheetId="13">[17]splatnosti!$V$39</definedName>
    <definedName name="_r13" localSheetId="35">[18]splatnosti!$V$39</definedName>
    <definedName name="_r13">[17]splatnosti!$V$39</definedName>
    <definedName name="_r14" localSheetId="13">[17]splatnosti!$V$40</definedName>
    <definedName name="_r14" localSheetId="35">[18]splatnosti!$V$40</definedName>
    <definedName name="_r14">[17]splatnosti!$V$40</definedName>
    <definedName name="_Regression_X" localSheetId="23" hidden="1">#REF!</definedName>
    <definedName name="_Regression_X" localSheetId="6" hidden="1">#REF!</definedName>
    <definedName name="_Regression_X" localSheetId="7" hidden="1">#REF!</definedName>
    <definedName name="_Regression_X" localSheetId="35" hidden="1">#REF!</definedName>
    <definedName name="_Regression_X" hidden="1">#REF!</definedName>
    <definedName name="_Regression_Y" localSheetId="23" hidden="1">#REF!</definedName>
    <definedName name="_Regression_Y" localSheetId="6" hidden="1">#REF!</definedName>
    <definedName name="_Regression_Y" localSheetId="7" hidden="1">#REF!</definedName>
    <definedName name="_Regression_Y" localSheetId="35" hidden="1">#REF!</definedName>
    <definedName name="_Regression_Y" hidden="1">#REF!</definedName>
    <definedName name="_RES2" localSheetId="23">[1]RES!#REF!</definedName>
    <definedName name="_RES2" localSheetId="35">[1]RES!#REF!</definedName>
    <definedName name="_RES2">[1]RES!#REF!</definedName>
    <definedName name="_RULC" localSheetId="35">[5]REER!$BA$144:$BA$206</definedName>
    <definedName name="_RULC">[19]REER!$BA$144:$BA$206</definedName>
    <definedName name="_TAB1" localSheetId="23">#REF!</definedName>
    <definedName name="_TAB1" localSheetId="30">#REF!</definedName>
    <definedName name="_TAB1" localSheetId="6">#REF!</definedName>
    <definedName name="_TAB1" localSheetId="7">#REF!</definedName>
    <definedName name="_TAB1" localSheetId="35">#REF!</definedName>
    <definedName name="_TAB1">#REF!</definedName>
    <definedName name="_TAB10" localSheetId="23">#REF!</definedName>
    <definedName name="_TAB10" localSheetId="30">#REF!</definedName>
    <definedName name="_TAB10" localSheetId="6">#REF!</definedName>
    <definedName name="_TAB10" localSheetId="7">#REF!</definedName>
    <definedName name="_TAB10" localSheetId="35">#REF!</definedName>
    <definedName name="_TAB10">#REF!</definedName>
    <definedName name="_TAB12" localSheetId="23">#REF!</definedName>
    <definedName name="_TAB12" localSheetId="30">#REF!</definedName>
    <definedName name="_TAB12" localSheetId="6">#REF!</definedName>
    <definedName name="_TAB12" localSheetId="7">#REF!</definedName>
    <definedName name="_TAB12" localSheetId="35">#REF!</definedName>
    <definedName name="_TAB12">#REF!</definedName>
    <definedName name="_Tab19" localSheetId="23">#REF!</definedName>
    <definedName name="_Tab19" localSheetId="6">#REF!</definedName>
    <definedName name="_Tab19" localSheetId="7">#REF!</definedName>
    <definedName name="_Tab19" localSheetId="35">#REF!</definedName>
    <definedName name="_Tab19">#REF!</definedName>
    <definedName name="_TAB2" localSheetId="23">#REF!</definedName>
    <definedName name="_TAB2" localSheetId="6">#REF!</definedName>
    <definedName name="_TAB2" localSheetId="7">#REF!</definedName>
    <definedName name="_TAB2" localSheetId="35">#REF!</definedName>
    <definedName name="_TAB2">#REF!</definedName>
    <definedName name="_Tab20" localSheetId="23">#REF!</definedName>
    <definedName name="_Tab20" localSheetId="6">#REF!</definedName>
    <definedName name="_Tab20" localSheetId="7">#REF!</definedName>
    <definedName name="_Tab20" localSheetId="35">#REF!</definedName>
    <definedName name="_Tab20">#REF!</definedName>
    <definedName name="_Tab21" localSheetId="23">#REF!</definedName>
    <definedName name="_Tab21" localSheetId="6">#REF!</definedName>
    <definedName name="_Tab21" localSheetId="7">#REF!</definedName>
    <definedName name="_Tab21" localSheetId="35">#REF!</definedName>
    <definedName name="_Tab21">#REF!</definedName>
    <definedName name="_Tab22" localSheetId="23">#REF!</definedName>
    <definedName name="_Tab22" localSheetId="6">#REF!</definedName>
    <definedName name="_Tab22" localSheetId="7">#REF!</definedName>
    <definedName name="_Tab22" localSheetId="35">#REF!</definedName>
    <definedName name="_Tab22">#REF!</definedName>
    <definedName name="_Tab23" localSheetId="23">#REF!</definedName>
    <definedName name="_Tab23" localSheetId="6">#REF!</definedName>
    <definedName name="_Tab23" localSheetId="7">#REF!</definedName>
    <definedName name="_Tab23" localSheetId="35">#REF!</definedName>
    <definedName name="_Tab23">#REF!</definedName>
    <definedName name="_Tab24" localSheetId="23">#REF!</definedName>
    <definedName name="_Tab24" localSheetId="6">#REF!</definedName>
    <definedName name="_Tab24" localSheetId="7">#REF!</definedName>
    <definedName name="_Tab24" localSheetId="35">#REF!</definedName>
    <definedName name="_Tab24">#REF!</definedName>
    <definedName name="_Tab26" localSheetId="23">#REF!</definedName>
    <definedName name="_Tab26" localSheetId="6">#REF!</definedName>
    <definedName name="_Tab26" localSheetId="7">#REF!</definedName>
    <definedName name="_Tab26" localSheetId="35">#REF!</definedName>
    <definedName name="_Tab26">#REF!</definedName>
    <definedName name="_Tab27" localSheetId="23">#REF!</definedName>
    <definedName name="_Tab27" localSheetId="6">#REF!</definedName>
    <definedName name="_Tab27" localSheetId="7">#REF!</definedName>
    <definedName name="_Tab27" localSheetId="35">#REF!</definedName>
    <definedName name="_Tab27">#REF!</definedName>
    <definedName name="_Tab28" localSheetId="23">#REF!</definedName>
    <definedName name="_Tab28" localSheetId="6">#REF!</definedName>
    <definedName name="_Tab28" localSheetId="7">#REF!</definedName>
    <definedName name="_Tab28" localSheetId="35">#REF!</definedName>
    <definedName name="_Tab28">#REF!</definedName>
    <definedName name="_Tab29" localSheetId="23">#REF!</definedName>
    <definedName name="_Tab29" localSheetId="6">#REF!</definedName>
    <definedName name="_Tab29" localSheetId="7">#REF!</definedName>
    <definedName name="_Tab29" localSheetId="35">#REF!</definedName>
    <definedName name="_Tab29">#REF!</definedName>
    <definedName name="_TAB3" localSheetId="23">#REF!</definedName>
    <definedName name="_TAB3" localSheetId="6">#REF!</definedName>
    <definedName name="_TAB3" localSheetId="7">#REF!</definedName>
    <definedName name="_TAB3" localSheetId="35">#REF!</definedName>
    <definedName name="_TAB3">#REF!</definedName>
    <definedName name="_Tab30" localSheetId="23">#REF!</definedName>
    <definedName name="_Tab30" localSheetId="6">#REF!</definedName>
    <definedName name="_Tab30" localSheetId="7">#REF!</definedName>
    <definedName name="_Tab30" localSheetId="35">#REF!</definedName>
    <definedName name="_Tab30">#REF!</definedName>
    <definedName name="_Tab31" localSheetId="23">#REF!</definedName>
    <definedName name="_Tab31" localSheetId="6">#REF!</definedName>
    <definedName name="_Tab31" localSheetId="7">#REF!</definedName>
    <definedName name="_Tab31" localSheetId="35">#REF!</definedName>
    <definedName name="_Tab31">#REF!</definedName>
    <definedName name="_Tab32" localSheetId="23">#REF!</definedName>
    <definedName name="_Tab32" localSheetId="6">#REF!</definedName>
    <definedName name="_Tab32" localSheetId="7">#REF!</definedName>
    <definedName name="_Tab32" localSheetId="35">#REF!</definedName>
    <definedName name="_Tab32">#REF!</definedName>
    <definedName name="_Tab33" localSheetId="23">#REF!</definedName>
    <definedName name="_Tab33" localSheetId="6">#REF!</definedName>
    <definedName name="_Tab33" localSheetId="7">#REF!</definedName>
    <definedName name="_Tab33" localSheetId="35">#REF!</definedName>
    <definedName name="_Tab33">#REF!</definedName>
    <definedName name="_Tab34" localSheetId="23">#REF!</definedName>
    <definedName name="_Tab34" localSheetId="6">#REF!</definedName>
    <definedName name="_Tab34" localSheetId="7">#REF!</definedName>
    <definedName name="_Tab34" localSheetId="35">#REF!</definedName>
    <definedName name="_Tab34">#REF!</definedName>
    <definedName name="_Tab35" localSheetId="23">#REF!</definedName>
    <definedName name="_Tab35" localSheetId="6">#REF!</definedName>
    <definedName name="_Tab35" localSheetId="7">#REF!</definedName>
    <definedName name="_Tab35" localSheetId="35">#REF!</definedName>
    <definedName name="_Tab35">#REF!</definedName>
    <definedName name="_TAB4" localSheetId="23">#REF!</definedName>
    <definedName name="_TAB4" localSheetId="6">#REF!</definedName>
    <definedName name="_TAB4" localSheetId="7">#REF!</definedName>
    <definedName name="_TAB4" localSheetId="35">#REF!</definedName>
    <definedName name="_TAB4">#REF!</definedName>
    <definedName name="_TAB5" localSheetId="23">#REF!</definedName>
    <definedName name="_TAB5" localSheetId="6">#REF!</definedName>
    <definedName name="_TAB5" localSheetId="7">#REF!</definedName>
    <definedName name="_TAB5" localSheetId="35">#REF!</definedName>
    <definedName name="_TAB5">#REF!</definedName>
    <definedName name="_tab6" localSheetId="23">#REF!</definedName>
    <definedName name="_tab6" localSheetId="6">#REF!</definedName>
    <definedName name="_tab6" localSheetId="7">#REF!</definedName>
    <definedName name="_tab6" localSheetId="35">#REF!</definedName>
    <definedName name="_tab6">#REF!</definedName>
    <definedName name="_TAB7" localSheetId="23">#REF!</definedName>
    <definedName name="_TAB7" localSheetId="6">#REF!</definedName>
    <definedName name="_TAB7" localSheetId="7">#REF!</definedName>
    <definedName name="_TAB7" localSheetId="35">#REF!</definedName>
    <definedName name="_TAB7">#REF!</definedName>
    <definedName name="_TAB8" localSheetId="23">#REF!</definedName>
    <definedName name="_TAB8" localSheetId="6">#REF!</definedName>
    <definedName name="_TAB8" localSheetId="7">#REF!</definedName>
    <definedName name="_TAB8" localSheetId="35">#REF!</definedName>
    <definedName name="_TAB8">#REF!</definedName>
    <definedName name="_tab9" localSheetId="23">#REF!</definedName>
    <definedName name="_tab9" localSheetId="6">#REF!</definedName>
    <definedName name="_tab9" localSheetId="7">#REF!</definedName>
    <definedName name="_tab9" localSheetId="35">#REF!</definedName>
    <definedName name="_tab9">#REF!</definedName>
    <definedName name="_TB41" localSheetId="23">#REF!</definedName>
    <definedName name="_TB41" localSheetId="6">#REF!</definedName>
    <definedName name="_TB41" localSheetId="7">#REF!</definedName>
    <definedName name="_TB41" localSheetId="35">#REF!</definedName>
    <definedName name="_TB41">#REF!</definedName>
    <definedName name="_Toc21894789" localSheetId="17">'Graf 13'!$B$2</definedName>
    <definedName name="_Toc40186692" localSheetId="33">'Tab 15a'!$B$2</definedName>
    <definedName name="_Toc40186697" localSheetId="37">'Tab 19 +20'!$B$12</definedName>
    <definedName name="_Toc40186698" localSheetId="38">'Tab 21 + 22'!$B$2</definedName>
    <definedName name="_Toc40186699" localSheetId="38">'Tab 21 + 22'!$B$7</definedName>
    <definedName name="_Toc416885924" localSheetId="12">'Tab 6 '!#REF!</definedName>
    <definedName name="_Toc416885925" localSheetId="12">'Tab 6 '!#REF!</definedName>
    <definedName name="_Toc416885926" localSheetId="11">'Tab 5 '!#REF!</definedName>
    <definedName name="_Toc416944014" localSheetId="5">'Graf 3+4'!$B$4</definedName>
    <definedName name="_Toc416944015" localSheetId="5">'Graf 3+4'!$E$4</definedName>
    <definedName name="_Toc416944019" localSheetId="9">'Graf 8 + Tab 3'!$B$4</definedName>
    <definedName name="_Toc416944024" localSheetId="9">'Graf 8 + Tab 3'!$B$4</definedName>
    <definedName name="_Toc416944025" localSheetId="9">'Graf 8 + Tab 3'!$D$4</definedName>
    <definedName name="_Toc416944027" localSheetId="10">'Tab 4'!#REF!</definedName>
    <definedName name="_Toc416944033" localSheetId="14">'Graf 11'!$B$2</definedName>
    <definedName name="_Toc449429151" localSheetId="20">'Graf 14'!#REF!</definedName>
    <definedName name="_Toc449430180" localSheetId="37">'Tab 19 +20'!$B$2</definedName>
    <definedName name="_Toc463861271" localSheetId="30">'Graf 28+29'!$B$20</definedName>
    <definedName name="_Toc480533165" localSheetId="20">'Graf 14'!#REF!</definedName>
    <definedName name="_Toc480577913" localSheetId="31">'Graf 30+31'!$B$2</definedName>
    <definedName name="_Toc480577914" localSheetId="31">'Graf 30+31'!$B$28</definedName>
    <definedName name="_Toc512001581" localSheetId="20">'Graf 14'!$A$19</definedName>
    <definedName name="_Toc512001582" localSheetId="20">'Graf 14'!$B$19</definedName>
    <definedName name="_Toc512001594" localSheetId="25">'Graf 21+22'!$B$14</definedName>
    <definedName name="_Toc512001595" localSheetId="25">'Graf 21+22'!$B$37</definedName>
    <definedName name="_WEO1" localSheetId="23">#REF!</definedName>
    <definedName name="_WEO1" localSheetId="30">#REF!</definedName>
    <definedName name="_WEO1" localSheetId="6">#REF!</definedName>
    <definedName name="_WEO1" localSheetId="7">#REF!</definedName>
    <definedName name="_WEO1" localSheetId="35">#REF!</definedName>
    <definedName name="_WEO1">#REF!</definedName>
    <definedName name="_WEO2" localSheetId="23">#REF!</definedName>
    <definedName name="_WEO2" localSheetId="30">#REF!</definedName>
    <definedName name="_WEO2" localSheetId="6">#REF!</definedName>
    <definedName name="_WEO2" localSheetId="7">#REF!</definedName>
    <definedName name="_WEO2" localSheetId="35">#REF!</definedName>
    <definedName name="_WEO2">#REF!</definedName>
    <definedName name="a" localSheetId="35">#REF!</definedName>
    <definedName name="a" hidden="1">[19]REER!$AZ$144:$AZ$210</definedName>
    <definedName name="aaa" localSheetId="17" hidden="1">'[9]i2-KA'!#REF!</definedName>
    <definedName name="aaa" localSheetId="30" hidden="1">'[9]i2-KA'!#REF!</definedName>
    <definedName name="aaa" hidden="1">'[9]i2-KA'!#REF!</definedName>
    <definedName name="aaaaaaaaaaaaaa" localSheetId="35">#N/A</definedName>
    <definedName name="aaaaaaaaaaaaaa">[20]!aaaaaaaaaaaaaa</definedName>
    <definedName name="aas" localSheetId="35">[21]Contents!$A$1:$C$25</definedName>
    <definedName name="aas">[22]Contents!$A$1:$C$25</definedName>
    <definedName name="aloha" localSheetId="30" hidden="1">'[23]i2-KA'!#REF!</definedName>
    <definedName name="aloha" localSheetId="35" hidden="1">'[23]i2-KA'!#REF!</definedName>
    <definedName name="aloha" hidden="1">'[23]i2-KA'!#REF!</definedName>
    <definedName name="ANNUALNOM" localSheetId="23">#REF!</definedName>
    <definedName name="ANNUALNOM" localSheetId="30">#REF!</definedName>
    <definedName name="ANNUALNOM" localSheetId="6">#REF!</definedName>
    <definedName name="ANNUALNOM" localSheetId="7">#REF!</definedName>
    <definedName name="ANNUALNOM" localSheetId="35">#REF!</definedName>
    <definedName name="ANNUALNOM">#REF!</definedName>
    <definedName name="as" localSheetId="35">'[21]i-REER'!$A$2:$F$104</definedName>
    <definedName name="as">'[22]i-REER'!$A$2:$F$104</definedName>
    <definedName name="ASSUM" localSheetId="23">#REF!</definedName>
    <definedName name="ASSUM" localSheetId="30">#REF!</definedName>
    <definedName name="ASSUM" localSheetId="6">#REF!</definedName>
    <definedName name="ASSUM" localSheetId="7">#REF!</definedName>
    <definedName name="ASSUM" localSheetId="35">#REF!</definedName>
    <definedName name="ASSUM">#REF!</definedName>
    <definedName name="ASSUMB" localSheetId="23">#REF!</definedName>
    <definedName name="ASSUMB" localSheetId="30">#REF!</definedName>
    <definedName name="ASSUMB" localSheetId="6">#REF!</definedName>
    <definedName name="ASSUMB" localSheetId="7">#REF!</definedName>
    <definedName name="ASSUMB" localSheetId="35">#REF!</definedName>
    <definedName name="ASSUMB">#REF!</definedName>
    <definedName name="atrade" localSheetId="35">[16]!atrade</definedName>
    <definedName name="atrade">[16]!atrade</definedName>
    <definedName name="b" localSheetId="23">#REF!</definedName>
    <definedName name="b" localSheetId="30">#REF!</definedName>
    <definedName name="b" localSheetId="6">#REF!</definedName>
    <definedName name="b" localSheetId="7">#REF!</definedName>
    <definedName name="b" localSheetId="35">#REF!</definedName>
    <definedName name="b">#REF!</definedName>
    <definedName name="BAKLANBOPB" localSheetId="23">#REF!</definedName>
    <definedName name="BAKLANBOPB" localSheetId="30">#REF!</definedName>
    <definedName name="BAKLANBOPB" localSheetId="6">#REF!</definedName>
    <definedName name="BAKLANBOPB" localSheetId="7">#REF!</definedName>
    <definedName name="BAKLANBOPB" localSheetId="35">#REF!</definedName>
    <definedName name="BAKLANBOPB">#REF!</definedName>
    <definedName name="BAKLANDEBT2B" localSheetId="23">#REF!</definedName>
    <definedName name="BAKLANDEBT2B" localSheetId="30">#REF!</definedName>
    <definedName name="BAKLANDEBT2B" localSheetId="6">#REF!</definedName>
    <definedName name="BAKLANDEBT2B" localSheetId="7">#REF!</definedName>
    <definedName name="BAKLANDEBT2B" localSheetId="35">#REF!</definedName>
    <definedName name="BAKLANDEBT2B">#REF!</definedName>
    <definedName name="BAKLDEBT1B" localSheetId="23">#REF!</definedName>
    <definedName name="BAKLDEBT1B" localSheetId="6">#REF!</definedName>
    <definedName name="BAKLDEBT1B" localSheetId="7">#REF!</definedName>
    <definedName name="BAKLDEBT1B" localSheetId="35">#REF!</definedName>
    <definedName name="BAKLDEBT1B">#REF!</definedName>
    <definedName name="BASDAT" localSheetId="23">'[3]Annual Tables'!#REF!</definedName>
    <definedName name="BASDAT" localSheetId="35">'[3]Annual Tables'!#REF!</definedName>
    <definedName name="BASDAT">'[3]Annual Tables'!#REF!</definedName>
    <definedName name="bb" localSheetId="17" hidden="1">{"Riqfin97",#N/A,FALSE,"Tran";"Riqfinpro",#N/A,FALSE,"Tran"}</definedName>
    <definedName name="bb" localSheetId="23" hidden="1">{"Riqfin97",#N/A,FALSE,"Tran";"Riqfinpro",#N/A,FALSE,"Tran"}</definedName>
    <definedName name="bb" localSheetId="30" hidden="1">{"Riqfin97",#N/A,FALSE,"Tran";"Riqfinpro",#N/A,FALSE,"Tran"}</definedName>
    <definedName name="bb" localSheetId="6" hidden="1">{"Riqfin97",#N/A,FALSE,"Tran";"Riqfinpro",#N/A,FALSE,"Tran"}</definedName>
    <definedName name="bb" localSheetId="7" hidden="1">{"Riqfin97",#N/A,FALSE,"Tran";"Riqfinpro",#N/A,FALSE,"Tran"}</definedName>
    <definedName name="bb" localSheetId="13" hidden="1">{"Riqfin97",#N/A,FALSE,"Tran";"Riqfinpro",#N/A,FALSE,"Tran"}</definedName>
    <definedName name="bb" localSheetId="35" hidden="1">{"Riqfin97",#N/A,FALSE,"Tran";"Riqfinpro",#N/A,FALSE,"Tran"}</definedName>
    <definedName name="bb" hidden="1">{"Riqfin97",#N/A,FALSE,"Tran";"Riqfinpro",#N/A,FALSE,"Tran"}</definedName>
    <definedName name="bbb" localSheetId="17" hidden="1">{"Riqfin97",#N/A,FALSE,"Tran";"Riqfinpro",#N/A,FALSE,"Tran"}</definedName>
    <definedName name="bbb" localSheetId="23" hidden="1">{"Riqfin97",#N/A,FALSE,"Tran";"Riqfinpro",#N/A,FALSE,"Tran"}</definedName>
    <definedName name="bbb" localSheetId="30" hidden="1">{"Riqfin97",#N/A,FALSE,"Tran";"Riqfinpro",#N/A,FALSE,"Tran"}</definedName>
    <definedName name="bbb" localSheetId="6" hidden="1">{"Riqfin97",#N/A,FALSE,"Tran";"Riqfinpro",#N/A,FALSE,"Tran"}</definedName>
    <definedName name="bbb" localSheetId="7" hidden="1">{"Riqfin97",#N/A,FALSE,"Tran";"Riqfinpro",#N/A,FALSE,"Tran"}</definedName>
    <definedName name="bbb" localSheetId="13" hidden="1">{"Riqfin97",#N/A,FALSE,"Tran";"Riqfinpro",#N/A,FALSE,"Tran"}</definedName>
    <definedName name="bbb" localSheetId="35" hidden="1">{"Riqfin97",#N/A,FALSE,"Tran";"Riqfinpro",#N/A,FALSE,"Tran"}</definedName>
    <definedName name="bbb" hidden="1">{"Riqfin97",#N/A,FALSE,"Tran";"Riqfinpro",#N/A,FALSE,"Tran"}</definedName>
    <definedName name="bbbbbbbbbbbbbb" localSheetId="35">#N/A</definedName>
    <definedName name="bbbbbbbbbbbbbb">[20]!bbbbbbbbbbbbbb</definedName>
    <definedName name="BCA">#N/A</definedName>
    <definedName name="BCA_GDP">#N/A</definedName>
    <definedName name="BE">#N/A</definedName>
    <definedName name="BEA" localSheetId="30">'[24]WEO-BOP'!#REF!</definedName>
    <definedName name="BEA" localSheetId="35">'[24]WEO-BOP'!#REF!</definedName>
    <definedName name="BEA">'[24]WEO-BOP'!#REF!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E" localSheetId="23">#REF!</definedName>
    <definedName name="BEDE" localSheetId="30">#REF!</definedName>
    <definedName name="BEDE" localSheetId="6">#REF!</definedName>
    <definedName name="BEDE" localSheetId="7">#REF!</definedName>
    <definedName name="BEDE" localSheetId="35">#REF!</definedName>
    <definedName name="BEDE">#REF!</definedName>
    <definedName name="BER" localSheetId="23">'[24]WEO-BOP'!#REF!</definedName>
    <definedName name="BER" localSheetId="30">'[24]WEO-BOP'!#REF!</definedName>
    <definedName name="BER" localSheetId="35">'[24]WEO-BOP'!#REF!</definedName>
    <definedName name="BER">'[24]WEO-BOP'!#REF!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30">'[24]WEO-BOP'!#REF!</definedName>
    <definedName name="BFD" localSheetId="35">'[24]WEO-BOP'!#REF!</definedName>
    <definedName name="BFD">'[24]WEO-BOP'!#REF!</definedName>
    <definedName name="BFDI" localSheetId="30">'[24]WEO-BOP'!#REF!</definedName>
    <definedName name="BFDI" localSheetId="35">'[24]WEO-BOP'!#REF!</definedName>
    <definedName name="BFDI">'[24]WEO-BOP'!#REF!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35">#N/A</definedName>
    <definedName name="BFLD_DF">[20]!BFLD_DF</definedName>
    <definedName name="BFLG">#N/A</definedName>
    <definedName name="BFLG_D">#N/A</definedName>
    <definedName name="BFLG_DF">#N/A</definedName>
    <definedName name="BFO" localSheetId="30">'[24]WEO-BOP'!#REF!</definedName>
    <definedName name="BFO" localSheetId="35">'[24]WEO-BOP'!#REF!</definedName>
    <definedName name="BFO">'[24]WEO-BOP'!#REF!</definedName>
    <definedName name="BFOA" localSheetId="30">'[24]WEO-BOP'!#REF!</definedName>
    <definedName name="BFOA" localSheetId="35">'[24]WEO-BOP'!#REF!</definedName>
    <definedName name="BFOA">'[24]WEO-BOP'!#REF!</definedName>
    <definedName name="BFOAG" localSheetId="30">'[24]WEO-BOP'!#REF!</definedName>
    <definedName name="BFOAG" localSheetId="35">'[24]WEO-BOP'!#REF!</definedName>
    <definedName name="BFOAG">'[24]WEO-BOP'!#REF!</definedName>
    <definedName name="BFOG" localSheetId="35">'[24]WEO-BOP'!#REF!</definedName>
    <definedName name="BFOG">'[24]WEO-BOP'!#REF!</definedName>
    <definedName name="BFOL" localSheetId="35">'[24]WEO-BOP'!#REF!</definedName>
    <definedName name="BFOL">'[24]WEO-BOP'!#REF!</definedName>
    <definedName name="BFOL_B" localSheetId="35">'[24]WEO-BOP'!#REF!</definedName>
    <definedName name="BFOL_B">'[24]WEO-BOP'!#REF!</definedName>
    <definedName name="BFOL_G" localSheetId="35">'[24]WEO-BOP'!#REF!</definedName>
    <definedName name="BFOL_G">'[24]WEO-BOP'!#REF!</definedName>
    <definedName name="BFOLG" localSheetId="35">'[24]WEO-BOP'!#REF!</definedName>
    <definedName name="BFOLG">'[24]WEO-BOP'!#REF!</definedName>
    <definedName name="BFP" localSheetId="35">'[24]WEO-BOP'!#REF!</definedName>
    <definedName name="BFP">'[24]WEO-BOP'!#REF!</definedName>
    <definedName name="BFPA" localSheetId="35">'[24]WEO-BOP'!#REF!</definedName>
    <definedName name="BFPA">'[24]WEO-BOP'!#REF!</definedName>
    <definedName name="BFPAG" localSheetId="35">'[24]WEO-BOP'!#REF!</definedName>
    <definedName name="BFPAG">'[24]WEO-BOP'!#REF!</definedName>
    <definedName name="BFPG" localSheetId="35">'[24]WEO-BOP'!#REF!</definedName>
    <definedName name="BFPG">'[24]WEO-BOP'!#REF!</definedName>
    <definedName name="BFPL" localSheetId="35">'[24]WEO-BOP'!#REF!</definedName>
    <definedName name="BFPL">'[24]WEO-BOP'!#REF!</definedName>
    <definedName name="BFPLD" localSheetId="35">'[24]WEO-BOP'!#REF!</definedName>
    <definedName name="BFPLD">'[24]WEO-BOP'!#REF!</definedName>
    <definedName name="BFPLDG" localSheetId="35">'[24]WEO-BOP'!#REF!</definedName>
    <definedName name="BFPLDG">'[24]WEO-BOP'!#REF!</definedName>
    <definedName name="BFPLE" localSheetId="35">'[24]WEO-BOP'!#REF!</definedName>
    <definedName name="BFPLE">'[24]WEO-BOP'!#REF!</definedName>
    <definedName name="BFRA">#N/A</definedName>
    <definedName name="BGS" localSheetId="35">'[24]WEO-BOP'!#REF!</definedName>
    <definedName name="BGS">'[24]WEO-BOP'!#REF!</definedName>
    <definedName name="BI">#N/A</definedName>
    <definedName name="BID" localSheetId="35">'[24]WEO-BOP'!#REF!</definedName>
    <definedName name="BID">'[24]WEO-BOP'!#REF!</definedName>
    <definedName name="BK">#N/A</definedName>
    <definedName name="BKF">#N/A</definedName>
    <definedName name="BMG">[25]Q6!$E$28:$AH$28</definedName>
    <definedName name="BMII">#N/A</definedName>
    <definedName name="BMIIB">#N/A</definedName>
    <definedName name="BMIIG">#N/A</definedName>
    <definedName name="BMS" localSheetId="30">'[24]WEO-BOP'!#REF!</definedName>
    <definedName name="BMS" localSheetId="35">'[24]WEO-BOP'!#REF!</definedName>
    <definedName name="BMS">'[24]WEO-BOP'!#REF!</definedName>
    <definedName name="Bolivia" localSheetId="23">#REF!</definedName>
    <definedName name="Bolivia" localSheetId="30">#REF!</definedName>
    <definedName name="Bolivia" localSheetId="6">#REF!</definedName>
    <definedName name="Bolivia" localSheetId="7">#REF!</definedName>
    <definedName name="Bolivia" localSheetId="35">#REF!</definedName>
    <definedName name="Bolivia">#REF!</definedName>
    <definedName name="BOP">#N/A</definedName>
    <definedName name="BOPB" localSheetId="23">#REF!</definedName>
    <definedName name="BOPB" localSheetId="30">#REF!</definedName>
    <definedName name="BOPB" localSheetId="6">#REF!</definedName>
    <definedName name="BOPB" localSheetId="7">#REF!</definedName>
    <definedName name="BOPB" localSheetId="35">#REF!</definedName>
    <definedName name="BOPB">#REF!</definedName>
    <definedName name="BOPMEMOB" localSheetId="23">#REF!</definedName>
    <definedName name="BOPMEMOB" localSheetId="30">#REF!</definedName>
    <definedName name="BOPMEMOB" localSheetId="6">#REF!</definedName>
    <definedName name="BOPMEMOB" localSheetId="7">#REF!</definedName>
    <definedName name="BOPMEMOB" localSheetId="35">#REF!</definedName>
    <definedName name="BOPMEMOB">#REF!</definedName>
    <definedName name="bracket_2" localSheetId="23">[26]Graf14_Graf15!#REF!</definedName>
    <definedName name="bracket_2" localSheetId="30">[26]Graf14_Graf15!#REF!</definedName>
    <definedName name="bracket_2" localSheetId="35">[26]Graf14_Graf15!#REF!</definedName>
    <definedName name="bracket_2">[26]Graf14_Graf15!#REF!</definedName>
    <definedName name="BRASS" localSheetId="30">'[24]WEO-BOP'!#REF!</definedName>
    <definedName name="BRASS" localSheetId="35">'[24]WEO-BOP'!#REF!</definedName>
    <definedName name="BRASS">'[24]WEO-BOP'!#REF!</definedName>
    <definedName name="Brazil" localSheetId="23">#REF!</definedName>
    <definedName name="Brazil" localSheetId="30">#REF!</definedName>
    <definedName name="Brazil" localSheetId="6">#REF!</definedName>
    <definedName name="Brazil" localSheetId="7">#REF!</definedName>
    <definedName name="Brazil" localSheetId="35">#REF!</definedName>
    <definedName name="Brazil">#REF!</definedName>
    <definedName name="BTR" localSheetId="23">'[24]WEO-BOP'!#REF!</definedName>
    <definedName name="BTR" localSheetId="30">'[24]WEO-BOP'!#REF!</definedName>
    <definedName name="BTR" localSheetId="35">'[24]WEO-BOP'!#REF!</definedName>
    <definedName name="BTR">'[24]WEO-BOP'!#REF!</definedName>
    <definedName name="BTRG" localSheetId="30">'[24]WEO-BOP'!#REF!</definedName>
    <definedName name="BTRG" localSheetId="35">'[24]WEO-BOP'!#REF!</definedName>
    <definedName name="BTRG">'[24]WEO-BOP'!#REF!</definedName>
    <definedName name="BUDGET" localSheetId="23">#REF!</definedName>
    <definedName name="BUDGET" localSheetId="30">#REF!</definedName>
    <definedName name="BUDGET" localSheetId="6">#REF!</definedName>
    <definedName name="BUDGET" localSheetId="7">#REF!</definedName>
    <definedName name="BUDGET" localSheetId="35">#REF!</definedName>
    <definedName name="BUDGET">#REF!</definedName>
    <definedName name="Budget_expenditure" localSheetId="23">#REF!</definedName>
    <definedName name="Budget_expenditure" localSheetId="30">#REF!</definedName>
    <definedName name="Budget_expenditure" localSheetId="6">#REF!</definedName>
    <definedName name="Budget_expenditure" localSheetId="7">#REF!</definedName>
    <definedName name="Budget_expenditure" localSheetId="35">#REF!</definedName>
    <definedName name="Budget_expenditure">#REF!</definedName>
    <definedName name="Budget_revenue" localSheetId="23">#REF!</definedName>
    <definedName name="Budget_revenue" localSheetId="30">#REF!</definedName>
    <definedName name="Budget_revenue" localSheetId="6">#REF!</definedName>
    <definedName name="Budget_revenue" localSheetId="7">#REF!</definedName>
    <definedName name="Budget_revenue" localSheetId="35">#REF!</definedName>
    <definedName name="Budget_revenue">#REF!</definedName>
    <definedName name="BXG">[25]Q6!$E$26:$AH$26</definedName>
    <definedName name="BXS" localSheetId="30">'[24]WEO-BOP'!#REF!</definedName>
    <definedName name="BXS" localSheetId="35">'[24]WEO-BOP'!#REF!</definedName>
    <definedName name="BXS">'[24]WEO-BOP'!#REF!</definedName>
    <definedName name="BXTSAq" localSheetId="23">#REF!</definedName>
    <definedName name="BXTSAq" localSheetId="30">#REF!</definedName>
    <definedName name="BXTSAq" localSheetId="6">#REF!</definedName>
    <definedName name="BXTSAq" localSheetId="7">#REF!</definedName>
    <definedName name="BXTSAq" localSheetId="35">#REF!</definedName>
    <definedName name="BXTSAq">#REF!</definedName>
    <definedName name="CalcMCV_4" localSheetId="23">#REF!</definedName>
    <definedName name="CalcMCV_4" localSheetId="30">#REF!</definedName>
    <definedName name="CalcMCV_4" localSheetId="6">#REF!</definedName>
    <definedName name="CalcMCV_4" localSheetId="7">#REF!</definedName>
    <definedName name="CalcMCV_4" localSheetId="35">#REF!</definedName>
    <definedName name="CalcMCV_4">#REF!</definedName>
    <definedName name="calcNGS_NGDP">#N/A</definedName>
    <definedName name="CAPACCB" localSheetId="23">#REF!</definedName>
    <definedName name="CAPACCB" localSheetId="30">#REF!</definedName>
    <definedName name="CAPACCB" localSheetId="6">#REF!</definedName>
    <definedName name="CAPACCB" localSheetId="7">#REF!</definedName>
    <definedName name="CAPACCB" localSheetId="35">#REF!</definedName>
    <definedName name="CAPACCB">#REF!</definedName>
    <definedName name="cc" localSheetId="17" hidden="1">{"Riqfin97",#N/A,FALSE,"Tran";"Riqfinpro",#N/A,FALSE,"Tran"}</definedName>
    <definedName name="cc" localSheetId="23" hidden="1">{"Riqfin97",#N/A,FALSE,"Tran";"Riqfinpro",#N/A,FALSE,"Tran"}</definedName>
    <definedName name="cc" localSheetId="30" hidden="1">{"Riqfin97",#N/A,FALSE,"Tran";"Riqfinpro",#N/A,FALSE,"Tran"}</definedName>
    <definedName name="cc" localSheetId="6" hidden="1">{"Riqfin97",#N/A,FALSE,"Tran";"Riqfinpro",#N/A,FALSE,"Tran"}</definedName>
    <definedName name="cc" localSheetId="7" hidden="1">{"Riqfin97",#N/A,FALSE,"Tran";"Riqfinpro",#N/A,FALSE,"Tran"}</definedName>
    <definedName name="cc" localSheetId="13" hidden="1">{"Riqfin97",#N/A,FALSE,"Tran";"Riqfinpro",#N/A,FALSE,"Tran"}</definedName>
    <definedName name="cc" localSheetId="35" hidden="1">{"Riqfin97",#N/A,FALSE,"Tran";"Riqfinpro",#N/A,FALSE,"Tran"}</definedName>
    <definedName name="cc" hidden="1">{"Riqfin97",#N/A,FALSE,"Tran";"Riqfinpro",#N/A,FALSE,"Tran"}</definedName>
    <definedName name="ccc" localSheetId="17" hidden="1">{"Riqfin97",#N/A,FALSE,"Tran";"Riqfinpro",#N/A,FALSE,"Tran"}</definedName>
    <definedName name="ccc" localSheetId="23" hidden="1">{"Riqfin97",#N/A,FALSE,"Tran";"Riqfinpro",#N/A,FALSE,"Tran"}</definedName>
    <definedName name="ccc" localSheetId="30" hidden="1">{"Riqfin97",#N/A,FALSE,"Tran";"Riqfinpro",#N/A,FALSE,"Tran"}</definedName>
    <definedName name="ccc" localSheetId="6" hidden="1">{"Riqfin97",#N/A,FALSE,"Tran";"Riqfinpro",#N/A,FALSE,"Tran"}</definedName>
    <definedName name="ccc" localSheetId="7" hidden="1">{"Riqfin97",#N/A,FALSE,"Tran";"Riqfinpro",#N/A,FALSE,"Tran"}</definedName>
    <definedName name="ccc" localSheetId="13" hidden="1">{"Riqfin97",#N/A,FALSE,"Tran";"Riqfinpro",#N/A,FALSE,"Tran"}</definedName>
    <definedName name="ccc" localSheetId="35" hidden="1">{"Riqfin97",#N/A,FALSE,"Tran";"Riqfinpro",#N/A,FALSE,"Tran"}</definedName>
    <definedName name="ccc" hidden="1">{"Riqfin97",#N/A,FALSE,"Tran";"Riqfinpro",#N/A,FALSE,"Tran"}</definedName>
    <definedName name="CCODE" localSheetId="23">#REF!</definedName>
    <definedName name="CCODE" localSheetId="30">#REF!</definedName>
    <definedName name="CCODE" localSheetId="6">#REF!</definedName>
    <definedName name="CCODE" localSheetId="7">#REF!</definedName>
    <definedName name="CCODE" localSheetId="35">#REF!</definedName>
    <definedName name="CCODE">#REF!</definedName>
    <definedName name="cgb" localSheetId="23">#REF!</definedName>
    <definedName name="cgb" localSheetId="30">#REF!</definedName>
    <definedName name="cgb" localSheetId="6">#REF!</definedName>
    <definedName name="cgb" localSheetId="7">#REF!</definedName>
    <definedName name="cgb" localSheetId="35">#REF!</definedName>
    <definedName name="cgb">#REF!</definedName>
    <definedName name="cge" localSheetId="23">#REF!</definedName>
    <definedName name="cge" localSheetId="30">#REF!</definedName>
    <definedName name="cge" localSheetId="6">#REF!</definedName>
    <definedName name="cge" localSheetId="7">#REF!</definedName>
    <definedName name="cge" localSheetId="35">#REF!</definedName>
    <definedName name="cge">#REF!</definedName>
    <definedName name="cgr" localSheetId="23">#REF!</definedName>
    <definedName name="cgr" localSheetId="6">#REF!</definedName>
    <definedName name="cgr" localSheetId="7">#REF!</definedName>
    <definedName name="cgr" localSheetId="35">#REF!</definedName>
    <definedName name="cgr">#REF!</definedName>
    <definedName name="CONCK" localSheetId="23">#REF!</definedName>
    <definedName name="CONCK" localSheetId="6">#REF!</definedName>
    <definedName name="CONCK" localSheetId="7">#REF!</definedName>
    <definedName name="CONCK" localSheetId="35">#REF!</definedName>
    <definedName name="CONCK">#REF!</definedName>
    <definedName name="Cons" localSheetId="23">#REF!</definedName>
    <definedName name="Cons" localSheetId="6">#REF!</definedName>
    <definedName name="Cons" localSheetId="7">#REF!</definedName>
    <definedName name="Cons" localSheetId="35">#REF!</definedName>
    <definedName name="Cons">#REF!</definedName>
    <definedName name="CORULCSA" localSheetId="35">[27]E!$V$15:$V$98</definedName>
    <definedName name="CORULCSA">[28]E!$V$15:$V$98</definedName>
    <definedName name="CountryCode">[29]readme!$B$2</definedName>
    <definedName name="CurrVintage">[30]Current!$D$66</definedName>
    <definedName name="d" localSheetId="17" hidden="1">{"Riqfin97",#N/A,FALSE,"Tran";"Riqfinpro",#N/A,FALSE,"Tran"}</definedName>
    <definedName name="d" localSheetId="23" hidden="1">{"Riqfin97",#N/A,FALSE,"Tran";"Riqfinpro",#N/A,FALSE,"Tran"}</definedName>
    <definedName name="d" localSheetId="30" hidden="1">{"Riqfin97",#N/A,FALSE,"Tran";"Riqfinpro",#N/A,FALSE,"Tran"}</definedName>
    <definedName name="d" localSheetId="6" hidden="1">{"Riqfin97",#N/A,FALSE,"Tran";"Riqfinpro",#N/A,FALSE,"Tran"}</definedName>
    <definedName name="d" localSheetId="7" hidden="1">{"Riqfin97",#N/A,FALSE,"Tran";"Riqfinpro",#N/A,FALSE,"Tran"}</definedName>
    <definedName name="d" localSheetId="13" hidden="1">{"Riqfin97",#N/A,FALSE,"Tran";"Riqfinpro",#N/A,FALSE,"Tran"}</definedName>
    <definedName name="d" localSheetId="35">"Graf 5"</definedName>
    <definedName name="d" hidden="1">{"Riqfin97",#N/A,FALSE,"Tran";"Riqfinpro",#N/A,FALSE,"Tran"}</definedName>
    <definedName name="DABproj">#N/A</definedName>
    <definedName name="DAGproj">#N/A</definedName>
    <definedName name="daily_interest_rates" localSheetId="35">'[31]daily calculations'!#REF!</definedName>
    <definedName name="daily_interest_rates">'[32]daily calculations'!#REF!</definedName>
    <definedName name="DAproj">#N/A</definedName>
    <definedName name="das" hidden="1">[7]G!#REF!</definedName>
    <definedName name="DASD">#N/A</definedName>
    <definedName name="DASDB">#N/A</definedName>
    <definedName name="DASDG">#N/A</definedName>
    <definedName name="data_area" localSheetId="23">#REF!</definedName>
    <definedName name="data_area" localSheetId="30">#REF!</definedName>
    <definedName name="data_area" localSheetId="6">#REF!</definedName>
    <definedName name="data_area" localSheetId="7">#REF!</definedName>
    <definedName name="data_area" localSheetId="35">#REF!</definedName>
    <definedName name="data_area">#REF!</definedName>
    <definedName name="_xlnm.Database" localSheetId="23">#REF!</definedName>
    <definedName name="_xlnm.Database" localSheetId="30">#REF!</definedName>
    <definedName name="_xlnm.Database" localSheetId="6">#REF!</definedName>
    <definedName name="_xlnm.Database" localSheetId="7">#REF!</definedName>
    <definedName name="_xlnm.Database" localSheetId="35">#REF!</definedName>
    <definedName name="_xlnm.Database">#REF!</definedName>
    <definedName name="DATB" localSheetId="35">[5]REER!$B$144:$B$240</definedName>
    <definedName name="DATB">[19]REER!$B$144:$B$240</definedName>
    <definedName name="datcr" localSheetId="30">'[2]Tab ann curr'!#REF!</definedName>
    <definedName name="datcr" localSheetId="35">'[2]Tab ann curr'!#REF!</definedName>
    <definedName name="datcr">'[2]Tab ann curr'!#REF!</definedName>
    <definedName name="date" localSheetId="23">#REF!</definedName>
    <definedName name="date" localSheetId="30">#REF!</definedName>
    <definedName name="date" localSheetId="6">#REF!</definedName>
    <definedName name="date" localSheetId="7">#REF!</definedName>
    <definedName name="date" localSheetId="35">#REF!</definedName>
    <definedName name="date">#REF!</definedName>
    <definedName name="date_EXP">[33]Sheet1!$B$1:$G$1</definedName>
    <definedName name="date_FISC" localSheetId="23">#REF!</definedName>
    <definedName name="date_FISC" localSheetId="30">#REF!</definedName>
    <definedName name="date_FISC" localSheetId="6">#REF!</definedName>
    <definedName name="date_FISC" localSheetId="7">#REF!</definedName>
    <definedName name="date_FISC" localSheetId="35">#REF!</definedName>
    <definedName name="date_FISC">#REF!</definedName>
    <definedName name="dateIntLiq" localSheetId="23">#REF!</definedName>
    <definedName name="dateIntLiq" localSheetId="30">#REF!</definedName>
    <definedName name="dateIntLiq" localSheetId="6">#REF!</definedName>
    <definedName name="dateIntLiq" localSheetId="7">#REF!</definedName>
    <definedName name="dateIntLiq" localSheetId="35">#REF!</definedName>
    <definedName name="dateIntLiq">#REF!</definedName>
    <definedName name="dateMoney" localSheetId="23">#REF!</definedName>
    <definedName name="dateMoney" localSheetId="30">#REF!</definedName>
    <definedName name="dateMoney" localSheetId="6">#REF!</definedName>
    <definedName name="dateMoney" localSheetId="7">#REF!</definedName>
    <definedName name="dateMoney" localSheetId="35">#REF!</definedName>
    <definedName name="dateMoney">#REF!</definedName>
    <definedName name="dateprofit" localSheetId="35">[5]C!$A$9:$A$125</definedName>
    <definedName name="dateprofit">[19]C!$A$9:$A$125</definedName>
    <definedName name="dateRates" localSheetId="23">#REF!</definedName>
    <definedName name="dateRates" localSheetId="30">#REF!</definedName>
    <definedName name="dateRates" localSheetId="6">#REF!</definedName>
    <definedName name="dateRates" localSheetId="7">#REF!</definedName>
    <definedName name="dateRates" localSheetId="35">#REF!</definedName>
    <definedName name="dateRates">#REF!</definedName>
    <definedName name="dateRawQ" localSheetId="23">'[34]Raw Data'!#REF!</definedName>
    <definedName name="dateRawQ" localSheetId="35">'[34]Raw Data'!#REF!</definedName>
    <definedName name="dateRawQ">'[34]Raw Data'!#REF!</definedName>
    <definedName name="dateReal" localSheetId="23">#REF!</definedName>
    <definedName name="dateReal" localSheetId="30">#REF!</definedName>
    <definedName name="dateReal" localSheetId="6">#REF!</definedName>
    <definedName name="dateReal" localSheetId="7">#REF!</definedName>
    <definedName name="dateReal" localSheetId="35">#REF!</definedName>
    <definedName name="dateReal">#REF!</definedName>
    <definedName name="dates" localSheetId="23">#REF!</definedName>
    <definedName name="dates" localSheetId="30">#REF!</definedName>
    <definedName name="dates" localSheetId="6">#REF!</definedName>
    <definedName name="dates" localSheetId="7">#REF!</definedName>
    <definedName name="dates" localSheetId="35">#REF!</definedName>
    <definedName name="dates">#REF!</definedName>
    <definedName name="dates_w" localSheetId="23">#REF!</definedName>
    <definedName name="dates_w" localSheetId="30">#REF!</definedName>
    <definedName name="dates_w" localSheetId="6">#REF!</definedName>
    <definedName name="dates_w" localSheetId="7">#REF!</definedName>
    <definedName name="dates_w" localSheetId="35">#REF!</definedName>
    <definedName name="dates_w">#REF!</definedName>
    <definedName name="dates1" localSheetId="23">#REF!</definedName>
    <definedName name="dates1" localSheetId="6">#REF!</definedName>
    <definedName name="dates1" localSheetId="7">#REF!</definedName>
    <definedName name="dates1" localSheetId="35">#REF!</definedName>
    <definedName name="dates1">#REF!</definedName>
    <definedName name="dates2" localSheetId="23">#REF!</definedName>
    <definedName name="dates2" localSheetId="6">#REF!</definedName>
    <definedName name="dates2" localSheetId="7">#REF!</definedName>
    <definedName name="dates2" localSheetId="35">#REF!</definedName>
    <definedName name="dates2">#REF!</definedName>
    <definedName name="datesb" localSheetId="35">[27]B!$B$20:$B$134</definedName>
    <definedName name="datesb">[28]B!$B$20:$B$134</definedName>
    <definedName name="datesc" localSheetId="23">#REF!</definedName>
    <definedName name="datesc" localSheetId="30">#REF!</definedName>
    <definedName name="datesc" localSheetId="6">#REF!</definedName>
    <definedName name="datesc" localSheetId="7">#REF!</definedName>
    <definedName name="datesc" localSheetId="35">#REF!</definedName>
    <definedName name="datesc">#REF!</definedName>
    <definedName name="datesd" localSheetId="23">#REF!</definedName>
    <definedName name="datesd" localSheetId="30">#REF!</definedName>
    <definedName name="datesd" localSheetId="6">#REF!</definedName>
    <definedName name="datesd" localSheetId="7">#REF!</definedName>
    <definedName name="datesd" localSheetId="35">#REF!</definedName>
    <definedName name="datesd">#REF!</definedName>
    <definedName name="DATESG" localSheetId="23">#REF!</definedName>
    <definedName name="DATESG" localSheetId="30">#REF!</definedName>
    <definedName name="DATESG" localSheetId="6">#REF!</definedName>
    <definedName name="DATESG" localSheetId="7">#REF!</definedName>
    <definedName name="DATESG" localSheetId="35">#REF!</definedName>
    <definedName name="DATESG">#REF!</definedName>
    <definedName name="datesm" localSheetId="23">#REF!</definedName>
    <definedName name="datesm" localSheetId="6">#REF!</definedName>
    <definedName name="datesm" localSheetId="7">#REF!</definedName>
    <definedName name="datesm" localSheetId="35">#REF!</definedName>
    <definedName name="datesm">#REF!</definedName>
    <definedName name="datesq" localSheetId="23">#REF!</definedName>
    <definedName name="datesq" localSheetId="6">#REF!</definedName>
    <definedName name="datesq" localSheetId="7">#REF!</definedName>
    <definedName name="datesq" localSheetId="35">#REF!</definedName>
    <definedName name="datesq">#REF!</definedName>
    <definedName name="datesr" localSheetId="23">#REF!</definedName>
    <definedName name="datesr" localSheetId="6">#REF!</definedName>
    <definedName name="datesr" localSheetId="7">#REF!</definedName>
    <definedName name="datesr" localSheetId="35">#REF!</definedName>
    <definedName name="datesr">#REF!</definedName>
    <definedName name="datestran" localSheetId="35">[27]transfer!$A$9:$A$116</definedName>
    <definedName name="datestran">[28]transfer!$A$9:$A$116</definedName>
    <definedName name="datgdp" localSheetId="23">#REF!</definedName>
    <definedName name="datgdp" localSheetId="30">#REF!</definedName>
    <definedName name="datgdp" localSheetId="6">#REF!</definedName>
    <definedName name="datgdp" localSheetId="7">#REF!</definedName>
    <definedName name="datgdp" localSheetId="35">#REF!</definedName>
    <definedName name="datgdp">#REF!</definedName>
    <definedName name="datin1" localSheetId="35">[5]REER!$B$9:$B$119</definedName>
    <definedName name="datin1">[19]REER!$B$9:$B$119</definedName>
    <definedName name="datin2" localSheetId="35">[5]REER!$B$144:$B$253</definedName>
    <definedName name="datin2">[19]REER!$B$144:$B$253</definedName>
    <definedName name="datq" localSheetId="23">#REF!</definedName>
    <definedName name="datq" localSheetId="30">#REF!</definedName>
    <definedName name="datq" localSheetId="6">#REF!</definedName>
    <definedName name="datq" localSheetId="7">#REF!</definedName>
    <definedName name="datq" localSheetId="35">#REF!</definedName>
    <definedName name="datq">#REF!</definedName>
    <definedName name="datq1" localSheetId="23">#REF!</definedName>
    <definedName name="datq1" localSheetId="30">#REF!</definedName>
    <definedName name="datq1" localSheetId="6">#REF!</definedName>
    <definedName name="datq1" localSheetId="7">#REF!</definedName>
    <definedName name="datq1" localSheetId="35">#REF!</definedName>
    <definedName name="datq1">#REF!</definedName>
    <definedName name="datq2" localSheetId="23">#REF!</definedName>
    <definedName name="datq2" localSheetId="30">#REF!</definedName>
    <definedName name="datq2" localSheetId="6">#REF!</definedName>
    <definedName name="datq2" localSheetId="7">#REF!</definedName>
    <definedName name="datq2" localSheetId="35">#REF!</definedName>
    <definedName name="datq2">#REF!</definedName>
    <definedName name="datreer" localSheetId="35">[5]REER!$B$144:$B$258</definedName>
    <definedName name="datreer">[19]REER!$B$144:$B$258</definedName>
    <definedName name="datt" localSheetId="23">#REF!</definedName>
    <definedName name="datt" localSheetId="30">#REF!</definedName>
    <definedName name="datt" localSheetId="6">#REF!</definedName>
    <definedName name="datt" localSheetId="7">#REF!</definedName>
    <definedName name="datt" localSheetId="35">#REF!</definedName>
    <definedName name="datt">#REF!</definedName>
    <definedName name="DBproj">#N/A</definedName>
    <definedName name="dd" localSheetId="17" hidden="1">{"Riqfin97",#N/A,FALSE,"Tran";"Riqfinpro",#N/A,FALSE,"Tran"}</definedName>
    <definedName name="dd" localSheetId="23" hidden="1">{"Riqfin97",#N/A,FALSE,"Tran";"Riqfinpro",#N/A,FALSE,"Tran"}</definedName>
    <definedName name="dd" localSheetId="30" hidden="1">{"Riqfin97",#N/A,FALSE,"Tran";"Riqfinpro",#N/A,FALSE,"Tran"}</definedName>
    <definedName name="dd" localSheetId="6" hidden="1">{"Riqfin97",#N/A,FALSE,"Tran";"Riqfinpro",#N/A,FALSE,"Tran"}</definedName>
    <definedName name="dd" localSheetId="7" hidden="1">{"Riqfin97",#N/A,FALSE,"Tran";"Riqfinpro",#N/A,FALSE,"Tran"}</definedName>
    <definedName name="dd" localSheetId="13" hidden="1">{"Riqfin97",#N/A,FALSE,"Tran";"Riqfinpro",#N/A,FALSE,"Tran"}</definedName>
    <definedName name="dd" localSheetId="35" hidden="1">{"Riqfin97",#N/A,FALSE,"Tran";"Riqfinpro",#N/A,FALSE,"Tran"}</definedName>
    <definedName name="dd" hidden="1">{"Riqfin97",#N/A,FALSE,"Tran";"Riqfinpro",#N/A,FALSE,"Tran"}</definedName>
    <definedName name="dd_balance" localSheetId="30">[35]!dd_balance1[saldo]</definedName>
    <definedName name="dd_balance" localSheetId="13">[35]!dd_balance1[saldo]</definedName>
    <definedName name="dd_balance">[35]!dd_balance1[saldo]</definedName>
    <definedName name="dd_cyklus" localSheetId="30">[36]!dd_cyclus[cyklus]</definedName>
    <definedName name="dd_cyklus" localSheetId="13">[36]!dd_cyclus[cyklus]</definedName>
    <definedName name="dd_cyklus">[36]!dd_cyclus[cyklus]</definedName>
    <definedName name="dd_oneoff" localSheetId="30">[36]hidden!$B$2:$B$3</definedName>
    <definedName name="dd_oneoff" localSheetId="13">[36]hidden!$B$2:$B$3</definedName>
    <definedName name="dd_oneoff">[36]hidden!$B$2:$B$3</definedName>
    <definedName name="ddd" localSheetId="17" hidden="1">{"Riqfin97",#N/A,FALSE,"Tran";"Riqfinpro",#N/A,FALSE,"Tran"}</definedName>
    <definedName name="ddd" localSheetId="23" hidden="1">{"Riqfin97",#N/A,FALSE,"Tran";"Riqfinpro",#N/A,FALSE,"Tran"}</definedName>
    <definedName name="ddd" localSheetId="30" hidden="1">{"Riqfin97",#N/A,FALSE,"Tran";"Riqfinpro",#N/A,FALSE,"Tran"}</definedName>
    <definedName name="ddd" localSheetId="6" hidden="1">{"Riqfin97",#N/A,FALSE,"Tran";"Riqfinpro",#N/A,FALSE,"Tran"}</definedName>
    <definedName name="ddd" localSheetId="7" hidden="1">{"Riqfin97",#N/A,FALSE,"Tran";"Riqfinpro",#N/A,FALSE,"Tran"}</definedName>
    <definedName name="ddd" localSheetId="13" hidden="1">{"Riqfin97",#N/A,FALSE,"Tran";"Riqfinpro",#N/A,FALSE,"Tran"}</definedName>
    <definedName name="ddd" localSheetId="35" hidden="1">{"Riqfin97",#N/A,FALSE,"Tran";"Riqfinpro",#N/A,FALSE,"Tran"}</definedName>
    <definedName name="ddd" hidden="1">{"Riqfin97",#N/A,FALSE,"Tran";"Riqfinpro",#N/A,FALSE,"Tran"}</definedName>
    <definedName name="debt" localSheetId="23">#REF!</definedName>
    <definedName name="debt" localSheetId="30">#REF!</definedName>
    <definedName name="debt" localSheetId="6">#REF!</definedName>
    <definedName name="debt" localSheetId="7">#REF!</definedName>
    <definedName name="debt" localSheetId="35">#REF!</definedName>
    <definedName name="debt">#REF!</definedName>
    <definedName name="DEBT1" localSheetId="23">#REF!</definedName>
    <definedName name="DEBT1" localSheetId="30">#REF!</definedName>
    <definedName name="DEBT1" localSheetId="6">#REF!</definedName>
    <definedName name="DEBT1" localSheetId="7">#REF!</definedName>
    <definedName name="DEBT1" localSheetId="35">#REF!</definedName>
    <definedName name="DEBT1">#REF!</definedName>
    <definedName name="DEBT10" localSheetId="23">#REF!</definedName>
    <definedName name="DEBT10" localSheetId="30">#REF!</definedName>
    <definedName name="DEBT10" localSheetId="6">#REF!</definedName>
    <definedName name="DEBT10" localSheetId="7">#REF!</definedName>
    <definedName name="DEBT10" localSheetId="35">#REF!</definedName>
    <definedName name="DEBT10">#REF!</definedName>
    <definedName name="DEBT11" localSheetId="23">#REF!</definedName>
    <definedName name="DEBT11" localSheetId="6">#REF!</definedName>
    <definedName name="DEBT11" localSheetId="7">#REF!</definedName>
    <definedName name="DEBT11" localSheetId="35">#REF!</definedName>
    <definedName name="DEBT11">#REF!</definedName>
    <definedName name="DEBT12" localSheetId="23">#REF!</definedName>
    <definedName name="DEBT12" localSheetId="6">#REF!</definedName>
    <definedName name="DEBT12" localSheetId="7">#REF!</definedName>
    <definedName name="DEBT12" localSheetId="35">#REF!</definedName>
    <definedName name="DEBT12">#REF!</definedName>
    <definedName name="DEBT13" localSheetId="23">#REF!</definedName>
    <definedName name="DEBT13" localSheetId="6">#REF!</definedName>
    <definedName name="DEBT13" localSheetId="7">#REF!</definedName>
    <definedName name="DEBT13" localSheetId="35">#REF!</definedName>
    <definedName name="DEBT13">#REF!</definedName>
    <definedName name="DEBT14" localSheetId="23">#REF!</definedName>
    <definedName name="DEBT14" localSheetId="6">#REF!</definedName>
    <definedName name="DEBT14" localSheetId="7">#REF!</definedName>
    <definedName name="DEBT14" localSheetId="35">#REF!</definedName>
    <definedName name="DEBT14">#REF!</definedName>
    <definedName name="DEBT15" localSheetId="23">#REF!</definedName>
    <definedName name="DEBT15" localSheetId="6">#REF!</definedName>
    <definedName name="DEBT15" localSheetId="7">#REF!</definedName>
    <definedName name="DEBT15" localSheetId="35">#REF!</definedName>
    <definedName name="DEBT15">#REF!</definedName>
    <definedName name="DEBT16" localSheetId="23">#REF!</definedName>
    <definedName name="DEBT16" localSheetId="6">#REF!</definedName>
    <definedName name="DEBT16" localSheetId="7">#REF!</definedName>
    <definedName name="DEBT16" localSheetId="35">#REF!</definedName>
    <definedName name="DEBT16">#REF!</definedName>
    <definedName name="DEBT1B" localSheetId="23">#REF!</definedName>
    <definedName name="DEBT1B" localSheetId="6">#REF!</definedName>
    <definedName name="DEBT1B" localSheetId="7">#REF!</definedName>
    <definedName name="DEBT1B" localSheetId="35">#REF!</definedName>
    <definedName name="DEBT1B">#REF!</definedName>
    <definedName name="DEBT2" localSheetId="23">#REF!</definedName>
    <definedName name="DEBT2" localSheetId="6">#REF!</definedName>
    <definedName name="DEBT2" localSheetId="7">#REF!</definedName>
    <definedName name="DEBT2" localSheetId="35">#REF!</definedName>
    <definedName name="DEBT2">#REF!</definedName>
    <definedName name="DEBT2B" localSheetId="23">#REF!</definedName>
    <definedName name="DEBT2B" localSheetId="6">#REF!</definedName>
    <definedName name="DEBT2B" localSheetId="7">#REF!</definedName>
    <definedName name="DEBT2B" localSheetId="35">#REF!</definedName>
    <definedName name="DEBT2B">#REF!</definedName>
    <definedName name="DEBT3" localSheetId="23">#REF!</definedName>
    <definedName name="DEBT3" localSheetId="6">#REF!</definedName>
    <definedName name="DEBT3" localSheetId="7">#REF!</definedName>
    <definedName name="DEBT3" localSheetId="35">#REF!</definedName>
    <definedName name="DEBT3">#REF!</definedName>
    <definedName name="DEBT4" localSheetId="23">#REF!</definedName>
    <definedName name="DEBT4" localSheetId="6">#REF!</definedName>
    <definedName name="DEBT4" localSheetId="7">#REF!</definedName>
    <definedName name="DEBT4" localSheetId="35">#REF!</definedName>
    <definedName name="DEBT4">#REF!</definedName>
    <definedName name="DEBT5" localSheetId="23">#REF!</definedName>
    <definedName name="DEBT5" localSheetId="6">#REF!</definedName>
    <definedName name="DEBT5" localSheetId="7">#REF!</definedName>
    <definedName name="DEBT5" localSheetId="35">#REF!</definedName>
    <definedName name="DEBT5">#REF!</definedName>
    <definedName name="DEBT6" localSheetId="23">#REF!</definedName>
    <definedName name="DEBT6" localSheetId="6">#REF!</definedName>
    <definedName name="DEBT6" localSheetId="7">#REF!</definedName>
    <definedName name="DEBT6" localSheetId="35">#REF!</definedName>
    <definedName name="DEBT6">#REF!</definedName>
    <definedName name="DEBT7" localSheetId="23">#REF!</definedName>
    <definedName name="DEBT7" localSheetId="6">#REF!</definedName>
    <definedName name="DEBT7" localSheetId="7">#REF!</definedName>
    <definedName name="DEBT7" localSheetId="35">#REF!</definedName>
    <definedName name="DEBT7">#REF!</definedName>
    <definedName name="DEBT8" localSheetId="23">#REF!</definedName>
    <definedName name="DEBT8" localSheetId="6">#REF!</definedName>
    <definedName name="DEBT8" localSheetId="7">#REF!</definedName>
    <definedName name="DEBT8" localSheetId="35">#REF!</definedName>
    <definedName name="DEBT8">#REF!</definedName>
    <definedName name="DEBT9" localSheetId="23">#REF!</definedName>
    <definedName name="DEBT9" localSheetId="6">#REF!</definedName>
    <definedName name="DEBT9" localSheetId="7">#REF!</definedName>
    <definedName name="DEBT9" localSheetId="35">#REF!</definedName>
    <definedName name="DEBT9">#REF!</definedName>
    <definedName name="debtproj" localSheetId="23">#REF!</definedName>
    <definedName name="debtproj" localSheetId="6">#REF!</definedName>
    <definedName name="debtproj" localSheetId="7">#REF!</definedName>
    <definedName name="debtproj" localSheetId="35">#REF!</definedName>
    <definedName name="debtproj">#REF!</definedName>
    <definedName name="DEFLATORS" localSheetId="23">#REF!</definedName>
    <definedName name="DEFLATORS" localSheetId="6">#REF!</definedName>
    <definedName name="DEFLATORS" localSheetId="7">#REF!</definedName>
    <definedName name="DEFLATORS" localSheetId="35">#REF!</definedName>
    <definedName name="DEFLATORS">#REF!</definedName>
    <definedName name="degresivita" localSheetId="23">[26]Graf14_Graf15!#REF!</definedName>
    <definedName name="degresivita" localSheetId="35">[26]Graf14_Graf15!#REF!</definedName>
    <definedName name="degresivita">[26]Graf14_Graf15!#REF!</definedName>
    <definedName name="degresivita_2" localSheetId="23">[26]Graf14_Graf15!#REF!</definedName>
    <definedName name="degresivita_2" localSheetId="35">[26]Graf14_Graf15!#REF!</definedName>
    <definedName name="degresivita_2">[26]Graf14_Graf15!#REF!</definedName>
    <definedName name="deleteme1" localSheetId="23" hidden="1">#REF!</definedName>
    <definedName name="deleteme1" localSheetId="30" hidden="1">#REF!</definedName>
    <definedName name="deleteme1" localSheetId="6" hidden="1">#REF!</definedName>
    <definedName name="deleteme1" localSheetId="7" hidden="1">#REF!</definedName>
    <definedName name="deleteme1" localSheetId="35" hidden="1">#REF!</definedName>
    <definedName name="deleteme1" hidden="1">#REF!</definedName>
    <definedName name="deleteme3" localSheetId="23" hidden="1">#REF!</definedName>
    <definedName name="deleteme3" localSheetId="30" hidden="1">#REF!</definedName>
    <definedName name="deleteme3" localSheetId="6" hidden="1">#REF!</definedName>
    <definedName name="deleteme3" localSheetId="7" hidden="1">#REF!</definedName>
    <definedName name="deleteme3" localSheetId="35" hidden="1">#REF!</definedName>
    <definedName name="deleteme3" hidden="1">#REF!</definedName>
    <definedName name="Department" localSheetId="23">[37]REER!#REF!</definedName>
    <definedName name="Department" localSheetId="30">[37]REER!#REF!</definedName>
    <definedName name="Department" localSheetId="35">[38]REER!#REF!</definedName>
    <definedName name="Department">[37]REER!#REF!</definedName>
    <definedName name="DGproj">#N/A</definedName>
    <definedName name="DLX1.USE" localSheetId="35">[39]Haver!$A$2:$N$8</definedName>
    <definedName name="DLX1.USE">[40]Haver!$A$2:$N$8</definedName>
    <definedName name="DOC" localSheetId="23">#REF!</definedName>
    <definedName name="DOC" localSheetId="30">#REF!</definedName>
    <definedName name="DOC" localSheetId="6">#REF!</definedName>
    <definedName name="DOC" localSheetId="7">#REF!</definedName>
    <definedName name="DOC" localSheetId="35">#REF!</definedName>
    <definedName name="DOC">#REF!</definedName>
    <definedName name="dp" localSheetId="35">[41]DP!$A:$E</definedName>
    <definedName name="dp">[41]DP!$A$1:$E$65536</definedName>
    <definedName name="Dproj">#N/A</definedName>
    <definedName name="dre" localSheetId="17" hidden="1">[42]M!#REF!</definedName>
    <definedName name="dre" localSheetId="30" hidden="1">[42]M!#REF!</definedName>
    <definedName name="dre" hidden="1">[42]M!#REF!</definedName>
    <definedName name="DSD">#N/A</definedName>
    <definedName name="DSD_S">#N/A</definedName>
    <definedName name="DSDB">#N/A</definedName>
    <definedName name="DSDG">#N/A</definedName>
    <definedName name="dsfsdds" localSheetId="17" hidden="1">{"Riqfin97",#N/A,FALSE,"Tran";"Riqfinpro",#N/A,FALSE,"Tran"}</definedName>
    <definedName name="dsfsdds" localSheetId="23" hidden="1">{"Riqfin97",#N/A,FALSE,"Tran";"Riqfinpro",#N/A,FALSE,"Tran"}</definedName>
    <definedName name="dsfsdds" localSheetId="30" hidden="1">{"Riqfin97",#N/A,FALSE,"Tran";"Riqfinpro",#N/A,FALSE,"Tran"}</definedName>
    <definedName name="dsfsdds" localSheetId="6" hidden="1">{"Riqfin97",#N/A,FALSE,"Tran";"Riqfinpro",#N/A,FALSE,"Tran"}</definedName>
    <definedName name="dsfsdds" localSheetId="7" hidden="1">{"Riqfin97",#N/A,FALSE,"Tran";"Riqfinpro",#N/A,FALSE,"Tran"}</definedName>
    <definedName name="dsfsdds" localSheetId="13" hidden="1">{"Riqfin97",#N/A,FALSE,"Tran";"Riqfinpro",#N/A,FALSE,"Tran"}</definedName>
    <definedName name="dsfsdds" hidden="1">{"Riqfin97",#N/A,FALSE,"Tran";"Riqfinpro",#N/A,FALSE,"Tran"}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12db" localSheetId="23">#REF!</definedName>
    <definedName name="e12db" localSheetId="30">#REF!</definedName>
    <definedName name="e12db" localSheetId="6">#REF!</definedName>
    <definedName name="e12db" localSheetId="7">#REF!</definedName>
    <definedName name="e12db" localSheetId="35">#REF!</definedName>
    <definedName name="e12db">#REF!</definedName>
    <definedName name="e9db">[43]e9!$A$1:$V$49</definedName>
    <definedName name="EDNA">#N/A</definedName>
    <definedName name="EDSSDESCRIPTOR" localSheetId="23">#REF!</definedName>
    <definedName name="EDSSDESCRIPTOR" localSheetId="30">#REF!</definedName>
    <definedName name="EDSSDESCRIPTOR" localSheetId="6">#REF!</definedName>
    <definedName name="EDSSDESCRIPTOR" localSheetId="7">#REF!</definedName>
    <definedName name="EDSSDESCRIPTOR" localSheetId="35">#REF!</definedName>
    <definedName name="EDSSDESCRIPTOR">#REF!</definedName>
    <definedName name="EDSSFILE" localSheetId="23">#REF!</definedName>
    <definedName name="EDSSFILE" localSheetId="30">#REF!</definedName>
    <definedName name="EDSSFILE" localSheetId="6">#REF!</definedName>
    <definedName name="EDSSFILE" localSheetId="7">#REF!</definedName>
    <definedName name="EDSSFILE" localSheetId="35">#REF!</definedName>
    <definedName name="EDSSFILE">#REF!</definedName>
    <definedName name="EDSSNAME" localSheetId="23">#REF!</definedName>
    <definedName name="EDSSNAME" localSheetId="30">#REF!</definedName>
    <definedName name="EDSSNAME" localSheetId="6">#REF!</definedName>
    <definedName name="EDSSNAME" localSheetId="7">#REF!</definedName>
    <definedName name="EDSSNAME" localSheetId="35">#REF!</definedName>
    <definedName name="EDSSNAME">#REF!</definedName>
    <definedName name="EDSSTIME" localSheetId="23">#REF!</definedName>
    <definedName name="EDSSTIME" localSheetId="6">#REF!</definedName>
    <definedName name="EDSSTIME" localSheetId="7">#REF!</definedName>
    <definedName name="EDSSTIME" localSheetId="35">#REF!</definedName>
    <definedName name="EDSSTIME">#REF!</definedName>
    <definedName name="ee" localSheetId="17" hidden="1">{"Tab1",#N/A,FALSE,"P";"Tab2",#N/A,FALSE,"P"}</definedName>
    <definedName name="ee" localSheetId="23" hidden="1">{"Tab1",#N/A,FALSE,"P";"Tab2",#N/A,FALSE,"P"}</definedName>
    <definedName name="ee" localSheetId="30" hidden="1">{"Tab1",#N/A,FALSE,"P";"Tab2",#N/A,FALSE,"P"}</definedName>
    <definedName name="ee" localSheetId="6" hidden="1">{"Tab1",#N/A,FALSE,"P";"Tab2",#N/A,FALSE,"P"}</definedName>
    <definedName name="ee" localSheetId="7" hidden="1">{"Tab1",#N/A,FALSE,"P";"Tab2",#N/A,FALSE,"P"}</definedName>
    <definedName name="ee" localSheetId="13" hidden="1">{"Tab1",#N/A,FALSE,"P";"Tab2",#N/A,FALSE,"P"}</definedName>
    <definedName name="ee" localSheetId="35" hidden="1">{"Tab1",#N/A,FALSE,"P";"Tab2",#N/A,FALSE,"P"}</definedName>
    <definedName name="ee" hidden="1">{"Tab1",#N/A,FALSE,"P";"Tab2",#N/A,FALSE,"P"}</definedName>
    <definedName name="EECB" localSheetId="23">#REF!</definedName>
    <definedName name="EECB" localSheetId="30">#REF!</definedName>
    <definedName name="EECB" localSheetId="6">#REF!</definedName>
    <definedName name="EECB" localSheetId="7">#REF!</definedName>
    <definedName name="EECB" localSheetId="35">#REF!</definedName>
    <definedName name="EECB">#REF!</definedName>
    <definedName name="eedx" localSheetId="17" hidden="1">{"Tab1",#N/A,FALSE,"P";"Tab2",#N/A,FALSE,"P"}</definedName>
    <definedName name="eedx" localSheetId="23" hidden="1">{"Tab1",#N/A,FALSE,"P";"Tab2",#N/A,FALSE,"P"}</definedName>
    <definedName name="eedx" localSheetId="30" hidden="1">{"Tab1",#N/A,FALSE,"P";"Tab2",#N/A,FALSE,"P"}</definedName>
    <definedName name="eedx" localSheetId="6" hidden="1">{"Tab1",#N/A,FALSE,"P";"Tab2",#N/A,FALSE,"P"}</definedName>
    <definedName name="eedx" localSheetId="7" hidden="1">{"Tab1",#N/A,FALSE,"P";"Tab2",#N/A,FALSE,"P"}</definedName>
    <definedName name="eedx" localSheetId="13" hidden="1">{"Tab1",#N/A,FALSE,"P";"Tab2",#N/A,FALSE,"P"}</definedName>
    <definedName name="eedx" hidden="1">{"Tab1",#N/A,FALSE,"P";"Tab2",#N/A,FALSE,"P"}</definedName>
    <definedName name="eee" localSheetId="17" hidden="1">{"Tab1",#N/A,FALSE,"P";"Tab2",#N/A,FALSE,"P"}</definedName>
    <definedName name="eee" localSheetId="23" hidden="1">{"Tab1",#N/A,FALSE,"P";"Tab2",#N/A,FALSE,"P"}</definedName>
    <definedName name="eee" localSheetId="30" hidden="1">{"Tab1",#N/A,FALSE,"P";"Tab2",#N/A,FALSE,"P"}</definedName>
    <definedName name="eee" localSheetId="6" hidden="1">{"Tab1",#N/A,FALSE,"P";"Tab2",#N/A,FALSE,"P"}</definedName>
    <definedName name="eee" localSheetId="7" hidden="1">{"Tab1",#N/A,FALSE,"P";"Tab2",#N/A,FALSE,"P"}</definedName>
    <definedName name="eee" localSheetId="13" hidden="1">{"Tab1",#N/A,FALSE,"P";"Tab2",#N/A,FALSE,"P"}</definedName>
    <definedName name="eee" localSheetId="35" hidden="1">{"Tab1",#N/A,FALSE,"P";"Tab2",#N/A,FALSE,"P"}</definedName>
    <definedName name="eee" hidden="1">{"Tab1",#N/A,FALSE,"P";"Tab2",#N/A,FALSE,"P"}</definedName>
    <definedName name="EISCODE" localSheetId="23">#REF!</definedName>
    <definedName name="EISCODE" localSheetId="30">#REF!</definedName>
    <definedName name="EISCODE" localSheetId="6">#REF!</definedName>
    <definedName name="EISCODE" localSheetId="7">#REF!</definedName>
    <definedName name="EISCODE" localSheetId="35">#REF!</definedName>
    <definedName name="EISCODE">#REF!</definedName>
    <definedName name="elect" localSheetId="23">#REF!</definedName>
    <definedName name="elect" localSheetId="30">#REF!</definedName>
    <definedName name="elect" localSheetId="6">#REF!</definedName>
    <definedName name="elect" localSheetId="7">#REF!</definedName>
    <definedName name="elect" localSheetId="35">#REF!</definedName>
    <definedName name="elect">#REF!</definedName>
    <definedName name="Emerging_HTML_AREA" localSheetId="23">#REF!</definedName>
    <definedName name="Emerging_HTML_AREA" localSheetId="30">#REF!</definedName>
    <definedName name="Emerging_HTML_AREA" localSheetId="6">#REF!</definedName>
    <definedName name="Emerging_HTML_AREA" localSheetId="7">#REF!</definedName>
    <definedName name="Emerging_HTML_AREA" localSheetId="35">#REF!</definedName>
    <definedName name="Emerging_HTML_AREA">#REF!</definedName>
    <definedName name="EMETEL" localSheetId="23">#REF!</definedName>
    <definedName name="EMETEL" localSheetId="6">#REF!</definedName>
    <definedName name="EMETEL" localSheetId="7">#REF!</definedName>
    <definedName name="EMETEL" localSheetId="35">#REF!</definedName>
    <definedName name="EMETEL">#REF!</definedName>
    <definedName name="ENDA">#N/A</definedName>
    <definedName name="equal_TLC" localSheetId="23">[26]Graf14_Graf15!#REF!</definedName>
    <definedName name="equal_TLC" localSheetId="35">[26]Graf14_Graf15!#REF!</definedName>
    <definedName name="equal_TLC">[26]Graf14_Graf15!#REF!</definedName>
    <definedName name="ExitWRS">[44]Main!$AB$25</definedName>
    <definedName name="fdfs" localSheetId="17" hidden="1">{"Riqfin97",#N/A,FALSE,"Tran";"Riqfinpro",#N/A,FALSE,"Tran"}</definedName>
    <definedName name="fdfs" localSheetId="23" hidden="1">{"Riqfin97",#N/A,FALSE,"Tran";"Riqfinpro",#N/A,FALSE,"Tran"}</definedName>
    <definedName name="fdfs" localSheetId="30" hidden="1">{"Riqfin97",#N/A,FALSE,"Tran";"Riqfinpro",#N/A,FALSE,"Tran"}</definedName>
    <definedName name="fdfs" localSheetId="6" hidden="1">{"Riqfin97",#N/A,FALSE,"Tran";"Riqfinpro",#N/A,FALSE,"Tran"}</definedName>
    <definedName name="fdfs" localSheetId="7" hidden="1">{"Riqfin97",#N/A,FALSE,"Tran";"Riqfinpro",#N/A,FALSE,"Tran"}</definedName>
    <definedName name="fdfs" localSheetId="13" hidden="1">{"Riqfin97",#N/A,FALSE,"Tran";"Riqfinpro",#N/A,FALSE,"Tran"}</definedName>
    <definedName name="fdfs" hidden="1">{"Riqfin97",#N/A,FALSE,"Tran";"Riqfinpro",#N/A,FALSE,"Tran"}</definedName>
    <definedName name="ff" localSheetId="17" hidden="1">{"Tab1",#N/A,FALSE,"P";"Tab2",#N/A,FALSE,"P"}</definedName>
    <definedName name="ff" localSheetId="23" hidden="1">{"Tab1",#N/A,FALSE,"P";"Tab2",#N/A,FALSE,"P"}</definedName>
    <definedName name="ff" localSheetId="30" hidden="1">{"Tab1",#N/A,FALSE,"P";"Tab2",#N/A,FALSE,"P"}</definedName>
    <definedName name="ff" localSheetId="6" hidden="1">{"Tab1",#N/A,FALSE,"P";"Tab2",#N/A,FALSE,"P"}</definedName>
    <definedName name="ff" localSheetId="7" hidden="1">{"Tab1",#N/A,FALSE,"P";"Tab2",#N/A,FALSE,"P"}</definedName>
    <definedName name="ff" localSheetId="13" hidden="1">{"Tab1",#N/A,FALSE,"P";"Tab2",#N/A,FALSE,"P"}</definedName>
    <definedName name="ff" localSheetId="35" hidden="1">{"Tab1",#N/A,FALSE,"P";"Tab2",#N/A,FALSE,"P"}</definedName>
    <definedName name="ff" hidden="1">{"Tab1",#N/A,FALSE,"P";"Tab2",#N/A,FALSE,"P"}</definedName>
    <definedName name="fff" localSheetId="17" hidden="1">{"Tab1",#N/A,FALSE,"P";"Tab2",#N/A,FALSE,"P"}</definedName>
    <definedName name="fff" localSheetId="23" hidden="1">{"Tab1",#N/A,FALSE,"P";"Tab2",#N/A,FALSE,"P"}</definedName>
    <definedName name="fff" localSheetId="30" hidden="1">{"Tab1",#N/A,FALSE,"P";"Tab2",#N/A,FALSE,"P"}</definedName>
    <definedName name="fff" localSheetId="6" hidden="1">{"Tab1",#N/A,FALSE,"P";"Tab2",#N/A,FALSE,"P"}</definedName>
    <definedName name="fff" localSheetId="7" hidden="1">{"Tab1",#N/A,FALSE,"P";"Tab2",#N/A,FALSE,"P"}</definedName>
    <definedName name="fff" localSheetId="13" hidden="1">{"Tab1",#N/A,FALSE,"P";"Tab2",#N/A,FALSE,"P"}</definedName>
    <definedName name="fff" localSheetId="35" hidden="1">{"Tab1",#N/A,FALSE,"P";"Tab2",#N/A,FALSE,"P"}</definedName>
    <definedName name="fff" hidden="1">{"Tab1",#N/A,FALSE,"P";"Tab2",#N/A,FALSE,"P"}</definedName>
    <definedName name="Fig8.2a" localSheetId="23">#REF!</definedName>
    <definedName name="Fig8.2a" localSheetId="30">#REF!</definedName>
    <definedName name="Fig8.2a" localSheetId="6">#REF!</definedName>
    <definedName name="Fig8.2a" localSheetId="7">#REF!</definedName>
    <definedName name="Fig8.2a" localSheetId="35">#REF!</definedName>
    <definedName name="Fig8.2a">#REF!</definedName>
    <definedName name="fill" hidden="1">'[45]Macroframework-Ver.1'!$A$1:$A$267</definedName>
    <definedName name="finan" localSheetId="23">#REF!</definedName>
    <definedName name="finan" localSheetId="30">#REF!</definedName>
    <definedName name="finan" localSheetId="6">#REF!</definedName>
    <definedName name="finan" localSheetId="7">#REF!</definedName>
    <definedName name="finan" localSheetId="35">#REF!</definedName>
    <definedName name="finan">#REF!</definedName>
    <definedName name="finan1" localSheetId="23">#REF!</definedName>
    <definedName name="finan1" localSheetId="30">#REF!</definedName>
    <definedName name="finan1" localSheetId="6">#REF!</definedName>
    <definedName name="finan1" localSheetId="7">#REF!</definedName>
    <definedName name="finan1" localSheetId="35">#REF!</definedName>
    <definedName name="finan1">#REF!</definedName>
    <definedName name="Financing" localSheetId="17" hidden="1">{"Tab1",#N/A,FALSE,"P";"Tab2",#N/A,FALSE,"P"}</definedName>
    <definedName name="Financing" localSheetId="23" hidden="1">{"Tab1",#N/A,FALSE,"P";"Tab2",#N/A,FALSE,"P"}</definedName>
    <definedName name="Financing" localSheetId="30" hidden="1">{"Tab1",#N/A,FALSE,"P";"Tab2",#N/A,FALSE,"P"}</definedName>
    <definedName name="Financing" localSheetId="6" hidden="1">{"Tab1",#N/A,FALSE,"P";"Tab2",#N/A,FALSE,"P"}</definedName>
    <definedName name="Financing" localSheetId="7" hidden="1">{"Tab1",#N/A,FALSE,"P";"Tab2",#N/A,FALSE,"P"}</definedName>
    <definedName name="Financing" localSheetId="13" hidden="1">{"Tab1",#N/A,FALSE,"P";"Tab2",#N/A,FALSE,"P"}</definedName>
    <definedName name="Financing" localSheetId="35" hidden="1">{"Tab1",#N/A,FALSE,"P";"Tab2",#N/A,FALSE,"P"}</definedName>
    <definedName name="Financing" hidden="1">{"Tab1",#N/A,FALSE,"P";"Tab2",#N/A,FALSE,"P"}</definedName>
    <definedName name="FISUM" localSheetId="23">#REF!</definedName>
    <definedName name="FISUM" localSheetId="30">#REF!</definedName>
    <definedName name="FISUM" localSheetId="6">#REF!</definedName>
    <definedName name="FISUM" localSheetId="7">#REF!</definedName>
    <definedName name="FISUM" localSheetId="35">#REF!</definedName>
    <definedName name="FISUM">#REF!</definedName>
    <definedName name="FLOPEC" localSheetId="23">#REF!</definedName>
    <definedName name="FLOPEC" localSheetId="30">#REF!</definedName>
    <definedName name="FLOPEC" localSheetId="6">#REF!</definedName>
    <definedName name="FLOPEC" localSheetId="7">#REF!</definedName>
    <definedName name="FLOPEC" localSheetId="35">#REF!</definedName>
    <definedName name="FLOPEC">#REF!</definedName>
    <definedName name="FMB" localSheetId="23">#REF!</definedName>
    <definedName name="FMB" localSheetId="30">#REF!</definedName>
    <definedName name="FMB" localSheetId="6">#REF!</definedName>
    <definedName name="FMB" localSheetId="7">#REF!</definedName>
    <definedName name="FMB" localSheetId="35">#REF!</definedName>
    <definedName name="FMB">#REF!</definedName>
    <definedName name="FODESEC" localSheetId="23">#REF!</definedName>
    <definedName name="FODESEC" localSheetId="6">#REF!</definedName>
    <definedName name="FODESEC" localSheetId="7">#REF!</definedName>
    <definedName name="FODESEC" localSheetId="35">#REF!</definedName>
    <definedName name="FODESEC">#REF!</definedName>
    <definedName name="FOREXPORT" localSheetId="35">[5]H!$A$2:$F$86</definedName>
    <definedName name="FOREXPORT">[19]H!$A$2:$F$86</definedName>
    <definedName name="fsd" localSheetId="23" hidden="1">#REF!</definedName>
    <definedName name="fsd" localSheetId="30" hidden="1">#REF!</definedName>
    <definedName name="fsd" localSheetId="6" hidden="1">#REF!</definedName>
    <definedName name="fsd" localSheetId="7" hidden="1">#REF!</definedName>
    <definedName name="fsd" hidden="1">#REF!</definedName>
    <definedName name="fsdfsdfasdfasdfasd" localSheetId="23" hidden="1">#REF!</definedName>
    <definedName name="fsdfsdfasdfasdfasd" localSheetId="6" hidden="1">#REF!</definedName>
    <definedName name="fsdfsdfasdfasdfasd" localSheetId="7" hidden="1">#REF!</definedName>
    <definedName name="fsdfsdfasdfasdfasd" hidden="1">#REF!</definedName>
    <definedName name="FUNDOBL" localSheetId="23">#REF!</definedName>
    <definedName name="FUNDOBL" localSheetId="6">#REF!</definedName>
    <definedName name="FUNDOBL" localSheetId="7">#REF!</definedName>
    <definedName name="FUNDOBL" localSheetId="35">#REF!</definedName>
    <definedName name="FUNDOBL">#REF!</definedName>
    <definedName name="FUNDOBLB" localSheetId="23">#REF!</definedName>
    <definedName name="FUNDOBLB" localSheetId="6">#REF!</definedName>
    <definedName name="FUNDOBLB" localSheetId="7">#REF!</definedName>
    <definedName name="FUNDOBLB" localSheetId="35">#REF!</definedName>
    <definedName name="FUNDOBLB">#REF!</definedName>
    <definedName name="g" localSheetId="23">#REF!</definedName>
    <definedName name="g" localSheetId="6">#REF!</definedName>
    <definedName name="g" localSheetId="7">#REF!</definedName>
    <definedName name="g" localSheetId="35">#REF!</definedName>
    <definedName name="g">#REF!</definedName>
    <definedName name="GCB" localSheetId="23">#REF!</definedName>
    <definedName name="GCB" localSheetId="6">#REF!</definedName>
    <definedName name="GCB" localSheetId="7">#REF!</definedName>
    <definedName name="GCB" localSheetId="35">#REF!</definedName>
    <definedName name="GCB">#REF!</definedName>
    <definedName name="GCB_NGDP">#N/A</definedName>
    <definedName name="GCEI" localSheetId="23">#REF!</definedName>
    <definedName name="GCEI" localSheetId="30">#REF!</definedName>
    <definedName name="GCEI" localSheetId="6">#REF!</definedName>
    <definedName name="GCEI" localSheetId="7">#REF!</definedName>
    <definedName name="GCEI" localSheetId="35">#REF!</definedName>
    <definedName name="GCEI">#REF!</definedName>
    <definedName name="GCENL" localSheetId="23">#REF!</definedName>
    <definedName name="GCENL" localSheetId="30">#REF!</definedName>
    <definedName name="GCENL" localSheetId="6">#REF!</definedName>
    <definedName name="GCENL" localSheetId="7">#REF!</definedName>
    <definedName name="GCENL" localSheetId="35">#REF!</definedName>
    <definedName name="GCENL">#REF!</definedName>
    <definedName name="GCND" localSheetId="23">#REF!</definedName>
    <definedName name="GCND" localSheetId="30">#REF!</definedName>
    <definedName name="GCND" localSheetId="6">#REF!</definedName>
    <definedName name="GCND" localSheetId="7">#REF!</definedName>
    <definedName name="GCND" localSheetId="35">#REF!</definedName>
    <definedName name="GCND">#REF!</definedName>
    <definedName name="GCND_NGDP" localSheetId="23">#REF!</definedName>
    <definedName name="GCND_NGDP" localSheetId="6">#REF!</definedName>
    <definedName name="GCND_NGDP" localSheetId="7">#REF!</definedName>
    <definedName name="GCND_NGDP" localSheetId="35">#REF!</definedName>
    <definedName name="GCND_NGDP">#REF!</definedName>
    <definedName name="GCRG" localSheetId="23">#REF!</definedName>
    <definedName name="GCRG" localSheetId="6">#REF!</definedName>
    <definedName name="GCRG" localSheetId="7">#REF!</definedName>
    <definedName name="GCRG" localSheetId="35">#REF!</definedName>
    <definedName name="GCRG">#REF!</definedName>
    <definedName name="ggb" localSheetId="35">'[46]budget-G'!$A$1:$W$109</definedName>
    <definedName name="ggb">'[47]budget-G'!$A$1:$W$109</definedName>
    <definedName name="GGB_NGDP">#N/A</definedName>
    <definedName name="ggbeu" localSheetId="23">#REF!</definedName>
    <definedName name="ggbeu" localSheetId="30">#REF!</definedName>
    <definedName name="ggbeu" localSheetId="6">#REF!</definedName>
    <definedName name="ggbeu" localSheetId="7">#REF!</definedName>
    <definedName name="ggbeu" localSheetId="35">#REF!</definedName>
    <definedName name="ggbeu">#REF!</definedName>
    <definedName name="ggblg" localSheetId="23">#REF!</definedName>
    <definedName name="ggblg" localSheetId="30">#REF!</definedName>
    <definedName name="ggblg" localSheetId="6">#REF!</definedName>
    <definedName name="ggblg" localSheetId="7">#REF!</definedName>
    <definedName name="ggblg" localSheetId="35">#REF!</definedName>
    <definedName name="ggblg">#REF!</definedName>
    <definedName name="ggbls" localSheetId="23">#REF!</definedName>
    <definedName name="ggbls" localSheetId="30">#REF!</definedName>
    <definedName name="ggbls" localSheetId="6">#REF!</definedName>
    <definedName name="ggbls" localSheetId="7">#REF!</definedName>
    <definedName name="ggbls" localSheetId="35">#REF!</definedName>
    <definedName name="ggbls">#REF!</definedName>
    <definedName name="ggbss" localSheetId="23">#REF!</definedName>
    <definedName name="ggbss" localSheetId="6">#REF!</definedName>
    <definedName name="ggbss" localSheetId="7">#REF!</definedName>
    <definedName name="ggbss" localSheetId="35">#REF!</definedName>
    <definedName name="ggbss">#REF!</definedName>
    <definedName name="gge" localSheetId="35">[46]Expenditures!$A$1:$AC$62</definedName>
    <definedName name="gge">[47]Expenditures!$A$1:$AC$62</definedName>
    <definedName name="GGED" localSheetId="23">#REF!</definedName>
    <definedName name="GGED" localSheetId="30">#REF!</definedName>
    <definedName name="GGED" localSheetId="6">#REF!</definedName>
    <definedName name="GGED" localSheetId="7">#REF!</definedName>
    <definedName name="GGED" localSheetId="35">#REF!</definedName>
    <definedName name="GGED">#REF!</definedName>
    <definedName name="GGEI" localSheetId="23">#REF!</definedName>
    <definedName name="GGEI" localSheetId="30">#REF!</definedName>
    <definedName name="GGEI" localSheetId="6">#REF!</definedName>
    <definedName name="GGEI" localSheetId="7">#REF!</definedName>
    <definedName name="GGEI" localSheetId="35">#REF!</definedName>
    <definedName name="GGEI">#REF!</definedName>
    <definedName name="GGENL" localSheetId="23">#REF!</definedName>
    <definedName name="GGENL" localSheetId="30">#REF!</definedName>
    <definedName name="GGENL" localSheetId="6">#REF!</definedName>
    <definedName name="GGENL" localSheetId="7">#REF!</definedName>
    <definedName name="GGENL" localSheetId="35">#REF!</definedName>
    <definedName name="GGENL">#REF!</definedName>
    <definedName name="ggg" localSheetId="17" hidden="1">{"Riqfin97",#N/A,FALSE,"Tran";"Riqfinpro",#N/A,FALSE,"Tran"}</definedName>
    <definedName name="ggg" localSheetId="23" hidden="1">{"Riqfin97",#N/A,FALSE,"Tran";"Riqfinpro",#N/A,FALSE,"Tran"}</definedName>
    <definedName name="ggg" localSheetId="30" hidden="1">{"Riqfin97",#N/A,FALSE,"Tran";"Riqfinpro",#N/A,FALSE,"Tran"}</definedName>
    <definedName name="ggg" localSheetId="6" hidden="1">{"Riqfin97",#N/A,FALSE,"Tran";"Riqfinpro",#N/A,FALSE,"Tran"}</definedName>
    <definedName name="ggg" localSheetId="7" hidden="1">{"Riqfin97",#N/A,FALSE,"Tran";"Riqfinpro",#N/A,FALSE,"Tran"}</definedName>
    <definedName name="ggg" localSheetId="13" hidden="1">{"Riqfin97",#N/A,FALSE,"Tran";"Riqfinpro",#N/A,FALSE,"Tran"}</definedName>
    <definedName name="ggg" localSheetId="35" hidden="1">{"Riqfin97",#N/A,FALSE,"Tran";"Riqfinpro",#N/A,FALSE,"Tran"}</definedName>
    <definedName name="ggg" hidden="1">{"Riqfin97",#N/A,FALSE,"Tran";"Riqfinpro",#N/A,FALSE,"Tran"}</definedName>
    <definedName name="ggggg" localSheetId="35" hidden="1">'[48]J(Priv.Cap)'!#REF!</definedName>
    <definedName name="ggggg" hidden="1">'[48]J(Priv.Cap)'!#REF!</definedName>
    <definedName name="ggggggg" localSheetId="35">#N/A</definedName>
    <definedName name="ggggggg">[20]!ggggggg</definedName>
    <definedName name="GGND" localSheetId="23">#REF!</definedName>
    <definedName name="GGND" localSheetId="30">#REF!</definedName>
    <definedName name="GGND" localSheetId="6">#REF!</definedName>
    <definedName name="GGND" localSheetId="7">#REF!</definedName>
    <definedName name="GGND" localSheetId="35">#REF!</definedName>
    <definedName name="GGND">#REF!</definedName>
    <definedName name="ggr" localSheetId="35">[46]Revenues!$A$1:$AD$58</definedName>
    <definedName name="ggr">[47]Revenues!$A$1:$AD$58</definedName>
    <definedName name="GGRG" localSheetId="23">#REF!</definedName>
    <definedName name="GGRG" localSheetId="30">#REF!</definedName>
    <definedName name="GGRG" localSheetId="6">#REF!</definedName>
    <definedName name="GGRG" localSheetId="7">#REF!</definedName>
    <definedName name="GGRG" localSheetId="35">#REF!</definedName>
    <definedName name="GGRG">#REF!</definedName>
    <definedName name="GPee_2" localSheetId="23">[26]Graf14_Graf15!#REF!</definedName>
    <definedName name="GPee_2" localSheetId="30">[26]Graf14_Graf15!#REF!</definedName>
    <definedName name="GPee_2" localSheetId="35">[26]Graf14_Graf15!#REF!</definedName>
    <definedName name="GPee_2">[26]Graf14_Graf15!#REF!</definedName>
    <definedName name="GPer_2" localSheetId="30">[26]Graf14_Graf15!#REF!</definedName>
    <definedName name="GPer_2" localSheetId="35">[26]Graf14_Graf15!#REF!</definedName>
    <definedName name="GPer_2">[26]Graf14_Graf15!#REF!</definedName>
    <definedName name="HDPn_1n">[49]makro!$B$27</definedName>
    <definedName name="HDPn_2">[50]makro!$C$5</definedName>
    <definedName name="HDPn_2n">[50]makro!$C$27</definedName>
    <definedName name="HDPn_3">[50]makro!$D$5</definedName>
    <definedName name="HDPn_3n">[50]makro!$D$27</definedName>
    <definedName name="HDPn_4">[50]makro!$E$5</definedName>
    <definedName name="HDPn_4n">[50]makro!$E$27</definedName>
    <definedName name="HDPn_5">[50]makro!$F$5</definedName>
    <definedName name="HDPn_5n">[50]makro!$F$27</definedName>
    <definedName name="HDPn_6">[50]makro!$G$5</definedName>
    <definedName name="HDPn_6n">[50]makro!$G$27</definedName>
    <definedName name="HDPnbk_2">[50]makro!$C$16</definedName>
    <definedName name="HDPnbk_2n">[50]makro!$C$38</definedName>
    <definedName name="HDPnbk_3">[50]makro!$D$16</definedName>
    <definedName name="HDPnbk_3n">[50]makro!$D$38</definedName>
    <definedName name="HDPnbk_4">[50]makro!$E$16</definedName>
    <definedName name="HDPnbk_4n">[50]makro!$E$38</definedName>
    <definedName name="HDPnbk_5">[50]makro!$F$16</definedName>
    <definedName name="HDPnbk_5n">[50]makro!$F$38</definedName>
    <definedName name="HDPnbk_6">[50]makro!$G$16</definedName>
    <definedName name="HDPnbk_6n">[50]makro!$G$38</definedName>
    <definedName name="HDPr_2">[50]makro!$C$4</definedName>
    <definedName name="HDPr_2n">[50]makro!$C$26</definedName>
    <definedName name="HDPr_3">[50]makro!$D$4</definedName>
    <definedName name="HDPr_3n">[50]makro!$D$26</definedName>
    <definedName name="HDPr_4">[50]makro!$E$4</definedName>
    <definedName name="HDPr_4n">[50]makro!$E$26</definedName>
    <definedName name="HDPr_5">[50]makro!$F$4</definedName>
    <definedName name="HDPr_5n">[50]makro!$F$26</definedName>
    <definedName name="HDPr_6">[50]makro!$G$4</definedName>
    <definedName name="HDPr_6n">[50]makro!$G$26</definedName>
    <definedName name="hgfd" localSheetId="17" hidden="1">{#N/A,#N/A,FALSE,"I";#N/A,#N/A,FALSE,"J";#N/A,#N/A,FALSE,"K";#N/A,#N/A,FALSE,"L";#N/A,#N/A,FALSE,"M";#N/A,#N/A,FALSE,"N";#N/A,#N/A,FALSE,"O"}</definedName>
    <definedName name="hgfd" localSheetId="23" hidden="1">{#N/A,#N/A,FALSE,"I";#N/A,#N/A,FALSE,"J";#N/A,#N/A,FALSE,"K";#N/A,#N/A,FALSE,"L";#N/A,#N/A,FALSE,"M";#N/A,#N/A,FALSE,"N";#N/A,#N/A,FALSE,"O"}</definedName>
    <definedName name="hgfd" localSheetId="30" hidden="1">{#N/A,#N/A,FALSE,"I";#N/A,#N/A,FALSE,"J";#N/A,#N/A,FALSE,"K";#N/A,#N/A,FALSE,"L";#N/A,#N/A,FALSE,"M";#N/A,#N/A,FALSE,"N";#N/A,#N/A,FALSE,"O"}</definedName>
    <definedName name="hgfd" localSheetId="6" hidden="1">{#N/A,#N/A,FALSE,"I";#N/A,#N/A,FALSE,"J";#N/A,#N/A,FALSE,"K";#N/A,#N/A,FALSE,"L";#N/A,#N/A,FALSE,"M";#N/A,#N/A,FALSE,"N";#N/A,#N/A,FALSE,"O"}</definedName>
    <definedName name="hgfd" localSheetId="7" hidden="1">{#N/A,#N/A,FALSE,"I";#N/A,#N/A,FALSE,"J";#N/A,#N/A,FALSE,"K";#N/A,#N/A,FALSE,"L";#N/A,#N/A,FALSE,"M";#N/A,#N/A,FALSE,"N";#N/A,#N/A,FALSE,"O"}</definedName>
    <definedName name="hgfd" localSheetId="13" hidden="1">{#N/A,#N/A,FALSE,"I";#N/A,#N/A,FALSE,"J";#N/A,#N/A,FALSE,"K";#N/A,#N/A,FALSE,"L";#N/A,#N/A,FALSE,"M";#N/A,#N/A,FALSE,"N";#N/A,#N/A,FALSE,"O"}</definedName>
    <definedName name="hgfd" hidden="1">{#N/A,#N/A,FALSE,"I";#N/A,#N/A,FALSE,"J";#N/A,#N/A,FALSE,"K";#N/A,#N/A,FALSE,"L";#N/A,#N/A,FALSE,"M";#N/A,#N/A,FALSE,"N";#N/A,#N/A,FALSE,"O"}</definedName>
    <definedName name="hhh" localSheetId="35" hidden="1">'[51]J(Priv.Cap)'!#REF!</definedName>
    <definedName name="hhh" hidden="1">'[51]J(Priv.Cap)'!#REF!</definedName>
    <definedName name="hhhhhhh" localSheetId="35">#N/A</definedName>
    <definedName name="hhhhhhh">[20]!hhhhhhh</definedName>
    <definedName name="HTML_CodePage" hidden="1">1252</definedName>
    <definedName name="HTML_Control" localSheetId="17" hidden="1">{"'Resources'!$A$1:$W$34","'Balance Sheet'!$A$1:$W$58","'SFD'!$A$1:$J$52"}</definedName>
    <definedName name="HTML_Control" localSheetId="23" hidden="1">{"'Resources'!$A$1:$W$34","'Balance Sheet'!$A$1:$W$58","'SFD'!$A$1:$J$52"}</definedName>
    <definedName name="HTML_Control" localSheetId="30" hidden="1">{"'Resources'!$A$1:$W$34","'Balance Sheet'!$A$1:$W$58","'SFD'!$A$1:$J$52"}</definedName>
    <definedName name="HTML_Control" localSheetId="6" hidden="1">{"'Resources'!$A$1:$W$34","'Balance Sheet'!$A$1:$W$58","'SFD'!$A$1:$J$52"}</definedName>
    <definedName name="HTML_Control" localSheetId="7" hidden="1">{"'Resources'!$A$1:$W$34","'Balance Sheet'!$A$1:$W$58","'SFD'!$A$1:$J$52"}</definedName>
    <definedName name="HTML_Control" localSheetId="13" hidden="1">{"'Resources'!$A$1:$W$34","'Balance Sheet'!$A$1:$W$58","'SFD'!$A$1:$J$52"}</definedName>
    <definedName name="HTML_Control" hidden="1">{"'Resources'!$A$1:$W$34","'Balance Sheet'!$A$1:$W$58","'SFD'!$A$1:$J$52"}</definedName>
    <definedName name="HTML_Description" hidden="1">""</definedName>
    <definedName name="HTML_Email" hidden="1">""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Title" hidden="1">"ADMFS97HTMLlinks"</definedName>
    <definedName name="CHART" localSheetId="23">#REF!</definedName>
    <definedName name="CHART" localSheetId="30">#REF!</definedName>
    <definedName name="CHART" localSheetId="6">#REF!</definedName>
    <definedName name="CHART" localSheetId="7">#REF!</definedName>
    <definedName name="CHART" localSheetId="35">#REF!</definedName>
    <definedName name="CHART">#REF!</definedName>
    <definedName name="chart4" localSheetId="17" hidden="1">{#N/A,#N/A,FALSE,"CB";#N/A,#N/A,FALSE,"CMB";#N/A,#N/A,FALSE,"NBFI"}</definedName>
    <definedName name="chart4" localSheetId="23" hidden="1">{#N/A,#N/A,FALSE,"CB";#N/A,#N/A,FALSE,"CMB";#N/A,#N/A,FALSE,"NBFI"}</definedName>
    <definedName name="chart4" localSheetId="30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13" hidden="1">{#N/A,#N/A,FALSE,"CB";#N/A,#N/A,FALSE,"CMB";#N/A,#N/A,FALSE,"NBFI"}</definedName>
    <definedName name="chart4" hidden="1">{#N/A,#N/A,FALSE,"CB";#N/A,#N/A,FALSE,"CMB";#N/A,#N/A,FALSE,"NBFI"}</definedName>
    <definedName name="CHILE" localSheetId="23">#REF!</definedName>
    <definedName name="CHILE" localSheetId="30">#REF!</definedName>
    <definedName name="CHILE" localSheetId="6">#REF!</definedName>
    <definedName name="CHILE" localSheetId="7">#REF!</definedName>
    <definedName name="CHILE" localSheetId="35">#REF!</definedName>
    <definedName name="CHILE">#REF!</definedName>
    <definedName name="CHK" localSheetId="23">#REF!</definedName>
    <definedName name="CHK" localSheetId="30">#REF!</definedName>
    <definedName name="CHK" localSheetId="6">#REF!</definedName>
    <definedName name="CHK" localSheetId="7">#REF!</definedName>
    <definedName name="CHK" localSheetId="35">#REF!</definedName>
    <definedName name="CHK">#REF!</definedName>
    <definedName name="i" localSheetId="23">#REF!</definedName>
    <definedName name="i" localSheetId="30">#REF!</definedName>
    <definedName name="i" localSheetId="6">#REF!</definedName>
    <definedName name="i" localSheetId="7">#REF!</definedName>
    <definedName name="i" localSheetId="35">#REF!</definedName>
    <definedName name="i">#REF!</definedName>
    <definedName name="IESS" localSheetId="23">#REF!</definedName>
    <definedName name="IESS" localSheetId="6">#REF!</definedName>
    <definedName name="IESS" localSheetId="7">#REF!</definedName>
    <definedName name="IESS" localSheetId="35">#REF!</definedName>
    <definedName name="IESS">#REF!</definedName>
    <definedName name="ii" localSheetId="17" hidden="1">{"Tab1",#N/A,FALSE,"P";"Tab2",#N/A,FALSE,"P"}</definedName>
    <definedName name="ii" localSheetId="23" hidden="1">{"Tab1",#N/A,FALSE,"P";"Tab2",#N/A,FALSE,"P"}</definedName>
    <definedName name="ii" localSheetId="30" hidden="1">{"Tab1",#N/A,FALSE,"P";"Tab2",#N/A,FALSE,"P"}</definedName>
    <definedName name="ii" localSheetId="6" hidden="1">{"Tab1",#N/A,FALSE,"P";"Tab2",#N/A,FALSE,"P"}</definedName>
    <definedName name="ii" localSheetId="7" hidden="1">{"Tab1",#N/A,FALSE,"P";"Tab2",#N/A,FALSE,"P"}</definedName>
    <definedName name="ii" localSheetId="13" hidden="1">{"Tab1",#N/A,FALSE,"P";"Tab2",#N/A,FALSE,"P"}</definedName>
    <definedName name="ii" localSheetId="35" hidden="1">{"Tab1",#N/A,FALSE,"P";"Tab2",#N/A,FALSE,"P"}</definedName>
    <definedName name="ii" hidden="1">{"Tab1",#N/A,FALSE,"P";"Tab2",#N/A,FALSE,"P"}</definedName>
    <definedName name="II_pilier_2" localSheetId="35">[26]Graf14_Graf15!#REF!</definedName>
    <definedName name="II_pilier_2">[26]Graf14_Graf15!#REF!</definedName>
    <definedName name="II_pillar_figure" localSheetId="35">[26]Graf14_Graf15!#REF!</definedName>
    <definedName name="II_pillar_figure">[26]Graf14_Graf15!#REF!</definedName>
    <definedName name="ima" localSheetId="23">#REF!</definedName>
    <definedName name="ima" localSheetId="30">#REF!</definedName>
    <definedName name="ima" localSheetId="6">#REF!</definedName>
    <definedName name="ima" localSheetId="7">#REF!</definedName>
    <definedName name="ima" localSheetId="35">#REF!</definedName>
    <definedName name="ima">#REF!</definedName>
    <definedName name="IMPn_2">[50]makro!$C$17</definedName>
    <definedName name="IMPn_2n">[50]makro!$C$39</definedName>
    <definedName name="IMPn_3">[50]makro!$D$17</definedName>
    <definedName name="IMPn_3n">[50]makro!$D$39</definedName>
    <definedName name="IMPn_4">[50]makro!$E$17</definedName>
    <definedName name="IMPn_4n">[50]makro!$E$39</definedName>
    <definedName name="IMPn_5">[50]makro!$F$17</definedName>
    <definedName name="IMPn_5n">[50]makro!$F$39</definedName>
    <definedName name="IMPn_6">[50]makro!$G$17</definedName>
    <definedName name="IMPn_6n">[50]makro!$G$39</definedName>
    <definedName name="IN1_" localSheetId="23">#REF!</definedName>
    <definedName name="IN1_" localSheetId="30">#REF!</definedName>
    <definedName name="IN1_" localSheetId="6">#REF!</definedName>
    <definedName name="IN1_" localSheetId="7">#REF!</definedName>
    <definedName name="IN1_" localSheetId="35">#REF!</definedName>
    <definedName name="IN1_">#REF!</definedName>
    <definedName name="IN2_" localSheetId="23">#REF!</definedName>
    <definedName name="IN2_" localSheetId="30">#REF!</definedName>
    <definedName name="IN2_" localSheetId="6">#REF!</definedName>
    <definedName name="IN2_" localSheetId="7">#REF!</definedName>
    <definedName name="IN2_" localSheetId="35">#REF!</definedName>
    <definedName name="IN2_">#REF!</definedName>
    <definedName name="INB" localSheetId="35">[27]B!$K$6:$T$6</definedName>
    <definedName name="INB">[28]B!$K$6:$T$6</definedName>
    <definedName name="INC" localSheetId="35">[27]C!$H$6:$I$6</definedName>
    <definedName name="INC">[28]C!$H$6:$I$6</definedName>
    <definedName name="ind" localSheetId="23">#REF!</definedName>
    <definedName name="ind" localSheetId="30">#REF!</definedName>
    <definedName name="ind" localSheetId="6">#REF!</definedName>
    <definedName name="ind" localSheetId="7">#REF!</definedName>
    <definedName name="ind" localSheetId="35">#REF!</definedName>
    <definedName name="ind">#REF!</definedName>
    <definedName name="INECEL" localSheetId="23">#REF!</definedName>
    <definedName name="INECEL" localSheetId="30">#REF!</definedName>
    <definedName name="INECEL" localSheetId="6">#REF!</definedName>
    <definedName name="INECEL" localSheetId="7">#REF!</definedName>
    <definedName name="INECEL" localSheetId="35">#REF!</definedName>
    <definedName name="INECEL">#REF!</definedName>
    <definedName name="inflation" localSheetId="23" hidden="1">[52]TAB34!#REF!</definedName>
    <definedName name="inflation" localSheetId="35" hidden="1">[53]TAB34!#REF!</definedName>
    <definedName name="inflation" hidden="1">[52]TAB34!#REF!</definedName>
    <definedName name="INPUT_2" localSheetId="23">[1]Input!#REF!</definedName>
    <definedName name="INPUT_2" localSheetId="35">[1]Input!#REF!</definedName>
    <definedName name="INPUT_2">[1]Input!#REF!</definedName>
    <definedName name="INPUT_4" localSheetId="35">[1]Input!#REF!</definedName>
    <definedName name="INPUT_4">[1]Input!#REF!</definedName>
    <definedName name="IPee_2" localSheetId="35">[26]Graf14_Graf15!#REF!</definedName>
    <definedName name="IPee_2">[26]Graf14_Graf15!#REF!</definedName>
    <definedName name="IPer_2" localSheetId="35">[26]Graf14_Graf15!#REF!</definedName>
    <definedName name="IPer_2">[26]Graf14_Graf15!#REF!</definedName>
    <definedName name="IT" localSheetId="35">[26]Graf14_Graf15!#REF!</definedName>
    <definedName name="IT">[26]Graf14_Graf15!#REF!</definedName>
    <definedName name="IT_2" localSheetId="35">[26]Graf14_Graf15!#REF!</definedName>
    <definedName name="IT_2">[26]Graf14_Graf15!#REF!</definedName>
    <definedName name="IT_2_bracket_2" localSheetId="35">[26]Graf14_Graf15!#REF!</definedName>
    <definedName name="IT_2_bracket_2">[26]Graf14_Graf15!#REF!</definedName>
    <definedName name="jhgf" localSheetId="17" hidden="1">{"MONA",#N/A,FALSE,"S"}</definedName>
    <definedName name="jhgf" localSheetId="23" hidden="1">{"MONA",#N/A,FALSE,"S"}</definedName>
    <definedName name="jhgf" localSheetId="30" hidden="1">{"MONA",#N/A,FALSE,"S"}</definedName>
    <definedName name="jhgf" localSheetId="6" hidden="1">{"MONA",#N/A,FALSE,"S"}</definedName>
    <definedName name="jhgf" localSheetId="7" hidden="1">{"MONA",#N/A,FALSE,"S"}</definedName>
    <definedName name="jhgf" localSheetId="13" hidden="1">{"MONA",#N/A,FALSE,"S"}</definedName>
    <definedName name="jhgf" hidden="1">{"MONA",#N/A,FALSE,"S"}</definedName>
    <definedName name="jj" localSheetId="17" hidden="1">{"Riqfin97",#N/A,FALSE,"Tran";"Riqfinpro",#N/A,FALSE,"Tran"}</definedName>
    <definedName name="jj" localSheetId="23" hidden="1">{"Riqfin97",#N/A,FALSE,"Tran";"Riqfinpro",#N/A,FALSE,"Tran"}</definedName>
    <definedName name="jj" localSheetId="30" hidden="1">{"Riqfin97",#N/A,FALSE,"Tran";"Riqfinpro",#N/A,FALSE,"Tran"}</definedName>
    <definedName name="jj" localSheetId="6" hidden="1">{"Riqfin97",#N/A,FALSE,"Tran";"Riqfinpro",#N/A,FALSE,"Tran"}</definedName>
    <definedName name="jj" localSheetId="7" hidden="1">{"Riqfin97",#N/A,FALSE,"Tran";"Riqfinpro",#N/A,FALSE,"Tran"}</definedName>
    <definedName name="jj" localSheetId="13" hidden="1">{"Riqfin97",#N/A,FALSE,"Tran";"Riqfinpro",#N/A,FALSE,"Tran"}</definedName>
    <definedName name="jj" localSheetId="35" hidden="1">{"Riqfin97",#N/A,FALSE,"Tran";"Riqfinpro",#N/A,FALSE,"Tran"}</definedName>
    <definedName name="jj" hidden="1">{"Riqfin97",#N/A,FALSE,"Tran";"Riqfinpro",#N/A,FALSE,"Tran"}</definedName>
    <definedName name="jjj" localSheetId="35" hidden="1">[54]M!#REF!</definedName>
    <definedName name="jjj" hidden="1">[54]M!#REF!</definedName>
    <definedName name="jjjjjj" localSheetId="35" hidden="1">'[48]J(Priv.Cap)'!#REF!</definedName>
    <definedName name="jjjjjj" hidden="1">'[48]J(Priv.Cap)'!#REF!</definedName>
    <definedName name="kjg" localSheetId="17" hidden="1">{#N/A,#N/A,FALSE,"SimInp1";#N/A,#N/A,FALSE,"SimInp2";#N/A,#N/A,FALSE,"SimOut1";#N/A,#N/A,FALSE,"SimOut2";#N/A,#N/A,FALSE,"SimOut3";#N/A,#N/A,FALSE,"SimOut4";#N/A,#N/A,FALSE,"SimOut5"}</definedName>
    <definedName name="kjg" localSheetId="23" hidden="1">{#N/A,#N/A,FALSE,"SimInp1";#N/A,#N/A,FALSE,"SimInp2";#N/A,#N/A,FALSE,"SimOut1";#N/A,#N/A,FALSE,"SimOut2";#N/A,#N/A,FALSE,"SimOut3";#N/A,#N/A,FALSE,"SimOut4";#N/A,#N/A,FALSE,"SimOut5"}</definedName>
    <definedName name="kjg" localSheetId="30" hidden="1">{#N/A,#N/A,FALSE,"SimInp1";#N/A,#N/A,FALSE,"SimInp2";#N/A,#N/A,FALSE,"SimOut1";#N/A,#N/A,FALSE,"SimOut2";#N/A,#N/A,FALSE,"SimOut3";#N/A,#N/A,FALSE,"SimOut4";#N/A,#N/A,FALSE,"SimOut5"}</definedName>
    <definedName name="kjg" localSheetId="6" hidden="1">{#N/A,#N/A,FALSE,"SimInp1";#N/A,#N/A,FALSE,"SimInp2";#N/A,#N/A,FALSE,"SimOut1";#N/A,#N/A,FALSE,"SimOut2";#N/A,#N/A,FALSE,"SimOut3";#N/A,#N/A,FALSE,"SimOut4";#N/A,#N/A,FALSE,"SimOut5"}</definedName>
    <definedName name="kjg" localSheetId="7" hidden="1">{#N/A,#N/A,FALSE,"SimInp1";#N/A,#N/A,FALSE,"SimInp2";#N/A,#N/A,FALSE,"SimOut1";#N/A,#N/A,FALSE,"SimOut2";#N/A,#N/A,FALSE,"SimOut3";#N/A,#N/A,FALSE,"SimOut4";#N/A,#N/A,FALSE,"SimOut5"}</definedName>
    <definedName name="kjg" localSheetId="13" hidden="1">{#N/A,#N/A,FALSE,"SimInp1";#N/A,#N/A,FALSE,"SimInp2";#N/A,#N/A,FALSE,"SimOut1";#N/A,#N/A,FALSE,"SimOut2";#N/A,#N/A,FALSE,"SimOut3";#N/A,#N/A,FALSE,"SimOut4";#N/A,#N/A,FALSE,"SimOut5"}</definedName>
    <definedName name="kjg" hidden="1">{#N/A,#N/A,FALSE,"SimInp1";#N/A,#N/A,FALSE,"SimInp2";#N/A,#N/A,FALSE,"SimOut1";#N/A,#N/A,FALSE,"SimOut2";#N/A,#N/A,FALSE,"SimOut3";#N/A,#N/A,FALSE,"SimOut4";#N/A,#N/A,FALSE,"SimOut5"}</definedName>
    <definedName name="kjhg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30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k" localSheetId="17" hidden="1">{"Tab1",#N/A,FALSE,"P";"Tab2",#N/A,FALSE,"P"}</definedName>
    <definedName name="kk" localSheetId="23" hidden="1">{"Tab1",#N/A,FALSE,"P";"Tab2",#N/A,FALSE,"P"}</definedName>
    <definedName name="kk" localSheetId="30" hidden="1">{"Tab1",#N/A,FALSE,"P";"Tab2",#N/A,FALSE,"P"}</definedName>
    <definedName name="kk" localSheetId="6" hidden="1">{"Tab1",#N/A,FALSE,"P";"Tab2",#N/A,FALSE,"P"}</definedName>
    <definedName name="kk" localSheetId="7" hidden="1">{"Tab1",#N/A,FALSE,"P";"Tab2",#N/A,FALSE,"P"}</definedName>
    <definedName name="kk" localSheetId="13" hidden="1">{"Tab1",#N/A,FALSE,"P";"Tab2",#N/A,FALSE,"P"}</definedName>
    <definedName name="kk" localSheetId="35" hidden="1">{"Tab1",#N/A,FALSE,"P";"Tab2",#N/A,FALSE,"P"}</definedName>
    <definedName name="kk" hidden="1">{"Tab1",#N/A,FALSE,"P";"Tab2",#N/A,FALSE,"P"}</definedName>
    <definedName name="kkk" localSheetId="17" hidden="1">{"Tab1",#N/A,FALSE,"P";"Tab2",#N/A,FALSE,"P"}</definedName>
    <definedName name="kkk" localSheetId="23" hidden="1">{"Tab1",#N/A,FALSE,"P";"Tab2",#N/A,FALSE,"P"}</definedName>
    <definedName name="kkk" localSheetId="30" hidden="1">{"Tab1",#N/A,FALSE,"P";"Tab2",#N/A,FALSE,"P"}</definedName>
    <definedName name="kkk" localSheetId="6" hidden="1">{"Tab1",#N/A,FALSE,"P";"Tab2",#N/A,FALSE,"P"}</definedName>
    <definedName name="kkk" localSheetId="7" hidden="1">{"Tab1",#N/A,FALSE,"P";"Tab2",#N/A,FALSE,"P"}</definedName>
    <definedName name="kkk" localSheetId="13" hidden="1">{"Tab1",#N/A,FALSE,"P";"Tab2",#N/A,FALSE,"P"}</definedName>
    <definedName name="kkk" localSheetId="35" hidden="1">{"Tab1",#N/A,FALSE,"P";"Tab2",#N/A,FALSE,"P"}</definedName>
    <definedName name="kkk" hidden="1">{"Tab1",#N/A,FALSE,"P";"Tab2",#N/A,FALSE,"P"}</definedName>
    <definedName name="kkkk" localSheetId="35" hidden="1">[42]M!#REF!</definedName>
    <definedName name="kkkk" hidden="1">[42]M!#REF!</definedName>
    <definedName name="Konto" localSheetId="23">#REF!</definedName>
    <definedName name="Konto" localSheetId="30">#REF!</definedName>
    <definedName name="Konto" localSheetId="6">#REF!</definedName>
    <definedName name="Konto" localSheetId="7">#REF!</definedName>
    <definedName name="Konto" localSheetId="35">#REF!</definedName>
    <definedName name="Konto">#REF!</definedName>
    <definedName name="KSDn_2">[50]makro!$C$7</definedName>
    <definedName name="KSDn_2_up">[50]makro!$C$8</definedName>
    <definedName name="KSDn_2n">[50]makro!$C$29</definedName>
    <definedName name="KSDn_2n_up">[50]makro!$C$30</definedName>
    <definedName name="KSDn_3">[50]makro!$D$7</definedName>
    <definedName name="KSDn_3_up">[50]makro!$D$8</definedName>
    <definedName name="KSDn_3n">[50]makro!$D$29</definedName>
    <definedName name="KSDn_3n_up">[50]makro!$D$30</definedName>
    <definedName name="KSDn_4">[50]makro!$E$7</definedName>
    <definedName name="KSDn_4_up">[50]makro!$E$8</definedName>
    <definedName name="KSDn_4n">[50]makro!$E$29</definedName>
    <definedName name="KSDn_4n_up">[50]makro!$E$30</definedName>
    <definedName name="KSDn_5">[50]makro!$F$7</definedName>
    <definedName name="KSDn_5_up">[50]makro!$F$8</definedName>
    <definedName name="KSDn_5n">[50]makro!$F$29</definedName>
    <definedName name="KSDn_5n_up">[50]makro!$F$30</definedName>
    <definedName name="KSDn_6">[50]makro!$G$7</definedName>
    <definedName name="KSDn_6_up">[50]makro!$G$8</definedName>
    <definedName name="KSDn_6n">[50]makro!$G$29</definedName>
    <definedName name="KSDn_6n_up">[50]makro!$G$30</definedName>
    <definedName name="KSDr_2">[50]makro!$C$6</definedName>
    <definedName name="KSDr_2n">[50]makro!$C$28</definedName>
    <definedName name="KSDr_3">[50]makro!$D$6</definedName>
    <definedName name="KSDr_3n">[50]makro!$D$28</definedName>
    <definedName name="KSDr_4">[50]makro!$E$6</definedName>
    <definedName name="KSDr_4n">[50]makro!$E$28</definedName>
    <definedName name="KSDr_5">[50]makro!$F$6</definedName>
    <definedName name="KSDr_5n">[50]makro!$F$28</definedName>
    <definedName name="KSDr_6">[50]makro!$G$6</definedName>
    <definedName name="KSDr_6n">[50]makro!$G$28</definedName>
    <definedName name="kumul1" localSheetId="23">#REF!</definedName>
    <definedName name="kumul1" localSheetId="30">#REF!</definedName>
    <definedName name="kumul1" localSheetId="6">#REF!</definedName>
    <definedName name="kumul1" localSheetId="7">#REF!</definedName>
    <definedName name="kumul1" localSheetId="35">#REF!</definedName>
    <definedName name="kumul1">#REF!</definedName>
    <definedName name="kumul2" localSheetId="23">#REF!</definedName>
    <definedName name="kumul2" localSheetId="30">#REF!</definedName>
    <definedName name="kumul2" localSheetId="6">#REF!</definedName>
    <definedName name="kumul2" localSheetId="7">#REF!</definedName>
    <definedName name="kumul2" localSheetId="35">#REF!</definedName>
    <definedName name="kumul2">#REF!</definedName>
    <definedName name="kvart1" localSheetId="23">#REF!</definedName>
    <definedName name="kvart1" localSheetId="6">#REF!</definedName>
    <definedName name="kvart1" localSheetId="7">#REF!</definedName>
    <definedName name="kvart1" localSheetId="35">#REF!</definedName>
    <definedName name="kvart1">#REF!</definedName>
    <definedName name="kvart2" localSheetId="23">#REF!</definedName>
    <definedName name="kvart2" localSheetId="6">#REF!</definedName>
    <definedName name="kvart2" localSheetId="7">#REF!</definedName>
    <definedName name="kvart2" localSheetId="35">#REF!</definedName>
    <definedName name="kvart2">#REF!</definedName>
    <definedName name="kvart3" localSheetId="23">#REF!</definedName>
    <definedName name="kvart3" localSheetId="6">#REF!</definedName>
    <definedName name="kvart3" localSheetId="7">#REF!</definedName>
    <definedName name="kvart3" localSheetId="35">#REF!</definedName>
    <definedName name="kvart3">#REF!</definedName>
    <definedName name="kvart4" localSheetId="23">#REF!</definedName>
    <definedName name="kvart4" localSheetId="6">#REF!</definedName>
    <definedName name="kvart4" localSheetId="7">#REF!</definedName>
    <definedName name="kvart4" localSheetId="35">#REF!</definedName>
    <definedName name="kvart4">#REF!</definedName>
    <definedName name="ll" localSheetId="17" hidden="1">{"Tab1",#N/A,FALSE,"P";"Tab2",#N/A,FALSE,"P"}</definedName>
    <definedName name="ll" localSheetId="23" hidden="1">{"Tab1",#N/A,FALSE,"P";"Tab2",#N/A,FALSE,"P"}</definedName>
    <definedName name="ll" localSheetId="30" hidden="1">{"Tab1",#N/A,FALSE,"P";"Tab2",#N/A,FALSE,"P"}</definedName>
    <definedName name="ll" localSheetId="6" hidden="1">{"Tab1",#N/A,FALSE,"P";"Tab2",#N/A,FALSE,"P"}</definedName>
    <definedName name="ll" localSheetId="7" hidden="1">{"Tab1",#N/A,FALSE,"P";"Tab2",#N/A,FALSE,"P"}</definedName>
    <definedName name="ll" localSheetId="13" hidden="1">{"Tab1",#N/A,FALSE,"P";"Tab2",#N/A,FALSE,"P"}</definedName>
    <definedName name="ll" localSheetId="35" hidden="1">{"Tab1",#N/A,FALSE,"P";"Tab2",#N/A,FALSE,"P"}</definedName>
    <definedName name="ll" hidden="1">{"Tab1",#N/A,FALSE,"P";"Tab2",#N/A,FALSE,"P"}</definedName>
    <definedName name="lll" localSheetId="17" hidden="1">{"Riqfin97",#N/A,FALSE,"Tran";"Riqfinpro",#N/A,FALSE,"Tran"}</definedName>
    <definedName name="lll" localSheetId="23" hidden="1">{"Riqfin97",#N/A,FALSE,"Tran";"Riqfinpro",#N/A,FALSE,"Tran"}</definedName>
    <definedName name="lll" localSheetId="30" hidden="1">{"Riqfin97",#N/A,FALSE,"Tran";"Riqfinpro",#N/A,FALSE,"Tran"}</definedName>
    <definedName name="lll" localSheetId="6" hidden="1">{"Riqfin97",#N/A,FALSE,"Tran";"Riqfinpro",#N/A,FALSE,"Tran"}</definedName>
    <definedName name="lll" localSheetId="7" hidden="1">{"Riqfin97",#N/A,FALSE,"Tran";"Riqfinpro",#N/A,FALSE,"Tran"}</definedName>
    <definedName name="lll" localSheetId="13" hidden="1">{"Riqfin97",#N/A,FALSE,"Tran";"Riqfinpro",#N/A,FALSE,"Tran"}</definedName>
    <definedName name="lll" localSheetId="35" hidden="1">{"Riqfin97",#N/A,FALSE,"Tran";"Riqfinpro",#N/A,FALSE,"Tran"}</definedName>
    <definedName name="lll" hidden="1">{"Riqfin97",#N/A,FALSE,"Tran";"Riqfinpro",#N/A,FALSE,"Tran"}</definedName>
    <definedName name="llll" localSheetId="35" hidden="1">[54]M!#REF!</definedName>
    <definedName name="llll" hidden="1">[54]M!#REF!</definedName>
    <definedName name="ls" localSheetId="35">[41]LS!$A:$E</definedName>
    <definedName name="ls">[41]LS!$A$1:$E$65536</definedName>
    <definedName name="LUR">#N/A</definedName>
    <definedName name="Malaysia" localSheetId="23">#REF!</definedName>
    <definedName name="Malaysia" localSheetId="30">#REF!</definedName>
    <definedName name="Malaysia" localSheetId="6">#REF!</definedName>
    <definedName name="Malaysia" localSheetId="7">#REF!</definedName>
    <definedName name="Malaysia" localSheetId="35">#REF!</definedName>
    <definedName name="Malaysia">#REF!</definedName>
    <definedName name="MB_2">[50]makro!$C$11</definedName>
    <definedName name="MB_2n">[50]makro!$C$33</definedName>
    <definedName name="MB_3">[50]makro!$D$11</definedName>
    <definedName name="MB_3n">[50]makro!$D$33</definedName>
    <definedName name="MB_4">[50]makro!$E$11</definedName>
    <definedName name="MB_4n">[50]makro!$E$33</definedName>
    <definedName name="MB_5">[50]makro!$F$11</definedName>
    <definedName name="MB_5n">[50]makro!$F$33</definedName>
    <definedName name="MB_6">[50]makro!$G$11</definedName>
    <definedName name="MB_6n">[50]makro!$G$33</definedName>
    <definedName name="MCV">#N/A</definedName>
    <definedName name="MCV_B">#N/A</definedName>
    <definedName name="MCV_B1" localSheetId="17">'[24]WEO-BOP'!#REF!</definedName>
    <definedName name="MCV_B1" localSheetId="30">'[24]WEO-BOP'!#REF!</definedName>
    <definedName name="MCV_B1" localSheetId="35">'[24]WEO-BOP'!#REF!</definedName>
    <definedName name="MCV_B1">'[24]WEO-BOP'!#REF!</definedName>
    <definedName name="MCV_D">#N/A</definedName>
    <definedName name="MCV_N">#N/A</definedName>
    <definedName name="MCV_T">#N/A</definedName>
    <definedName name="MENORES" localSheetId="23">#REF!</definedName>
    <definedName name="MENORES" localSheetId="30">#REF!</definedName>
    <definedName name="MENORES" localSheetId="6">#REF!</definedName>
    <definedName name="MENORES" localSheetId="7">#REF!</definedName>
    <definedName name="MENORES" localSheetId="35">#REF!</definedName>
    <definedName name="MENORES">#REF!</definedName>
    <definedName name="mesec1" localSheetId="23">#REF!</definedName>
    <definedName name="mesec1" localSheetId="30">#REF!</definedName>
    <definedName name="mesec1" localSheetId="6">#REF!</definedName>
    <definedName name="mesec1" localSheetId="7">#REF!</definedName>
    <definedName name="mesec1" localSheetId="35">#REF!</definedName>
    <definedName name="mesec1">#REF!</definedName>
    <definedName name="mesec2" localSheetId="23">#REF!</definedName>
    <definedName name="mesec2" localSheetId="30">#REF!</definedName>
    <definedName name="mesec2" localSheetId="6">#REF!</definedName>
    <definedName name="mesec2" localSheetId="7">#REF!</definedName>
    <definedName name="mesec2" localSheetId="35">#REF!</definedName>
    <definedName name="mesec2">#REF!</definedName>
    <definedName name="mf" localSheetId="17" hidden="1">{"Tab1",#N/A,FALSE,"P";"Tab2",#N/A,FALSE,"P"}</definedName>
    <definedName name="mf" localSheetId="23" hidden="1">{"Tab1",#N/A,FALSE,"P";"Tab2",#N/A,FALSE,"P"}</definedName>
    <definedName name="mf" localSheetId="30" hidden="1">{"Tab1",#N/A,FALSE,"P";"Tab2",#N/A,FALSE,"P"}</definedName>
    <definedName name="mf" localSheetId="6" hidden="1">{"Tab1",#N/A,FALSE,"P";"Tab2",#N/A,FALSE,"P"}</definedName>
    <definedName name="mf" localSheetId="7" hidden="1">{"Tab1",#N/A,FALSE,"P";"Tab2",#N/A,FALSE,"P"}</definedName>
    <definedName name="mf" localSheetId="13" hidden="1">{"Tab1",#N/A,FALSE,"P";"Tab2",#N/A,FALSE,"P"}</definedName>
    <definedName name="mf" localSheetId="35" hidden="1">{"Tab1",#N/A,FALSE,"P";"Tab2",#N/A,FALSE,"P"}</definedName>
    <definedName name="mf" hidden="1">{"Tab1",#N/A,FALSE,"P";"Tab2",#N/A,FALSE,"P"}</definedName>
    <definedName name="MFISCAL" localSheetId="35">'[3]Annual Raw Data'!#REF!</definedName>
    <definedName name="MFISCAL">'[3]Annual Raw Data'!#REF!</definedName>
    <definedName name="mflowsa" localSheetId="35">[16]!mflowsa</definedName>
    <definedName name="mflowsa">[16]!mflowsa</definedName>
    <definedName name="mflowsq" localSheetId="35">[16]!mflowsq</definedName>
    <definedName name="mflowsq">[16]!mflowsq</definedName>
    <definedName name="MICRO" localSheetId="23">#REF!</definedName>
    <definedName name="MICRO" localSheetId="30">#REF!</definedName>
    <definedName name="MICRO" localSheetId="6">#REF!</definedName>
    <definedName name="MICRO" localSheetId="7">#REF!</definedName>
    <definedName name="MICRO" localSheetId="35">#REF!</definedName>
    <definedName name="MICRO">#REF!</definedName>
    <definedName name="min_VZ" localSheetId="23">[26]Graf14_Graf15!#REF!</definedName>
    <definedName name="min_VZ" localSheetId="30">[26]Graf14_Graf15!#REF!</definedName>
    <definedName name="min_VZ" localSheetId="35">[26]Graf14_Graf15!#REF!</definedName>
    <definedName name="min_VZ">[26]Graf14_Graf15!#REF!</definedName>
    <definedName name="MISC3" localSheetId="23">#REF!</definedName>
    <definedName name="MISC3" localSheetId="30">#REF!</definedName>
    <definedName name="MISC3" localSheetId="6">#REF!</definedName>
    <definedName name="MISC3" localSheetId="7">#REF!</definedName>
    <definedName name="MISC3" localSheetId="35">#REF!</definedName>
    <definedName name="MISC3">#REF!</definedName>
    <definedName name="MISC4" localSheetId="23">[1]OUTPUT!#REF!</definedName>
    <definedName name="MISC4" localSheetId="30">[1]OUTPUT!#REF!</definedName>
    <definedName name="MISC4" localSheetId="35">[1]OUTPUT!#REF!</definedName>
    <definedName name="MISC4">[1]OUTPUT!#REF!</definedName>
    <definedName name="mmm" localSheetId="17" hidden="1">{"Riqfin97",#N/A,FALSE,"Tran";"Riqfinpro",#N/A,FALSE,"Tran"}</definedName>
    <definedName name="mmm" localSheetId="23" hidden="1">{"Riqfin97",#N/A,FALSE,"Tran";"Riqfinpro",#N/A,FALSE,"Tran"}</definedName>
    <definedName name="mmm" localSheetId="30" hidden="1">{"Riqfin97",#N/A,FALSE,"Tran";"Riqfinpro",#N/A,FALSE,"Tran"}</definedName>
    <definedName name="mmm" localSheetId="6" hidden="1">{"Riqfin97",#N/A,FALSE,"Tran";"Riqfinpro",#N/A,FALSE,"Tran"}</definedName>
    <definedName name="mmm" localSheetId="7" hidden="1">{"Riqfin97",#N/A,FALSE,"Tran";"Riqfinpro",#N/A,FALSE,"Tran"}</definedName>
    <definedName name="mmm" localSheetId="13" hidden="1">{"Riqfin97",#N/A,FALSE,"Tran";"Riqfinpro",#N/A,FALSE,"Tran"}</definedName>
    <definedName name="mmm" localSheetId="35" hidden="1">{"Riqfin97",#N/A,FALSE,"Tran";"Riqfinpro",#N/A,FALSE,"Tran"}</definedName>
    <definedName name="mmm" hidden="1">{"Riqfin97",#N/A,FALSE,"Tran";"Riqfinpro",#N/A,FALSE,"Tran"}</definedName>
    <definedName name="mmmm" localSheetId="17" hidden="1">{"Tab1",#N/A,FALSE,"P";"Tab2",#N/A,FALSE,"P"}</definedName>
    <definedName name="mmmm" localSheetId="23" hidden="1">{"Tab1",#N/A,FALSE,"P";"Tab2",#N/A,FALSE,"P"}</definedName>
    <definedName name="mmmm" localSheetId="30" hidden="1">{"Tab1",#N/A,FALSE,"P";"Tab2",#N/A,FALSE,"P"}</definedName>
    <definedName name="mmmm" localSheetId="6" hidden="1">{"Tab1",#N/A,FALSE,"P";"Tab2",#N/A,FALSE,"P"}</definedName>
    <definedName name="mmmm" localSheetId="7" hidden="1">{"Tab1",#N/A,FALSE,"P";"Tab2",#N/A,FALSE,"P"}</definedName>
    <definedName name="mmmm" localSheetId="13" hidden="1">{"Tab1",#N/A,FALSE,"P";"Tab2",#N/A,FALSE,"P"}</definedName>
    <definedName name="mmmm" localSheetId="35" hidden="1">{"Tab1",#N/A,FALSE,"P";"Tab2",#N/A,FALSE,"P"}</definedName>
    <definedName name="mmmm" hidden="1">{"Tab1",#N/A,FALSE,"P";"Tab2",#N/A,FALSE,"P"}</definedName>
    <definedName name="MON_SM" localSheetId="23">#REF!</definedName>
    <definedName name="MON_SM" localSheetId="30">#REF!</definedName>
    <definedName name="MON_SM" localSheetId="6">#REF!</definedName>
    <definedName name="MON_SM" localSheetId="7">#REF!</definedName>
    <definedName name="MON_SM" localSheetId="35">#REF!</definedName>
    <definedName name="MON_SM">#REF!</definedName>
    <definedName name="MONF_SM" localSheetId="23">#REF!</definedName>
    <definedName name="MONF_SM" localSheetId="30">#REF!</definedName>
    <definedName name="MONF_SM" localSheetId="6">#REF!</definedName>
    <definedName name="MONF_SM" localSheetId="7">#REF!</definedName>
    <definedName name="MONF_SM" localSheetId="35">#REF!</definedName>
    <definedName name="MONF_SM">#REF!</definedName>
    <definedName name="MONTH" localSheetId="35">[5]REER!$D$140:$E$199</definedName>
    <definedName name="MONTH">[19]REER!$D$140:$E$199</definedName>
    <definedName name="mstocksa" localSheetId="35">[16]!mstocksa</definedName>
    <definedName name="mstocksa">[16]!mstocksa</definedName>
    <definedName name="mstocksq" localSheetId="35">[16]!mstocksq</definedName>
    <definedName name="mstocksq">[16]!mstocksq</definedName>
    <definedName name="MTO" localSheetId="23">#REF!</definedName>
    <definedName name="MTO" localSheetId="30">#REF!</definedName>
    <definedName name="MTO" localSheetId="6">#REF!</definedName>
    <definedName name="MTO" localSheetId="7">#REF!</definedName>
    <definedName name="MTO" localSheetId="8">#REF!</definedName>
    <definedName name="MTO" localSheetId="9">#REF!</definedName>
    <definedName name="MTO">#REF!</definedName>
    <definedName name="Municipios" localSheetId="23">#REF!</definedName>
    <definedName name="Municipios" localSheetId="30">#REF!</definedName>
    <definedName name="Municipios" localSheetId="6">#REF!</definedName>
    <definedName name="Municipios" localSheetId="7">#REF!</definedName>
    <definedName name="Municipios" localSheetId="35">#REF!</definedName>
    <definedName name="Municipios">#REF!</definedName>
    <definedName name="MVZ_1.5x" localSheetId="23">[26]Graf14_Graf15!#REF!</definedName>
    <definedName name="MVZ_1.5x" localSheetId="30">[26]Graf14_Graf15!#REF!</definedName>
    <definedName name="MVZ_1.5x" localSheetId="35">[26]Graf14_Graf15!#REF!</definedName>
    <definedName name="MVZ_1.5x">[26]Graf14_Graf15!#REF!</definedName>
    <definedName name="MVZ_4x" localSheetId="30">[26]Graf14_Graf15!#REF!</definedName>
    <definedName name="MVZ_4x" localSheetId="35">[26]Graf14_Graf15!#REF!</definedName>
    <definedName name="MVZ_4x">[26]Graf14_Graf15!#REF!</definedName>
    <definedName name="MVZ_5x" localSheetId="30">[26]Graf14_Graf15!#REF!</definedName>
    <definedName name="MVZ_5x" localSheetId="35">[26]Graf14_Graf15!#REF!</definedName>
    <definedName name="MVZ_5x">[26]Graf14_Graf15!#REF!</definedName>
    <definedName name="MW" localSheetId="30">[26]Graf14_Graf15!#REF!</definedName>
    <definedName name="MW" localSheetId="35">[26]Graf14_Graf15!#REF!</definedName>
    <definedName name="MW">[26]Graf14_Graf15!#REF!</definedName>
    <definedName name="MW_2" localSheetId="30">[26]Graf14_Graf15!#REF!</definedName>
    <definedName name="MW_2" localSheetId="35">[26]Graf14_Graf15!#REF!</definedName>
    <definedName name="MW_2">[26]Graf14_Graf15!#REF!</definedName>
    <definedName name="NACTCURRENT" localSheetId="23">#REF!</definedName>
    <definedName name="NACTCURRENT" localSheetId="30">#REF!</definedName>
    <definedName name="NACTCURRENT" localSheetId="6">#REF!</definedName>
    <definedName name="NACTCURRENT" localSheetId="7">#REF!</definedName>
    <definedName name="NACTCURRENT" localSheetId="35">#REF!</definedName>
    <definedName name="NACTCURRENT">#REF!</definedName>
    <definedName name="nam1out" localSheetId="23">#REF!</definedName>
    <definedName name="nam1out" localSheetId="30">#REF!</definedName>
    <definedName name="nam1out" localSheetId="6">#REF!</definedName>
    <definedName name="nam1out" localSheetId="7">#REF!</definedName>
    <definedName name="nam1out" localSheetId="35">#REF!</definedName>
    <definedName name="nam1out">#REF!</definedName>
    <definedName name="nam2in" localSheetId="23">#REF!</definedName>
    <definedName name="nam2in" localSheetId="30">#REF!</definedName>
    <definedName name="nam2in" localSheetId="6">#REF!</definedName>
    <definedName name="nam2in" localSheetId="7">#REF!</definedName>
    <definedName name="nam2in" localSheetId="35">#REF!</definedName>
    <definedName name="nam2in">#REF!</definedName>
    <definedName name="nam2out" localSheetId="23">#REF!</definedName>
    <definedName name="nam2out" localSheetId="6">#REF!</definedName>
    <definedName name="nam2out" localSheetId="7">#REF!</definedName>
    <definedName name="nam2out" localSheetId="35">#REF!</definedName>
    <definedName name="nam2out">#REF!</definedName>
    <definedName name="NAMB" localSheetId="35">[5]REER!$AY$143:$BB$143</definedName>
    <definedName name="NAMB">[19]REER!$AY$143:$BB$143</definedName>
    <definedName name="namcr" localSheetId="30">'[2]Tab ann curr'!#REF!</definedName>
    <definedName name="namcr" localSheetId="35">'[2]Tab ann curr'!#REF!</definedName>
    <definedName name="namcr">'[2]Tab ann curr'!#REF!</definedName>
    <definedName name="namcs" localSheetId="30">'[2]Tab ann cst'!#REF!</definedName>
    <definedName name="namcs" localSheetId="35">'[2]Tab ann cst'!#REF!</definedName>
    <definedName name="namcs">'[2]Tab ann cst'!#REF!</definedName>
    <definedName name="name_AD">[33]Sheet1!$A$20</definedName>
    <definedName name="name_EXP">[33]Sheet1!$N$54:$N$71</definedName>
    <definedName name="name_FISC" localSheetId="23">#REF!</definedName>
    <definedName name="name_FISC" localSheetId="30">#REF!</definedName>
    <definedName name="name_FISC" localSheetId="6">#REF!</definedName>
    <definedName name="name_FISC" localSheetId="7">#REF!</definedName>
    <definedName name="name_FISC" localSheetId="35">#REF!</definedName>
    <definedName name="name_FISC">#REF!</definedName>
    <definedName name="nameIntLiq" localSheetId="23">#REF!</definedName>
    <definedName name="nameIntLiq" localSheetId="30">#REF!</definedName>
    <definedName name="nameIntLiq" localSheetId="6">#REF!</definedName>
    <definedName name="nameIntLiq" localSheetId="7">#REF!</definedName>
    <definedName name="nameIntLiq" localSheetId="35">#REF!</definedName>
    <definedName name="nameIntLiq">#REF!</definedName>
    <definedName name="nameMoney" localSheetId="23">#REF!</definedName>
    <definedName name="nameMoney" localSheetId="30">#REF!</definedName>
    <definedName name="nameMoney" localSheetId="6">#REF!</definedName>
    <definedName name="nameMoney" localSheetId="7">#REF!</definedName>
    <definedName name="nameMoney" localSheetId="35">#REF!</definedName>
    <definedName name="nameMoney">#REF!</definedName>
    <definedName name="nameRATES" localSheetId="23">#REF!</definedName>
    <definedName name="nameRATES" localSheetId="6">#REF!</definedName>
    <definedName name="nameRATES" localSheetId="7">#REF!</definedName>
    <definedName name="nameRATES" localSheetId="35">#REF!</definedName>
    <definedName name="nameRATES">#REF!</definedName>
    <definedName name="nameRAWQ" localSheetId="23">'[34]Raw Data'!#REF!</definedName>
    <definedName name="nameRAWQ" localSheetId="35">'[34]Raw Data'!#REF!</definedName>
    <definedName name="nameRAWQ">'[34]Raw Data'!#REF!</definedName>
    <definedName name="nameReal" localSheetId="23">#REF!</definedName>
    <definedName name="nameReal" localSheetId="30">#REF!</definedName>
    <definedName name="nameReal" localSheetId="6">#REF!</definedName>
    <definedName name="nameReal" localSheetId="7">#REF!</definedName>
    <definedName name="nameReal" localSheetId="35">#REF!</definedName>
    <definedName name="nameReal">#REF!</definedName>
    <definedName name="names" localSheetId="23">#REF!</definedName>
    <definedName name="names" localSheetId="30">#REF!</definedName>
    <definedName name="names" localSheetId="6">#REF!</definedName>
    <definedName name="names" localSheetId="7">#REF!</definedName>
    <definedName name="names" localSheetId="35">#REF!</definedName>
    <definedName name="names">#REF!</definedName>
    <definedName name="NAMES_fidr_r" localSheetId="23">[32]monthly!#REF!</definedName>
    <definedName name="NAMES_fidr_r" localSheetId="30">[32]monthly!#REF!</definedName>
    <definedName name="NAMES_fidr_r" localSheetId="35">[31]monthly!#REF!</definedName>
    <definedName name="NAMES_fidr_r">[32]monthly!#REF!</definedName>
    <definedName name="names_figb_r" localSheetId="30">[32]monthly!#REF!</definedName>
    <definedName name="names_figb_r" localSheetId="35">[31]monthly!#REF!</definedName>
    <definedName name="names_figb_r">[32]monthly!#REF!</definedName>
    <definedName name="names_w" localSheetId="23">#REF!</definedName>
    <definedName name="names_w" localSheetId="30">#REF!</definedName>
    <definedName name="names_w" localSheetId="6">#REF!</definedName>
    <definedName name="names_w" localSheetId="7">#REF!</definedName>
    <definedName name="names_w" localSheetId="35">#REF!</definedName>
    <definedName name="names_w">#REF!</definedName>
    <definedName name="names1in" localSheetId="23">#REF!</definedName>
    <definedName name="names1in" localSheetId="30">#REF!</definedName>
    <definedName name="names1in" localSheetId="6">#REF!</definedName>
    <definedName name="names1in" localSheetId="7">#REF!</definedName>
    <definedName name="names1in" localSheetId="35">#REF!</definedName>
    <definedName name="names1in">#REF!</definedName>
    <definedName name="NAMESB" localSheetId="23">#REF!</definedName>
    <definedName name="NAMESB" localSheetId="30">#REF!</definedName>
    <definedName name="NAMESB" localSheetId="6">#REF!</definedName>
    <definedName name="NAMESB" localSheetId="7">#REF!</definedName>
    <definedName name="NAMESB" localSheetId="35">#REF!</definedName>
    <definedName name="NAMESB">#REF!</definedName>
    <definedName name="namesc" localSheetId="23">#REF!</definedName>
    <definedName name="namesc" localSheetId="6">#REF!</definedName>
    <definedName name="namesc" localSheetId="7">#REF!</definedName>
    <definedName name="namesc" localSheetId="35">#REF!</definedName>
    <definedName name="namesc">#REF!</definedName>
    <definedName name="NAMESG" localSheetId="23">#REF!</definedName>
    <definedName name="NAMESG" localSheetId="6">#REF!</definedName>
    <definedName name="NAMESG" localSheetId="7">#REF!</definedName>
    <definedName name="NAMESG" localSheetId="35">#REF!</definedName>
    <definedName name="NAMESG">#REF!</definedName>
    <definedName name="namesm" localSheetId="23">#REF!</definedName>
    <definedName name="namesm" localSheetId="6">#REF!</definedName>
    <definedName name="namesm" localSheetId="7">#REF!</definedName>
    <definedName name="namesm" localSheetId="35">#REF!</definedName>
    <definedName name="namesm">#REF!</definedName>
    <definedName name="NAMESQ" localSheetId="23">#REF!</definedName>
    <definedName name="NAMESQ" localSheetId="6">#REF!</definedName>
    <definedName name="NAMESQ" localSheetId="7">#REF!</definedName>
    <definedName name="NAMESQ" localSheetId="35">#REF!</definedName>
    <definedName name="NAMESQ">#REF!</definedName>
    <definedName name="namesr" localSheetId="23">#REF!</definedName>
    <definedName name="namesr" localSheetId="6">#REF!</definedName>
    <definedName name="namesr" localSheetId="7">#REF!</definedName>
    <definedName name="namesr" localSheetId="35">#REF!</definedName>
    <definedName name="namesr">#REF!</definedName>
    <definedName name="namestran" localSheetId="35">[27]transfer!$C$1:$O$1</definedName>
    <definedName name="namestran">[28]transfer!$C$1:$O$1</definedName>
    <definedName name="namgdp" localSheetId="23">#REF!</definedName>
    <definedName name="namgdp" localSheetId="30">#REF!</definedName>
    <definedName name="namgdp" localSheetId="6">#REF!</definedName>
    <definedName name="namgdp" localSheetId="7">#REF!</definedName>
    <definedName name="namgdp" localSheetId="35">#REF!</definedName>
    <definedName name="namgdp">#REF!</definedName>
    <definedName name="NAMIN" localSheetId="23">#REF!</definedName>
    <definedName name="NAMIN" localSheetId="30">#REF!</definedName>
    <definedName name="NAMIN" localSheetId="6">#REF!</definedName>
    <definedName name="NAMIN" localSheetId="7">#REF!</definedName>
    <definedName name="NAMIN" localSheetId="35">#REF!</definedName>
    <definedName name="NAMIN">#REF!</definedName>
    <definedName name="namin1" localSheetId="35">[5]REER!$F$1:$BP$1</definedName>
    <definedName name="namin1">[19]REER!$F$1:$BP$1</definedName>
    <definedName name="namin2" localSheetId="35">[5]REER!$F$138:$AA$138</definedName>
    <definedName name="namin2">[19]REER!$F$138:$AA$138</definedName>
    <definedName name="namind" localSheetId="30">'[2]work Q real'!#REF!</definedName>
    <definedName name="namind" localSheetId="35">'[2]work Q real'!#REF!</definedName>
    <definedName name="namind">'[2]work Q real'!#REF!</definedName>
    <definedName name="naminm" localSheetId="23">#REF!</definedName>
    <definedName name="naminm" localSheetId="30">#REF!</definedName>
    <definedName name="naminm" localSheetId="6">#REF!</definedName>
    <definedName name="naminm" localSheetId="7">#REF!</definedName>
    <definedName name="naminm" localSheetId="35">#REF!</definedName>
    <definedName name="naminm">#REF!</definedName>
    <definedName name="naminq" localSheetId="23">#REF!</definedName>
    <definedName name="naminq" localSheetId="30">#REF!</definedName>
    <definedName name="naminq" localSheetId="6">#REF!</definedName>
    <definedName name="naminq" localSheetId="7">#REF!</definedName>
    <definedName name="naminq" localSheetId="35">#REF!</definedName>
    <definedName name="naminq">#REF!</definedName>
    <definedName name="namm" localSheetId="23">#REF!</definedName>
    <definedName name="namm" localSheetId="30">#REF!</definedName>
    <definedName name="namm" localSheetId="6">#REF!</definedName>
    <definedName name="namm" localSheetId="7">#REF!</definedName>
    <definedName name="namm" localSheetId="35">#REF!</definedName>
    <definedName name="namm">#REF!</definedName>
    <definedName name="NAMOUT" localSheetId="23">#REF!</definedName>
    <definedName name="NAMOUT" localSheetId="6">#REF!</definedName>
    <definedName name="NAMOUT" localSheetId="7">#REF!</definedName>
    <definedName name="NAMOUT" localSheetId="35">#REF!</definedName>
    <definedName name="NAMOUT">#REF!</definedName>
    <definedName name="namout1" localSheetId="35">[5]REER!$F$2:$AA$2</definedName>
    <definedName name="namout1">[19]REER!$F$2:$AA$2</definedName>
    <definedName name="namoutm" localSheetId="23">#REF!</definedName>
    <definedName name="namoutm" localSheetId="30">#REF!</definedName>
    <definedName name="namoutm" localSheetId="6">#REF!</definedName>
    <definedName name="namoutm" localSheetId="7">#REF!</definedName>
    <definedName name="namoutm" localSheetId="35">#REF!</definedName>
    <definedName name="namoutm">#REF!</definedName>
    <definedName name="namoutq" localSheetId="23">#REF!</definedName>
    <definedName name="namoutq" localSheetId="30">#REF!</definedName>
    <definedName name="namoutq" localSheetId="6">#REF!</definedName>
    <definedName name="namoutq" localSheetId="7">#REF!</definedName>
    <definedName name="namoutq" localSheetId="35">#REF!</definedName>
    <definedName name="namoutq">#REF!</definedName>
    <definedName name="namprofit" localSheetId="35">[5]C!$O$1:$Z$1</definedName>
    <definedName name="namprofit">[19]C!$O$1:$Z$1</definedName>
    <definedName name="namq" localSheetId="23">#REF!</definedName>
    <definedName name="namq" localSheetId="30">#REF!</definedName>
    <definedName name="namq" localSheetId="6">#REF!</definedName>
    <definedName name="namq" localSheetId="7">#REF!</definedName>
    <definedName name="namq" localSheetId="35">#REF!</definedName>
    <definedName name="namq">#REF!</definedName>
    <definedName name="namq1" localSheetId="23">#REF!</definedName>
    <definedName name="namq1" localSheetId="30">#REF!</definedName>
    <definedName name="namq1" localSheetId="6">#REF!</definedName>
    <definedName name="namq1" localSheetId="7">#REF!</definedName>
    <definedName name="namq1" localSheetId="35">#REF!</definedName>
    <definedName name="namq1">#REF!</definedName>
    <definedName name="namq2" localSheetId="23">#REF!</definedName>
    <definedName name="namq2" localSheetId="30">#REF!</definedName>
    <definedName name="namq2" localSheetId="6">#REF!</definedName>
    <definedName name="namq2" localSheetId="7">#REF!</definedName>
    <definedName name="namq2" localSheetId="35">#REF!</definedName>
    <definedName name="namq2">#REF!</definedName>
    <definedName name="namreer" localSheetId="35">[5]REER!$AY$143:$BF$143</definedName>
    <definedName name="namreer">[19]REER!$AY$143:$BF$143</definedName>
    <definedName name="namsgdp" localSheetId="23">#REF!</definedName>
    <definedName name="namsgdp" localSheetId="30">#REF!</definedName>
    <definedName name="namsgdp" localSheetId="6">#REF!</definedName>
    <definedName name="namsgdp" localSheetId="7">#REF!</definedName>
    <definedName name="namsgdp" localSheetId="35">#REF!</definedName>
    <definedName name="namsgdp">#REF!</definedName>
    <definedName name="namtin" localSheetId="23">#REF!</definedName>
    <definedName name="namtin" localSheetId="30">#REF!</definedName>
    <definedName name="namtin" localSheetId="6">#REF!</definedName>
    <definedName name="namtin" localSheetId="7">#REF!</definedName>
    <definedName name="namtin" localSheetId="35">#REF!</definedName>
    <definedName name="namtin">#REF!</definedName>
    <definedName name="namtout" localSheetId="23">#REF!</definedName>
    <definedName name="namtout" localSheetId="30">#REF!</definedName>
    <definedName name="namtout" localSheetId="6">#REF!</definedName>
    <definedName name="namtout" localSheetId="7">#REF!</definedName>
    <definedName name="namtout" localSheetId="35">#REF!</definedName>
    <definedName name="namtout">#REF!</definedName>
    <definedName name="namulc" localSheetId="35">[5]REER!$BI$1:$BP$1</definedName>
    <definedName name="namulc">[19]REER!$BI$1:$BP$1</definedName>
    <definedName name="_xlnm.Print_Titles" localSheetId="23">#REF!,#REF!</definedName>
    <definedName name="_xlnm.Print_Titles" localSheetId="30">#REF!,#REF!</definedName>
    <definedName name="_xlnm.Print_Titles" localSheetId="6">#REF!,#REF!</definedName>
    <definedName name="_xlnm.Print_Titles" localSheetId="7">#REF!,#REF!</definedName>
    <definedName name="_xlnm.Print_Titles" localSheetId="35">#REF!,#REF!</definedName>
    <definedName name="_xlnm.Print_Titles">#REF!,#REF!</definedName>
    <definedName name="NCG">#N/A</definedName>
    <definedName name="NCG_R">#N/A</definedName>
    <definedName name="NCP">#N/A</definedName>
    <definedName name="NCP_R">#N/A</definedName>
    <definedName name="NCZD" localSheetId="23">[26]Graf14_Graf15!#REF!</definedName>
    <definedName name="NCZD" localSheetId="30">[26]Graf14_Graf15!#REF!</definedName>
    <definedName name="NCZD" localSheetId="6">[26]Graf14_Graf15!#REF!</definedName>
    <definedName name="NCZD" localSheetId="7">[26]Graf14_Graf15!#REF!</definedName>
    <definedName name="NCZD" localSheetId="35">[26]Graf14_Graf15!#REF!</definedName>
    <definedName name="NCZD">[26]Graf14_Graf15!#REF!</definedName>
    <definedName name="NCZD_2" localSheetId="23">[26]Graf14_Graf15!#REF!</definedName>
    <definedName name="NCZD_2" localSheetId="30">[26]Graf14_Graf15!#REF!</definedName>
    <definedName name="NCZD_2" localSheetId="6">[26]Graf14_Graf15!#REF!</definedName>
    <definedName name="NCZD_2" localSheetId="7">[26]Graf14_Graf15!#REF!</definedName>
    <definedName name="NCZD_2" localSheetId="35">[26]Graf14_Graf15!#REF!</definedName>
    <definedName name="NCZD_2">[26]Graf14_Graf15!#REF!</definedName>
    <definedName name="NEER" localSheetId="35">[5]REER!$AY$144:$AY$206</definedName>
    <definedName name="NEER">[19]REER!$AY$144:$AY$206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DPA" localSheetId="23">#REF!</definedName>
    <definedName name="NGDPA" localSheetId="30">#REF!</definedName>
    <definedName name="NGDPA" localSheetId="6">#REF!</definedName>
    <definedName name="NGDPA" localSheetId="7">#REF!</definedName>
    <definedName name="NGDPA" localSheetId="35">#REF!</definedName>
    <definedName name="NGDPA">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" localSheetId="17" hidden="1">{"Riqfin97",#N/A,FALSE,"Tran";"Riqfinpro",#N/A,FALSE,"Tran"}</definedName>
    <definedName name="nn" localSheetId="23" hidden="1">{"Riqfin97",#N/A,FALSE,"Tran";"Riqfinpro",#N/A,FALSE,"Tran"}</definedName>
    <definedName name="nn" localSheetId="30" hidden="1">{"Riqfin97",#N/A,FALSE,"Tran";"Riqfinpro",#N/A,FALSE,"Tran"}</definedName>
    <definedName name="nn" localSheetId="6" hidden="1">{"Riqfin97",#N/A,FALSE,"Tran";"Riqfinpro",#N/A,FALSE,"Tran"}</definedName>
    <definedName name="nn" localSheetId="7" hidden="1">{"Riqfin97",#N/A,FALSE,"Tran";"Riqfinpro",#N/A,FALSE,"Tran"}</definedName>
    <definedName name="nn" localSheetId="13" hidden="1">{"Riqfin97",#N/A,FALSE,"Tran";"Riqfinpro",#N/A,FALSE,"Tran"}</definedName>
    <definedName name="nn" localSheetId="35" hidden="1">{"Riqfin97",#N/A,FALSE,"Tran";"Riqfinpro",#N/A,FALSE,"Tran"}</definedName>
    <definedName name="nn" hidden="1">{"Riqfin97",#N/A,FALSE,"Tran";"Riqfinpro",#N/A,FALSE,"Tran"}</definedName>
    <definedName name="nnn" localSheetId="17" hidden="1">{"Tab1",#N/A,FALSE,"P";"Tab2",#N/A,FALSE,"P"}</definedName>
    <definedName name="nnn" localSheetId="23" hidden="1">{"Tab1",#N/A,FALSE,"P";"Tab2",#N/A,FALSE,"P"}</definedName>
    <definedName name="nnn" localSheetId="30" hidden="1">{"Tab1",#N/A,FALSE,"P";"Tab2",#N/A,FALSE,"P"}</definedName>
    <definedName name="nnn" localSheetId="6" hidden="1">{"Tab1",#N/A,FALSE,"P";"Tab2",#N/A,FALSE,"P"}</definedName>
    <definedName name="nnn" localSheetId="7" hidden="1">{"Tab1",#N/A,FALSE,"P";"Tab2",#N/A,FALSE,"P"}</definedName>
    <definedName name="nnn" localSheetId="13" hidden="1">{"Tab1",#N/A,FALSE,"P";"Tab2",#N/A,FALSE,"P"}</definedName>
    <definedName name="nnn" localSheetId="35" hidden="1">{"Tab1",#N/A,FALSE,"P";"Tab2",#N/A,FALSE,"P"}</definedName>
    <definedName name="nnn" hidden="1">{"Tab1",#N/A,FALSE,"P";"Tab2",#N/A,FALSE,"P"}</definedName>
    <definedName name="NOMINAL" localSheetId="23">#REF!</definedName>
    <definedName name="NOMINAL" localSheetId="30">#REF!</definedName>
    <definedName name="NOMINAL" localSheetId="6">#REF!</definedName>
    <definedName name="NOMINAL" localSheetId="7">#REF!</definedName>
    <definedName name="NOMINAL" localSheetId="35">#REF!</definedName>
    <definedName name="NOMINAL">#REF!</definedName>
    <definedName name="NPee_2" localSheetId="23">[26]Graf14_Graf15!#REF!</definedName>
    <definedName name="NPee_2" localSheetId="30">[26]Graf14_Graf15!#REF!</definedName>
    <definedName name="NPee_2" localSheetId="35">[26]Graf14_Graf15!#REF!</definedName>
    <definedName name="NPee_2">[26]Graf14_Graf15!#REF!</definedName>
    <definedName name="NPer_2" localSheetId="30">[26]Graf14_Graf15!#REF!</definedName>
    <definedName name="NPer_2" localSheetId="35">[26]Graf14_Graf15!#REF!</definedName>
    <definedName name="NPer_2">[26]Graf14_Graf15!#REF!</definedName>
    <definedName name="NTDD_RG" localSheetId="35">#N/A</definedName>
    <definedName name="NTDD_RG">[20]!NTDD_RG</definedName>
    <definedName name="NX">#N/A</definedName>
    <definedName name="NX_R">#N/A</definedName>
    <definedName name="NXG_RG">#N/A</definedName>
    <definedName name="_xlnm.Print_Area" localSheetId="18">'Tab 8'!$A$5:$F$28</definedName>
    <definedName name="_xlnm.Print_Area">#N/A</definedName>
    <definedName name="Odh" localSheetId="23">#REF!</definedName>
    <definedName name="Odh" localSheetId="30">#REF!</definedName>
    <definedName name="Odh" localSheetId="6">#REF!</definedName>
    <definedName name="Odh" localSheetId="7">#REF!</definedName>
    <definedName name="Odh" localSheetId="35">#REF!</definedName>
    <definedName name="Odh">#REF!</definedName>
    <definedName name="oliu" localSheetId="17" hidden="1">{"WEO",#N/A,FALSE,"T"}</definedName>
    <definedName name="oliu" localSheetId="23" hidden="1">{"WEO",#N/A,FALSE,"T"}</definedName>
    <definedName name="oliu" localSheetId="30" hidden="1">{"WEO",#N/A,FALSE,"T"}</definedName>
    <definedName name="oliu" localSheetId="6" hidden="1">{"WEO",#N/A,FALSE,"T"}</definedName>
    <definedName name="oliu" localSheetId="7" hidden="1">{"WEO",#N/A,FALSE,"T"}</definedName>
    <definedName name="oliu" localSheetId="13" hidden="1">{"WEO",#N/A,FALSE,"T"}</definedName>
    <definedName name="oliu" hidden="1">{"WEO",#N/A,FALSE,"T"}</definedName>
    <definedName name="oo" localSheetId="17" hidden="1">{"Riqfin97",#N/A,FALSE,"Tran";"Riqfinpro",#N/A,FALSE,"Tran"}</definedName>
    <definedName name="oo" localSheetId="23" hidden="1">{"Riqfin97",#N/A,FALSE,"Tran";"Riqfinpro",#N/A,FALSE,"Tran"}</definedName>
    <definedName name="oo" localSheetId="30" hidden="1">{"Riqfin97",#N/A,FALSE,"Tran";"Riqfinpro",#N/A,FALSE,"Tran"}</definedName>
    <definedName name="oo" localSheetId="6" hidden="1">{"Riqfin97",#N/A,FALSE,"Tran";"Riqfinpro",#N/A,FALSE,"Tran"}</definedName>
    <definedName name="oo" localSheetId="7" hidden="1">{"Riqfin97",#N/A,FALSE,"Tran";"Riqfinpro",#N/A,FALSE,"Tran"}</definedName>
    <definedName name="oo" localSheetId="13" hidden="1">{"Riqfin97",#N/A,FALSE,"Tran";"Riqfinpro",#N/A,FALSE,"Tran"}</definedName>
    <definedName name="oo" localSheetId="35" hidden="1">{"Riqfin97",#N/A,FALSE,"Tran";"Riqfinpro",#N/A,FALSE,"Tran"}</definedName>
    <definedName name="oo" hidden="1">{"Riqfin97",#N/A,FALSE,"Tran";"Riqfinpro",#N/A,FALSE,"Tran"}</definedName>
    <definedName name="ooo" localSheetId="17" hidden="1">{"Tab1",#N/A,FALSE,"P";"Tab2",#N/A,FALSE,"P"}</definedName>
    <definedName name="ooo" localSheetId="23" hidden="1">{"Tab1",#N/A,FALSE,"P";"Tab2",#N/A,FALSE,"P"}</definedName>
    <definedName name="ooo" localSheetId="30" hidden="1">{"Tab1",#N/A,FALSE,"P";"Tab2",#N/A,FALSE,"P"}</definedName>
    <definedName name="ooo" localSheetId="6" hidden="1">{"Tab1",#N/A,FALSE,"P";"Tab2",#N/A,FALSE,"P"}</definedName>
    <definedName name="ooo" localSheetId="7" hidden="1">{"Tab1",#N/A,FALSE,"P";"Tab2",#N/A,FALSE,"P"}</definedName>
    <definedName name="ooo" localSheetId="13" hidden="1">{"Tab1",#N/A,FALSE,"P";"Tab2",#N/A,FALSE,"P"}</definedName>
    <definedName name="ooo" localSheetId="35" hidden="1">{"Tab1",#N/A,FALSE,"P";"Tab2",#N/A,FALSE,"P"}</definedName>
    <definedName name="ooo" hidden="1">{"Tab1",#N/A,FALSE,"P";"Tab2",#N/A,FALSE,"P"}</definedName>
    <definedName name="OS2015_new" localSheetId="17">#REF!</definedName>
    <definedName name="OS2015_new" localSheetId="23">#REF!</definedName>
    <definedName name="OS2015_new" localSheetId="30">#REF!</definedName>
    <definedName name="OS2015_new" localSheetId="6">#REF!</definedName>
    <definedName name="OS2015_new" localSheetId="7">#REF!</definedName>
    <definedName name="OS2015_new" localSheetId="35">#REF!</definedName>
    <definedName name="OS2015_new">#REF!</definedName>
    <definedName name="other" localSheetId="23">#REF!</definedName>
    <definedName name="other" localSheetId="30">#REF!</definedName>
    <definedName name="other" localSheetId="6">#REF!</definedName>
    <definedName name="other" localSheetId="7">#REF!</definedName>
    <definedName name="other" localSheetId="35">#REF!</definedName>
    <definedName name="other">#REF!</definedName>
    <definedName name="Otras_Residuales" localSheetId="23">#REF!</definedName>
    <definedName name="Otras_Residuales" localSheetId="30">#REF!</definedName>
    <definedName name="Otras_Residuales" localSheetId="6">#REF!</definedName>
    <definedName name="Otras_Residuales" localSheetId="7">#REF!</definedName>
    <definedName name="Otras_Residuales" localSheetId="35">#REF!</definedName>
    <definedName name="Otras_Residuales">#REF!</definedName>
    <definedName name="out">[55]output!$A$3:$P$128</definedName>
    <definedName name="OUTB" localSheetId="35">[27]B!$D$6:$H$6</definedName>
    <definedName name="OUTB">[28]B!$D$6:$H$6</definedName>
    <definedName name="outc" localSheetId="35">[27]C!$C$6:$D$6</definedName>
    <definedName name="outc">[28]C!$C$6:$D$6</definedName>
    <definedName name="output" localSheetId="23">#REF!</definedName>
    <definedName name="output" localSheetId="30">#REF!</definedName>
    <definedName name="output" localSheetId="6">#REF!</definedName>
    <definedName name="output" localSheetId="7">#REF!</definedName>
    <definedName name="output" localSheetId="35">#REF!</definedName>
    <definedName name="output">#REF!</definedName>
    <definedName name="output_projections">[56]projections!$A$3:$R$108</definedName>
    <definedName name="output1">[23]output!$A$1:$J$122</definedName>
    <definedName name="p" localSheetId="17" hidden="1">{"Riqfin97",#N/A,FALSE,"Tran";"Riqfinpro",#N/A,FALSE,"Tran"}</definedName>
    <definedName name="p" localSheetId="23" hidden="1">{"Riqfin97",#N/A,FALSE,"Tran";"Riqfinpro",#N/A,FALSE,"Tran"}</definedName>
    <definedName name="p" localSheetId="30" hidden="1">{"Riqfin97",#N/A,FALSE,"Tran";"Riqfinpro",#N/A,FALSE,"Tran"}</definedName>
    <definedName name="p" localSheetId="6" hidden="1">{"Riqfin97",#N/A,FALSE,"Tran";"Riqfinpro",#N/A,FALSE,"Tran"}</definedName>
    <definedName name="p" localSheetId="7" hidden="1">{"Riqfin97",#N/A,FALSE,"Tran";"Riqfinpro",#N/A,FALSE,"Tran"}</definedName>
    <definedName name="p" localSheetId="13" hidden="1">{"Riqfin97",#N/A,FALSE,"Tran";"Riqfinpro",#N/A,FALSE,"Tran"}</definedName>
    <definedName name="p" localSheetId="35" hidden="1">{"Riqfin97",#N/A,FALSE,"Tran";"Riqfinpro",#N/A,FALSE,"Tran"}</definedName>
    <definedName name="p" hidden="1">{"Riqfin97",#N/A,FALSE,"Tran";"Riqfinpro",#N/A,FALSE,"Tran"}</definedName>
    <definedName name="Page_4" localSheetId="23">#REF!</definedName>
    <definedName name="Page_4" localSheetId="30">#REF!</definedName>
    <definedName name="Page_4" localSheetId="6">#REF!</definedName>
    <definedName name="Page_4" localSheetId="7">#REF!</definedName>
    <definedName name="Page_4" localSheetId="35">#REF!</definedName>
    <definedName name="Page_4">#REF!</definedName>
    <definedName name="page2" localSheetId="23">#REF!</definedName>
    <definedName name="page2" localSheetId="30">#REF!</definedName>
    <definedName name="page2" localSheetId="6">#REF!</definedName>
    <definedName name="page2" localSheetId="7">#REF!</definedName>
    <definedName name="page2" localSheetId="35">#REF!</definedName>
    <definedName name="page2">#REF!</definedName>
    <definedName name="pata" localSheetId="17" hidden="1">{"Tab1",#N/A,FALSE,"P";"Tab2",#N/A,FALSE,"P"}</definedName>
    <definedName name="pata" localSheetId="23" hidden="1">{"Tab1",#N/A,FALSE,"P";"Tab2",#N/A,FALSE,"P"}</definedName>
    <definedName name="pata" localSheetId="30" hidden="1">{"Tab1",#N/A,FALSE,"P";"Tab2",#N/A,FALSE,"P"}</definedName>
    <definedName name="pata" localSheetId="6" hidden="1">{"Tab1",#N/A,FALSE,"P";"Tab2",#N/A,FALSE,"P"}</definedName>
    <definedName name="pata" localSheetId="7" hidden="1">{"Tab1",#N/A,FALSE,"P";"Tab2",#N/A,FALSE,"P"}</definedName>
    <definedName name="pata" localSheetId="13" hidden="1">{"Tab1",#N/A,FALSE,"P";"Tab2",#N/A,FALSE,"P"}</definedName>
    <definedName name="pata" localSheetId="35" hidden="1">{"Tab1",#N/A,FALSE,"P";"Tab2",#N/A,FALSE,"P"}</definedName>
    <definedName name="pata" hidden="1">{"Tab1",#N/A,FALSE,"P";"Tab2",#N/A,FALSE,"P"}</definedName>
    <definedName name="PCPIG">#N/A</definedName>
    <definedName name="Petroecuador" localSheetId="23">#REF!</definedName>
    <definedName name="Petroecuador" localSheetId="30">#REF!</definedName>
    <definedName name="Petroecuador" localSheetId="6">#REF!</definedName>
    <definedName name="Petroecuador" localSheetId="7">#REF!</definedName>
    <definedName name="Petroecuador" localSheetId="35">#REF!</definedName>
    <definedName name="Petroecuador">#REF!</definedName>
    <definedName name="pchar00memu.m" localSheetId="23">[32]monthly!#REF!</definedName>
    <definedName name="pchar00memu.m" localSheetId="35">[31]monthly!#REF!</definedName>
    <definedName name="pchar00memu.m">[32]monthly!#REF!</definedName>
    <definedName name="podatki" localSheetId="23">#REF!</definedName>
    <definedName name="podatki" localSheetId="30">#REF!</definedName>
    <definedName name="podatki" localSheetId="6">#REF!</definedName>
    <definedName name="podatki" localSheetId="7">#REF!</definedName>
    <definedName name="podatki" localSheetId="35">#REF!</definedName>
    <definedName name="podatki">#REF!</definedName>
    <definedName name="Ports" localSheetId="23">#REF!</definedName>
    <definedName name="Ports" localSheetId="30">#REF!</definedName>
    <definedName name="Ports" localSheetId="6">#REF!</definedName>
    <definedName name="Ports" localSheetId="7">#REF!</definedName>
    <definedName name="Ports" localSheetId="35">#REF!</definedName>
    <definedName name="Ports">#REF!</definedName>
    <definedName name="pp" localSheetId="17" hidden="1">{"Riqfin97",#N/A,FALSE,"Tran";"Riqfinpro",#N/A,FALSE,"Tran"}</definedName>
    <definedName name="pp" localSheetId="23" hidden="1">{"Riqfin97",#N/A,FALSE,"Tran";"Riqfinpro",#N/A,FALSE,"Tran"}</definedName>
    <definedName name="pp" localSheetId="30" hidden="1">{"Riqfin97",#N/A,FALSE,"Tran";"Riqfinpro",#N/A,FALSE,"Tran"}</definedName>
    <definedName name="pp" localSheetId="6" hidden="1">{"Riqfin97",#N/A,FALSE,"Tran";"Riqfinpro",#N/A,FALSE,"Tran"}</definedName>
    <definedName name="pp" localSheetId="7" hidden="1">{"Riqfin97",#N/A,FALSE,"Tran";"Riqfinpro",#N/A,FALSE,"Tran"}</definedName>
    <definedName name="pp" localSheetId="13" hidden="1">{"Riqfin97",#N/A,FALSE,"Tran";"Riqfinpro",#N/A,FALSE,"Tran"}</definedName>
    <definedName name="pp" localSheetId="35" hidden="1">{"Riqfin97",#N/A,FALSE,"Tran";"Riqfinpro",#N/A,FALSE,"Tran"}</definedName>
    <definedName name="pp" hidden="1">{"Riqfin97",#N/A,FALSE,"Tran";"Riqfinpro",#N/A,FALSE,"Tran"}</definedName>
    <definedName name="ppp" localSheetId="17" hidden="1">{"Riqfin97",#N/A,FALSE,"Tran";"Riqfinpro",#N/A,FALSE,"Tran"}</definedName>
    <definedName name="ppp" localSheetId="23" hidden="1">{"Riqfin97",#N/A,FALSE,"Tran";"Riqfinpro",#N/A,FALSE,"Tran"}</definedName>
    <definedName name="ppp" localSheetId="30" hidden="1">{"Riqfin97",#N/A,FALSE,"Tran";"Riqfinpro",#N/A,FALSE,"Tran"}</definedName>
    <definedName name="ppp" localSheetId="6" hidden="1">{"Riqfin97",#N/A,FALSE,"Tran";"Riqfinpro",#N/A,FALSE,"Tran"}</definedName>
    <definedName name="ppp" localSheetId="7" hidden="1">{"Riqfin97",#N/A,FALSE,"Tran";"Riqfinpro",#N/A,FALSE,"Tran"}</definedName>
    <definedName name="ppp" localSheetId="13" hidden="1">{"Riqfin97",#N/A,FALSE,"Tran";"Riqfinpro",#N/A,FALSE,"Tran"}</definedName>
    <definedName name="ppp" localSheetId="35" hidden="1">{"Riqfin97",#N/A,FALSE,"Tran";"Riqfinpro",#N/A,FALSE,"Tran"}</definedName>
    <definedName name="ppp" hidden="1">{"Riqfin97",#N/A,FALSE,"Tran";"Riqfinpro",#N/A,FALSE,"Tran"}</definedName>
    <definedName name="PPPWGT">#N/A</definedName>
    <definedName name="pri" localSheetId="23">#REF!</definedName>
    <definedName name="pri" localSheetId="30">#REF!</definedName>
    <definedName name="pri" localSheetId="6">#REF!</definedName>
    <definedName name="pri" localSheetId="7">#REF!</definedName>
    <definedName name="pri" localSheetId="35">#REF!</definedName>
    <definedName name="pri">#REF!</definedName>
    <definedName name="Print" localSheetId="23">#REF!</definedName>
    <definedName name="Print" localSheetId="30">#REF!</definedName>
    <definedName name="Print" localSheetId="6">#REF!</definedName>
    <definedName name="Print" localSheetId="7">#REF!</definedName>
    <definedName name="Print" localSheetId="35">#REF!</definedName>
    <definedName name="Print">#REF!</definedName>
    <definedName name="PRINT1" localSheetId="23">[57]Index!#REF!</definedName>
    <definedName name="PRINT1" localSheetId="30">[57]Index!#REF!</definedName>
    <definedName name="PRINT1" localSheetId="35">[57]Index!#REF!</definedName>
    <definedName name="PRINT1">[57]Index!#REF!</definedName>
    <definedName name="PRINT2" localSheetId="30">[57]Index!#REF!</definedName>
    <definedName name="PRINT2" localSheetId="35">[57]Index!#REF!</definedName>
    <definedName name="PRINT2">[57]Index!#REF!</definedName>
    <definedName name="PRINT3" localSheetId="30">[57]Index!#REF!</definedName>
    <definedName name="PRINT3" localSheetId="35">[57]Index!#REF!</definedName>
    <definedName name="PRINT3">[57]Index!#REF!</definedName>
    <definedName name="PrintThis_Links">[44]Links!$A$1:$F$33</definedName>
    <definedName name="profit" localSheetId="35">[5]C!$O$1:$T$1</definedName>
    <definedName name="profit">[19]C!$O$1:$T$1</definedName>
    <definedName name="prorač" localSheetId="35">[58]Prorač!$1:$1048576</definedName>
    <definedName name="prorač">[58]Prorač!$A:$IV</definedName>
    <definedName name="PvNee_2" localSheetId="17">[26]Graf14_Graf15!#REF!</definedName>
    <definedName name="PvNee_2" localSheetId="30">[26]Graf14_Graf15!#REF!</definedName>
    <definedName name="PvNee_2" localSheetId="35">[26]Graf14_Graf15!#REF!</definedName>
    <definedName name="PvNee_2">[26]Graf14_Graf15!#REF!</definedName>
    <definedName name="PvNer_2" localSheetId="17">[26]Graf14_Graf15!#REF!</definedName>
    <definedName name="PvNer_2" localSheetId="30">[26]Graf14_Graf15!#REF!</definedName>
    <definedName name="PvNer_2" localSheetId="35">[26]Graf14_Graf15!#REF!</definedName>
    <definedName name="PvNer_2">[26]Graf14_Graf15!#REF!</definedName>
    <definedName name="Q6_" localSheetId="23">#REF!</definedName>
    <definedName name="Q6_" localSheetId="30">#REF!</definedName>
    <definedName name="Q6_" localSheetId="6">#REF!</definedName>
    <definedName name="Q6_" localSheetId="7">#REF!</definedName>
    <definedName name="Q6_" localSheetId="35">#REF!</definedName>
    <definedName name="Q6_">#REF!</definedName>
    <definedName name="QFISCAL" localSheetId="17">'[3]Quarterly Raw Data'!#REF!</definedName>
    <definedName name="QFISCAL" localSheetId="23">'[3]Quarterly Raw Data'!#REF!</definedName>
    <definedName name="QFISCAL" localSheetId="30">'[3]Quarterly Raw Data'!#REF!</definedName>
    <definedName name="QFISCAL" localSheetId="35">'[3]Quarterly Raw Data'!#REF!</definedName>
    <definedName name="QFISCAL">'[3]Quarterly Raw Data'!#REF!</definedName>
    <definedName name="qq" localSheetId="35" hidden="1">'[51]J(Priv.Cap)'!#REF!</definedName>
    <definedName name="qq" hidden="1">'[51]J(Priv.Cap)'!#REF!</definedName>
    <definedName name="qtab_35" localSheetId="35">'[59]i1-CA'!#REF!</definedName>
    <definedName name="qtab_35">'[59]i1-CA'!#REF!</definedName>
    <definedName name="QTAB7" localSheetId="35">'[3]Quarterly MacroFlow'!#REF!</definedName>
    <definedName name="QTAB7">'[3]Quarterly MacroFlow'!#REF!</definedName>
    <definedName name="QTAB7A" localSheetId="35">'[3]Quarterly MacroFlow'!#REF!</definedName>
    <definedName name="QTAB7A">'[3]Quarterly MacroFlow'!#REF!</definedName>
    <definedName name="quest1" localSheetId="23">#REF!</definedName>
    <definedName name="quest1" localSheetId="30">#REF!</definedName>
    <definedName name="quest1" localSheetId="6">#REF!</definedName>
    <definedName name="quest1" localSheetId="7">#REF!</definedName>
    <definedName name="quest1" localSheetId="35">#REF!</definedName>
    <definedName name="quest1">#REF!</definedName>
    <definedName name="quest2" localSheetId="23">#REF!</definedName>
    <definedName name="quest2" localSheetId="30">#REF!</definedName>
    <definedName name="quest2" localSheetId="6">#REF!</definedName>
    <definedName name="quest2" localSheetId="7">#REF!</definedName>
    <definedName name="quest2" localSheetId="35">#REF!</definedName>
    <definedName name="quest2">#REF!</definedName>
    <definedName name="quest3" localSheetId="23">#REF!</definedName>
    <definedName name="quest3" localSheetId="30">#REF!</definedName>
    <definedName name="quest3" localSheetId="6">#REF!</definedName>
    <definedName name="quest3" localSheetId="7">#REF!</definedName>
    <definedName name="quest3" localSheetId="35">#REF!</definedName>
    <definedName name="quest3">#REF!</definedName>
    <definedName name="quest4" localSheetId="23">#REF!</definedName>
    <definedName name="quest4" localSheetId="6">#REF!</definedName>
    <definedName name="quest4" localSheetId="7">#REF!</definedName>
    <definedName name="quest4" localSheetId="35">#REF!</definedName>
    <definedName name="quest4">#REF!</definedName>
    <definedName name="quest5" localSheetId="23">#REF!</definedName>
    <definedName name="quest5" localSheetId="6">#REF!</definedName>
    <definedName name="quest5" localSheetId="7">#REF!</definedName>
    <definedName name="quest5" localSheetId="35">#REF!</definedName>
    <definedName name="quest5">#REF!</definedName>
    <definedName name="quest6" localSheetId="23">#REF!</definedName>
    <definedName name="quest6" localSheetId="6">#REF!</definedName>
    <definedName name="quest6" localSheetId="7">#REF!</definedName>
    <definedName name="quest6" localSheetId="35">#REF!</definedName>
    <definedName name="quest6">#REF!</definedName>
    <definedName name="quest7" localSheetId="23">#REF!</definedName>
    <definedName name="quest7" localSheetId="6">#REF!</definedName>
    <definedName name="quest7" localSheetId="7">#REF!</definedName>
    <definedName name="quest7" localSheetId="35">#REF!</definedName>
    <definedName name="quest7">#REF!</definedName>
    <definedName name="QW" localSheetId="23">#REF!</definedName>
    <definedName name="QW" localSheetId="6">#REF!</definedName>
    <definedName name="QW" localSheetId="7">#REF!</definedName>
    <definedName name="QW" localSheetId="35">#REF!</definedName>
    <definedName name="QW">#REF!</definedName>
    <definedName name="REAL" localSheetId="23">#REF!</definedName>
    <definedName name="REAL" localSheetId="6">#REF!</definedName>
    <definedName name="REAL" localSheetId="7">#REF!</definedName>
    <definedName name="REAL" localSheetId="35">#REF!</definedName>
    <definedName name="REAL">#REF!</definedName>
    <definedName name="REALANNUAL" localSheetId="23">#REF!</definedName>
    <definedName name="REALANNUAL" localSheetId="6">#REF!</definedName>
    <definedName name="REALANNUAL" localSheetId="7">#REF!</definedName>
    <definedName name="REALANNUAL" localSheetId="35">#REF!</definedName>
    <definedName name="REALANNUAL">#REF!</definedName>
    <definedName name="realizacia">[60]Sheet1!$A$1:$I$406</definedName>
    <definedName name="realizacija">[60]Sheet1!$A$1:$I$406</definedName>
    <definedName name="REALNACT" localSheetId="23">#REF!</definedName>
    <definedName name="REALNACT" localSheetId="30">#REF!</definedName>
    <definedName name="REALNACT" localSheetId="6">#REF!</definedName>
    <definedName name="REALNACT" localSheetId="7">#REF!</definedName>
    <definedName name="REALNACT" localSheetId="35">#REF!</definedName>
    <definedName name="REALNACT">#REF!</definedName>
    <definedName name="red_26" localSheetId="23">#REF!</definedName>
    <definedName name="red_26" localSheetId="30">#REF!</definedName>
    <definedName name="red_26" localSheetId="6">#REF!</definedName>
    <definedName name="red_26" localSheetId="7">#REF!</definedName>
    <definedName name="red_26" localSheetId="35">#REF!</definedName>
    <definedName name="red_26">#REF!</definedName>
    <definedName name="red_33" localSheetId="23">#REF!</definedName>
    <definedName name="red_33" localSheetId="30">#REF!</definedName>
    <definedName name="red_33" localSheetId="6">#REF!</definedName>
    <definedName name="red_33" localSheetId="7">#REF!</definedName>
    <definedName name="red_33" localSheetId="35">#REF!</definedName>
    <definedName name="red_33">#REF!</definedName>
    <definedName name="red_34" localSheetId="23">#REF!</definedName>
    <definedName name="red_34" localSheetId="6">#REF!</definedName>
    <definedName name="red_34" localSheetId="7">#REF!</definedName>
    <definedName name="red_34" localSheetId="35">#REF!</definedName>
    <definedName name="red_34">#REF!</definedName>
    <definedName name="red_35" localSheetId="23">#REF!</definedName>
    <definedName name="red_35" localSheetId="6">#REF!</definedName>
    <definedName name="red_35" localSheetId="7">#REF!</definedName>
    <definedName name="red_35" localSheetId="35">#REF!</definedName>
    <definedName name="red_35">#REF!</definedName>
    <definedName name="REDTbl3" localSheetId="23">#REF!</definedName>
    <definedName name="REDTbl3" localSheetId="6">#REF!</definedName>
    <definedName name="REDTbl3" localSheetId="7">#REF!</definedName>
    <definedName name="REDTbl3" localSheetId="35">#REF!</definedName>
    <definedName name="REDTbl3">#REF!</definedName>
    <definedName name="REDTbl4" localSheetId="23">#REF!</definedName>
    <definedName name="REDTbl4" localSheetId="6">#REF!</definedName>
    <definedName name="REDTbl4" localSheetId="7">#REF!</definedName>
    <definedName name="REDTbl4" localSheetId="35">#REF!</definedName>
    <definedName name="REDTbl4">#REF!</definedName>
    <definedName name="REDTbl5" localSheetId="23">#REF!</definedName>
    <definedName name="REDTbl5" localSheetId="6">#REF!</definedName>
    <definedName name="REDTbl5" localSheetId="7">#REF!</definedName>
    <definedName name="REDTbl5" localSheetId="35">#REF!</definedName>
    <definedName name="REDTbl5">#REF!</definedName>
    <definedName name="REDTbl6" localSheetId="23">#REF!</definedName>
    <definedName name="REDTbl6" localSheetId="6">#REF!</definedName>
    <definedName name="REDTbl6" localSheetId="7">#REF!</definedName>
    <definedName name="REDTbl6" localSheetId="35">#REF!</definedName>
    <definedName name="REDTbl6">#REF!</definedName>
    <definedName name="REDTbl7" localSheetId="23">#REF!</definedName>
    <definedName name="REDTbl7" localSheetId="6">#REF!</definedName>
    <definedName name="REDTbl7" localSheetId="7">#REF!</definedName>
    <definedName name="REDTbl7" localSheetId="35">#REF!</definedName>
    <definedName name="REDTbl7">#REF!</definedName>
    <definedName name="REERCPI" localSheetId="35">[5]REER!$AZ$144:$AZ$206</definedName>
    <definedName name="REERCPI">[19]REER!$AZ$144:$AZ$206</definedName>
    <definedName name="REERPPI" localSheetId="35">[5]REER!$BB$144:$BB$206</definedName>
    <definedName name="REERPPI">[19]REER!$BB$144:$BB$206</definedName>
    <definedName name="RefVintage">[29]readme!$B$4</definedName>
    <definedName name="REGISTERALL" localSheetId="23">#REF!</definedName>
    <definedName name="REGISTERALL" localSheetId="30">#REF!</definedName>
    <definedName name="REGISTERALL" localSheetId="6">#REF!</definedName>
    <definedName name="REGISTERALL" localSheetId="7">#REF!</definedName>
    <definedName name="REGISTERALL" localSheetId="35">#REF!</definedName>
    <definedName name="REGISTERALL">#REF!</definedName>
    <definedName name="RFSee_2" localSheetId="23">[26]Graf14_Graf15!#REF!</definedName>
    <definedName name="RFSee_2" localSheetId="30">[26]Graf14_Graf15!#REF!</definedName>
    <definedName name="RFSee_2" localSheetId="35">[26]Graf14_Graf15!#REF!</definedName>
    <definedName name="RFSee_2">[26]Graf14_Graf15!#REF!</definedName>
    <definedName name="RFSer_2" localSheetId="30">[26]Graf14_Graf15!#REF!</definedName>
    <definedName name="RFSer_2" localSheetId="35">[26]Graf14_Graf15!#REF!</definedName>
    <definedName name="RFSer_2">[26]Graf14_Graf15!#REF!</definedName>
    <definedName name="RGDPA" localSheetId="23">#REF!</definedName>
    <definedName name="RGDPA" localSheetId="30">#REF!</definedName>
    <definedName name="RGDPA" localSheetId="6">#REF!</definedName>
    <definedName name="RGDPA" localSheetId="7">#REF!</definedName>
    <definedName name="RGDPA" localSheetId="35">#REF!</definedName>
    <definedName name="RGDPA">#REF!</definedName>
    <definedName name="RgFdPartCsource" localSheetId="23">#REF!</definedName>
    <definedName name="RgFdPartCsource" localSheetId="30">#REF!</definedName>
    <definedName name="RgFdPartCsource" localSheetId="6">#REF!</definedName>
    <definedName name="RgFdPartCsource" localSheetId="7">#REF!</definedName>
    <definedName name="RgFdPartCsource" localSheetId="35">#REF!</definedName>
    <definedName name="RgFdPartCsource">#REF!</definedName>
    <definedName name="RgFdPartEseries" localSheetId="23">#REF!</definedName>
    <definedName name="RgFdPartEseries" localSheetId="30">#REF!</definedName>
    <definedName name="RgFdPartEseries" localSheetId="6">#REF!</definedName>
    <definedName name="RgFdPartEseries" localSheetId="7">#REF!</definedName>
    <definedName name="RgFdPartEseries" localSheetId="35">#REF!</definedName>
    <definedName name="RgFdPartEseries">#REF!</definedName>
    <definedName name="RgFdPartEsource" localSheetId="23">#REF!</definedName>
    <definedName name="RgFdPartEsource" localSheetId="6">#REF!</definedName>
    <definedName name="RgFdPartEsource" localSheetId="7">#REF!</definedName>
    <definedName name="RgFdPartEsource" localSheetId="35">#REF!</definedName>
    <definedName name="RgFdPartEsource">#REF!</definedName>
    <definedName name="RgFdReptCSeries" localSheetId="23">#REF!</definedName>
    <definedName name="RgFdReptCSeries" localSheetId="6">#REF!</definedName>
    <definedName name="RgFdReptCSeries" localSheetId="7">#REF!</definedName>
    <definedName name="RgFdReptCSeries" localSheetId="35">#REF!</definedName>
    <definedName name="RgFdReptCSeries">#REF!</definedName>
    <definedName name="RgFdReptCsource" localSheetId="23">#REF!</definedName>
    <definedName name="RgFdReptCsource" localSheetId="6">#REF!</definedName>
    <definedName name="RgFdReptCsource" localSheetId="7">#REF!</definedName>
    <definedName name="RgFdReptCsource" localSheetId="35">#REF!</definedName>
    <definedName name="RgFdReptCsource">#REF!</definedName>
    <definedName name="RgFdReptEseries" localSheetId="23">#REF!</definedName>
    <definedName name="RgFdReptEseries" localSheetId="6">#REF!</definedName>
    <definedName name="RgFdReptEseries" localSheetId="7">#REF!</definedName>
    <definedName name="RgFdReptEseries" localSheetId="35">#REF!</definedName>
    <definedName name="RgFdReptEseries">#REF!</definedName>
    <definedName name="RgFdReptEsource" localSheetId="23">#REF!</definedName>
    <definedName name="RgFdReptEsource" localSheetId="6">#REF!</definedName>
    <definedName name="RgFdReptEsource" localSheetId="7">#REF!</definedName>
    <definedName name="RgFdReptEsource" localSheetId="35">#REF!</definedName>
    <definedName name="RgFdReptEsource">#REF!</definedName>
    <definedName name="RgFdSAMethod" localSheetId="23">#REF!</definedName>
    <definedName name="RgFdSAMethod" localSheetId="6">#REF!</definedName>
    <definedName name="RgFdSAMethod" localSheetId="7">#REF!</definedName>
    <definedName name="RgFdSAMethod" localSheetId="35">#REF!</definedName>
    <definedName name="RgFdSAMethod">#REF!</definedName>
    <definedName name="RgFdTbBper" localSheetId="23">#REF!</definedName>
    <definedName name="RgFdTbBper" localSheetId="6">#REF!</definedName>
    <definedName name="RgFdTbBper" localSheetId="7">#REF!</definedName>
    <definedName name="RgFdTbBper" localSheetId="35">#REF!</definedName>
    <definedName name="RgFdTbBper">#REF!</definedName>
    <definedName name="RgFdTbCreate" localSheetId="23">#REF!</definedName>
    <definedName name="RgFdTbCreate" localSheetId="6">#REF!</definedName>
    <definedName name="RgFdTbCreate" localSheetId="7">#REF!</definedName>
    <definedName name="RgFdTbCreate" localSheetId="35">#REF!</definedName>
    <definedName name="RgFdTbCreate">#REF!</definedName>
    <definedName name="RgFdTbEper" localSheetId="23">#REF!</definedName>
    <definedName name="RgFdTbEper" localSheetId="6">#REF!</definedName>
    <definedName name="RgFdTbEper" localSheetId="7">#REF!</definedName>
    <definedName name="RgFdTbEper" localSheetId="35">#REF!</definedName>
    <definedName name="RgFdTbEper">#REF!</definedName>
    <definedName name="RGFdTbFoot" localSheetId="23">#REF!</definedName>
    <definedName name="RGFdTbFoot" localSheetId="6">#REF!</definedName>
    <definedName name="RGFdTbFoot" localSheetId="7">#REF!</definedName>
    <definedName name="RGFdTbFoot" localSheetId="35">#REF!</definedName>
    <definedName name="RGFdTbFoot">#REF!</definedName>
    <definedName name="RgFdTbFreq" localSheetId="23">#REF!</definedName>
    <definedName name="RgFdTbFreq" localSheetId="6">#REF!</definedName>
    <definedName name="RgFdTbFreq" localSheetId="7">#REF!</definedName>
    <definedName name="RgFdTbFreq" localSheetId="35">#REF!</definedName>
    <definedName name="RgFdTbFreq">#REF!</definedName>
    <definedName name="RgFdTbFreqVal" localSheetId="23">#REF!</definedName>
    <definedName name="RgFdTbFreqVal" localSheetId="6">#REF!</definedName>
    <definedName name="RgFdTbFreqVal" localSheetId="7">#REF!</definedName>
    <definedName name="RgFdTbFreqVal" localSheetId="35">#REF!</definedName>
    <definedName name="RgFdTbFreqVal">#REF!</definedName>
    <definedName name="RgFdTbSendto" localSheetId="23">#REF!</definedName>
    <definedName name="RgFdTbSendto" localSheetId="6">#REF!</definedName>
    <definedName name="RgFdTbSendto" localSheetId="7">#REF!</definedName>
    <definedName name="RgFdTbSendto" localSheetId="35">#REF!</definedName>
    <definedName name="RgFdTbSendto">#REF!</definedName>
    <definedName name="RgFdWgtMethod" localSheetId="23">#REF!</definedName>
    <definedName name="RgFdWgtMethod" localSheetId="6">#REF!</definedName>
    <definedName name="RgFdWgtMethod" localSheetId="7">#REF!</definedName>
    <definedName name="RgFdWgtMethod" localSheetId="35">#REF!</definedName>
    <definedName name="RgFdWgtMethod">#REF!</definedName>
    <definedName name="RGSPA" localSheetId="23">#REF!</definedName>
    <definedName name="RGSPA" localSheetId="6">#REF!</definedName>
    <definedName name="RGSPA" localSheetId="7">#REF!</definedName>
    <definedName name="RGSPA" localSheetId="35">#REF!</definedName>
    <definedName name="RGSPA">#REF!</definedName>
    <definedName name="rngBefore">[44]Main!$AB$26</definedName>
    <definedName name="rngDepartmentDrive">[44]Main!$AB$23</definedName>
    <definedName name="rngEMailAddress">[44]Main!$AB$20</definedName>
    <definedName name="rngErrorSort">[44]ErrCheck!$A$4</definedName>
    <definedName name="rngLastSave">[44]Main!$G$19</definedName>
    <definedName name="rngLastSent">[44]Main!$G$18</definedName>
    <definedName name="rngLastUpdate">[44]Links!$D$2</definedName>
    <definedName name="rngNeedsUpdate">[44]Links!$E$2</definedName>
    <definedName name="rngNews">[44]Main!$AB$27</definedName>
    <definedName name="rngQuestChecked">[44]ErrCheck!$A$3</definedName>
    <definedName name="rounding" localSheetId="35">[26]Graf14_Graf15!#REF!</definedName>
    <definedName name="rounding">[26]Graf14_Graf15!#REF!</definedName>
    <definedName name="rr" localSheetId="17" hidden="1">{"Riqfin97",#N/A,FALSE,"Tran";"Riqfinpro",#N/A,FALSE,"Tran"}</definedName>
    <definedName name="rr" localSheetId="23" hidden="1">{"Riqfin97",#N/A,FALSE,"Tran";"Riqfinpro",#N/A,FALSE,"Tran"}</definedName>
    <definedName name="rr" localSheetId="30" hidden="1">{"Riqfin97",#N/A,FALSE,"Tran";"Riqfinpro",#N/A,FALSE,"Tran"}</definedName>
    <definedName name="rr" localSheetId="6" hidden="1">{"Riqfin97",#N/A,FALSE,"Tran";"Riqfinpro",#N/A,FALSE,"Tran"}</definedName>
    <definedName name="rr" localSheetId="7" hidden="1">{"Riqfin97",#N/A,FALSE,"Tran";"Riqfinpro",#N/A,FALSE,"Tran"}</definedName>
    <definedName name="rr" localSheetId="13" hidden="1">{"Riqfin97",#N/A,FALSE,"Tran";"Riqfinpro",#N/A,FALSE,"Tran"}</definedName>
    <definedName name="rr" localSheetId="35" hidden="1">{"Riqfin97",#N/A,FALSE,"Tran";"Riqfinpro",#N/A,FALSE,"Tran"}</definedName>
    <definedName name="rr" hidden="1">{"Riqfin97",#N/A,FALSE,"Tran";"Riqfinpro",#N/A,FALSE,"Tran"}</definedName>
    <definedName name="rrr" localSheetId="17" hidden="1">{"Riqfin97",#N/A,FALSE,"Tran";"Riqfinpro",#N/A,FALSE,"Tran"}</definedName>
    <definedName name="rrr" localSheetId="23" hidden="1">{"Riqfin97",#N/A,FALSE,"Tran";"Riqfinpro",#N/A,FALSE,"Tran"}</definedName>
    <definedName name="rrr" localSheetId="30" hidden="1">{"Riqfin97",#N/A,FALSE,"Tran";"Riqfinpro",#N/A,FALSE,"Tran"}</definedName>
    <definedName name="rrr" localSheetId="6" hidden="1">{"Riqfin97",#N/A,FALSE,"Tran";"Riqfinpro",#N/A,FALSE,"Tran"}</definedName>
    <definedName name="rrr" localSheetId="7" hidden="1">{"Riqfin97",#N/A,FALSE,"Tran";"Riqfinpro",#N/A,FALSE,"Tran"}</definedName>
    <definedName name="rrr" localSheetId="13" hidden="1">{"Riqfin97",#N/A,FALSE,"Tran";"Riqfinpro",#N/A,FALSE,"Tran"}</definedName>
    <definedName name="rrr" localSheetId="35" hidden="1">{"Riqfin97",#N/A,FALSE,"Tran";"Riqfinpro",#N/A,FALSE,"Tran"}</definedName>
    <definedName name="rrr" hidden="1">{"Riqfin97",#N/A,FALSE,"Tran";"Riqfinpro",#N/A,FALSE,"Tran"}</definedName>
    <definedName name="RULCPPI" localSheetId="35">[5]C!$O$9:$O$71</definedName>
    <definedName name="RULCPPI">[19]C!$O$9:$O$71</definedName>
    <definedName name="SAPBEXrevision" hidden="1">38</definedName>
    <definedName name="SAPBEXsysID" hidden="1">"BSP"</definedName>
    <definedName name="SAPBEXwbID" hidden="1">"4GPMQGOE6GBN721YXH4DRY8ES"</definedName>
    <definedName name="SECTORS" localSheetId="23">#REF!</definedName>
    <definedName name="SECTORS" localSheetId="30">#REF!</definedName>
    <definedName name="SECTORS" localSheetId="6">#REF!</definedName>
    <definedName name="SECTORS" localSheetId="7">#REF!</definedName>
    <definedName name="SECTORS" localSheetId="35">#REF!</definedName>
    <definedName name="SECTORS">#REF!</definedName>
    <definedName name="seitable" localSheetId="35">'[61]Sel. Ind. Tbl'!$A$3:$G$75</definedName>
    <definedName name="seitable">'[62]Sel. Ind. Tbl'!$A$3:$G$75</definedName>
    <definedName name="sencount" hidden="1">2</definedName>
    <definedName name="SPee_2" localSheetId="17">[26]Graf14_Graf15!#REF!</definedName>
    <definedName name="SPee_2" localSheetId="30">[26]Graf14_Graf15!#REF!</definedName>
    <definedName name="SPee_2" localSheetId="35">[26]Graf14_Graf15!#REF!</definedName>
    <definedName name="SPee_2">[26]Graf14_Graf15!#REF!</definedName>
    <definedName name="SPer_2" localSheetId="30">[26]Graf14_Graf15!#REF!</definedName>
    <definedName name="SPer_2" localSheetId="35">[26]Graf14_Graf15!#REF!</definedName>
    <definedName name="SPer_2">[26]Graf14_Graf15!#REF!</definedName>
    <definedName name="SprejetiProracun" localSheetId="23">#REF!</definedName>
    <definedName name="SprejetiProracun" localSheetId="30">#REF!</definedName>
    <definedName name="SprejetiProracun" localSheetId="6">#REF!</definedName>
    <definedName name="SprejetiProracun" localSheetId="7">#REF!</definedName>
    <definedName name="SprejetiProracun" localSheetId="35">#REF!</definedName>
    <definedName name="SprejetiProracun">#REF!</definedName>
    <definedName name="SR_3" localSheetId="23">#REF!</definedName>
    <definedName name="SR_3" localSheetId="30">#REF!</definedName>
    <definedName name="SR_3" localSheetId="6">#REF!</definedName>
    <definedName name="SR_3" localSheetId="7">#REF!</definedName>
    <definedName name="SR_3" localSheetId="35">#REF!</definedName>
    <definedName name="SR_3">#REF!</definedName>
    <definedName name="SR_5" localSheetId="23">#REF!</definedName>
    <definedName name="SR_5" localSheetId="30">#REF!</definedName>
    <definedName name="SR_5" localSheetId="6">#REF!</definedName>
    <definedName name="SR_5" localSheetId="7">#REF!</definedName>
    <definedName name="SR_5" localSheetId="35">#REF!</definedName>
    <definedName name="SR_5">#REF!</definedName>
    <definedName name="SS">[63]IMATA!$B$45:$B$108</definedName>
    <definedName name="StatusTable">[29]readme!$A$12:$B$21</definedName>
    <definedName name="T1.13" localSheetId="23">#REF!</definedName>
    <definedName name="T1.13" localSheetId="30">#REF!</definedName>
    <definedName name="T1.13" localSheetId="6">#REF!</definedName>
    <definedName name="T1.13" localSheetId="7">#REF!</definedName>
    <definedName name="T1.13" localSheetId="35">#REF!</definedName>
    <definedName name="T1.13">#REF!</definedName>
    <definedName name="t2q" localSheetId="23">#REF!</definedName>
    <definedName name="t2q" localSheetId="30">#REF!</definedName>
    <definedName name="t2q" localSheetId="6">#REF!</definedName>
    <definedName name="t2q" localSheetId="7">#REF!</definedName>
    <definedName name="t2q" localSheetId="35">#REF!</definedName>
    <definedName name="t2q">#REF!</definedName>
    <definedName name="TAB1A" localSheetId="23">#REF!</definedName>
    <definedName name="TAB1A" localSheetId="30">#REF!</definedName>
    <definedName name="TAB1A" localSheetId="6">#REF!</definedName>
    <definedName name="TAB1A" localSheetId="7">#REF!</definedName>
    <definedName name="TAB1A" localSheetId="35">#REF!</definedName>
    <definedName name="TAB1A">#REF!</definedName>
    <definedName name="TAB1CK" localSheetId="23">#REF!</definedName>
    <definedName name="TAB1CK" localSheetId="6">#REF!</definedName>
    <definedName name="TAB1CK" localSheetId="7">#REF!</definedName>
    <definedName name="TAB1CK" localSheetId="35">#REF!</definedName>
    <definedName name="TAB1CK">#REF!</definedName>
    <definedName name="Tab25a" localSheetId="23">#REF!</definedName>
    <definedName name="Tab25a" localSheetId="6">#REF!</definedName>
    <definedName name="Tab25a" localSheetId="7">#REF!</definedName>
    <definedName name="Tab25a" localSheetId="35">#REF!</definedName>
    <definedName name="Tab25a">#REF!</definedName>
    <definedName name="Tab25b" localSheetId="23">#REF!</definedName>
    <definedName name="Tab25b" localSheetId="6">#REF!</definedName>
    <definedName name="Tab25b" localSheetId="7">#REF!</definedName>
    <definedName name="Tab25b" localSheetId="35">#REF!</definedName>
    <definedName name="Tab25b">#REF!</definedName>
    <definedName name="TAB2A" localSheetId="23">#REF!</definedName>
    <definedName name="TAB2A" localSheetId="6">#REF!</definedName>
    <definedName name="TAB2A" localSheetId="7">#REF!</definedName>
    <definedName name="TAB2A" localSheetId="35">#REF!</definedName>
    <definedName name="TAB2A">#REF!</definedName>
    <definedName name="TAB5A" localSheetId="23">#REF!</definedName>
    <definedName name="TAB5A" localSheetId="6">#REF!</definedName>
    <definedName name="TAB5A" localSheetId="7">#REF!</definedName>
    <definedName name="TAB5A" localSheetId="35">#REF!</definedName>
    <definedName name="TAB5A">#REF!</definedName>
    <definedName name="TAB6A" localSheetId="23">'[3]Annual Tables'!#REF!</definedName>
    <definedName name="TAB6A" localSheetId="35">'[3]Annual Tables'!#REF!</definedName>
    <definedName name="TAB6A">'[3]Annual Tables'!#REF!</definedName>
    <definedName name="TAB6B" localSheetId="23">'[3]Annual Tables'!#REF!</definedName>
    <definedName name="TAB6B" localSheetId="35">'[3]Annual Tables'!#REF!</definedName>
    <definedName name="TAB6B">'[3]Annual Tables'!#REF!</definedName>
    <definedName name="TAB6C" localSheetId="23">#REF!</definedName>
    <definedName name="TAB6C" localSheetId="30">#REF!</definedName>
    <definedName name="TAB6C" localSheetId="6">#REF!</definedName>
    <definedName name="TAB6C" localSheetId="7">#REF!</definedName>
    <definedName name="TAB6C" localSheetId="35">#REF!</definedName>
    <definedName name="TAB6C">#REF!</definedName>
    <definedName name="TAB7A" localSheetId="23">#REF!</definedName>
    <definedName name="TAB7A" localSheetId="30">#REF!</definedName>
    <definedName name="TAB7A" localSheetId="6">#REF!</definedName>
    <definedName name="TAB7A" localSheetId="7">#REF!</definedName>
    <definedName name="TAB7A" localSheetId="35">#REF!</definedName>
    <definedName name="TAB7A">#REF!</definedName>
    <definedName name="tabC1" localSheetId="23">#REF!</definedName>
    <definedName name="tabC1" localSheetId="30">#REF!</definedName>
    <definedName name="tabC1" localSheetId="6">#REF!</definedName>
    <definedName name="tabC1" localSheetId="7">#REF!</definedName>
    <definedName name="tabC1" localSheetId="35">#REF!</definedName>
    <definedName name="tabC1">#REF!</definedName>
    <definedName name="tabC2" localSheetId="23">#REF!</definedName>
    <definedName name="tabC2" localSheetId="6">#REF!</definedName>
    <definedName name="tabC2" localSheetId="7">#REF!</definedName>
    <definedName name="tabC2" localSheetId="35">#REF!</definedName>
    <definedName name="tabC2">#REF!</definedName>
    <definedName name="Tabela_6a" localSheetId="23">#REF!</definedName>
    <definedName name="Tabela_6a" localSheetId="6">#REF!</definedName>
    <definedName name="Tabela_6a" localSheetId="7">#REF!</definedName>
    <definedName name="Tabela_6a" localSheetId="35">#REF!</definedName>
    <definedName name="Tabela_6a">#REF!</definedName>
    <definedName name="tabela3a" localSheetId="23">'[64]Table 1'!#REF!</definedName>
    <definedName name="tabela3a" localSheetId="35">'[64]Table 1'!#REF!</definedName>
    <definedName name="tabela3a">'[64]Table 1'!#REF!</definedName>
    <definedName name="Tabelaxx" localSheetId="23">#REF!</definedName>
    <definedName name="Tabelaxx" localSheetId="30">#REF!</definedName>
    <definedName name="Tabelaxx" localSheetId="6">#REF!</definedName>
    <definedName name="Tabelaxx" localSheetId="7">#REF!</definedName>
    <definedName name="Tabelaxx" localSheetId="35">#REF!</definedName>
    <definedName name="Tabelaxx">#REF!</definedName>
    <definedName name="tabF" localSheetId="23">#REF!</definedName>
    <definedName name="tabF" localSheetId="30">#REF!</definedName>
    <definedName name="tabF" localSheetId="6">#REF!</definedName>
    <definedName name="tabF" localSheetId="7">#REF!</definedName>
    <definedName name="tabF" localSheetId="35">#REF!</definedName>
    <definedName name="tabF">#REF!</definedName>
    <definedName name="tabH" localSheetId="23">#REF!</definedName>
    <definedName name="tabH" localSheetId="30">#REF!</definedName>
    <definedName name="tabH" localSheetId="6">#REF!</definedName>
    <definedName name="tabH" localSheetId="7">#REF!</definedName>
    <definedName name="tabH" localSheetId="35">#REF!</definedName>
    <definedName name="tabH">#REF!</definedName>
    <definedName name="tabI" localSheetId="23">#REF!</definedName>
    <definedName name="tabI" localSheetId="6">#REF!</definedName>
    <definedName name="tabI" localSheetId="7">#REF!</definedName>
    <definedName name="tabI" localSheetId="35">#REF!</definedName>
    <definedName name="tabI">#REF!</definedName>
    <definedName name="Table__47">[65]RED47!$A$1:$I$53</definedName>
    <definedName name="Table_2._Country_X___Public_Sector_Financing_1" localSheetId="23">#REF!</definedName>
    <definedName name="Table_2._Country_X___Public_Sector_Financing_1" localSheetId="30">#REF!</definedName>
    <definedName name="Table_2._Country_X___Public_Sector_Financing_1" localSheetId="6">#REF!</definedName>
    <definedName name="Table_2._Country_X___Public_Sector_Financing_1" localSheetId="7">#REF!</definedName>
    <definedName name="Table_2._Country_X___Public_Sector_Financing_1" localSheetId="35">#REF!</definedName>
    <definedName name="Table_2._Country_X___Public_Sector_Financing_1">#REF!</definedName>
    <definedName name="Table_4SR" localSheetId="23">#REF!</definedName>
    <definedName name="Table_4SR" localSheetId="30">#REF!</definedName>
    <definedName name="Table_4SR" localSheetId="6">#REF!</definedName>
    <definedName name="Table_4SR" localSheetId="7">#REF!</definedName>
    <definedName name="Table_4SR" localSheetId="35">#REF!</definedName>
    <definedName name="Table_4SR">#REF!</definedName>
    <definedName name="Table_debt">[66]Table!$A$3:$AB$73</definedName>
    <definedName name="TABLE1" localSheetId="23">#REF!</definedName>
    <definedName name="TABLE1" localSheetId="30">#REF!</definedName>
    <definedName name="TABLE1" localSheetId="6">#REF!</definedName>
    <definedName name="TABLE1" localSheetId="7">#REF!</definedName>
    <definedName name="TABLE1" localSheetId="35">#REF!</definedName>
    <definedName name="TABLE1">#REF!</definedName>
    <definedName name="Table1printarea" localSheetId="23">#REF!</definedName>
    <definedName name="Table1printarea" localSheetId="30">#REF!</definedName>
    <definedName name="Table1printarea" localSheetId="6">#REF!</definedName>
    <definedName name="Table1printarea" localSheetId="7">#REF!</definedName>
    <definedName name="Table1printarea" localSheetId="35">#REF!</definedName>
    <definedName name="Table1printarea">#REF!</definedName>
    <definedName name="table30" localSheetId="23">#REF!</definedName>
    <definedName name="table30" localSheetId="30">#REF!</definedName>
    <definedName name="table30" localSheetId="6">#REF!</definedName>
    <definedName name="table30" localSheetId="7">#REF!</definedName>
    <definedName name="table30" localSheetId="35">#REF!</definedName>
    <definedName name="table30">#REF!</definedName>
    <definedName name="TABLE31" localSheetId="23">#REF!</definedName>
    <definedName name="TABLE31" localSheetId="6">#REF!</definedName>
    <definedName name="TABLE31" localSheetId="7">#REF!</definedName>
    <definedName name="TABLE31" localSheetId="35">#REF!</definedName>
    <definedName name="TABLE31">#REF!</definedName>
    <definedName name="TABLE32" localSheetId="23">#REF!</definedName>
    <definedName name="TABLE32" localSheetId="6">#REF!</definedName>
    <definedName name="TABLE32" localSheetId="7">#REF!</definedName>
    <definedName name="TABLE32" localSheetId="35">#REF!</definedName>
    <definedName name="TABLE32">#REF!</definedName>
    <definedName name="TABLE33" localSheetId="23">#REF!</definedName>
    <definedName name="TABLE33" localSheetId="6">#REF!</definedName>
    <definedName name="TABLE33" localSheetId="7">#REF!</definedName>
    <definedName name="TABLE33" localSheetId="35">#REF!</definedName>
    <definedName name="TABLE33">#REF!</definedName>
    <definedName name="TABLE4" localSheetId="23">#REF!</definedName>
    <definedName name="TABLE4" localSheetId="6">#REF!</definedName>
    <definedName name="TABLE4" localSheetId="7">#REF!</definedName>
    <definedName name="TABLE4" localSheetId="35">#REF!</definedName>
    <definedName name="TABLE4">#REF!</definedName>
    <definedName name="table6" localSheetId="23">#REF!</definedName>
    <definedName name="table6" localSheetId="6">#REF!</definedName>
    <definedName name="table6" localSheetId="7">#REF!</definedName>
    <definedName name="table6" localSheetId="35">#REF!</definedName>
    <definedName name="table6">#REF!</definedName>
    <definedName name="table9" localSheetId="23">#REF!</definedName>
    <definedName name="table9" localSheetId="6">#REF!</definedName>
    <definedName name="table9" localSheetId="7">#REF!</definedName>
    <definedName name="table9" localSheetId="35">#REF!</definedName>
    <definedName name="table9">#REF!</definedName>
    <definedName name="TAME" localSheetId="23">#REF!</definedName>
    <definedName name="TAME" localSheetId="6">#REF!</definedName>
    <definedName name="TAME" localSheetId="7">#REF!</definedName>
    <definedName name="TAME" localSheetId="35">#REF!</definedName>
    <definedName name="TAME">#REF!</definedName>
    <definedName name="Tbl_GFN">[66]Table_GEF!$B$2:$T$53</definedName>
    <definedName name="tblChecks">[44]ErrCheck!$A$3:$E$5</definedName>
    <definedName name="tblLinks">[44]Links!$A$4:$F$33</definedName>
    <definedName name="TEMP" localSheetId="30">[67]Data!#REF!</definedName>
    <definedName name="TEMP" localSheetId="35">[67]Data!#REF!</definedName>
    <definedName name="TEMP">[67]Data!#REF!</definedName>
    <definedName name="tempo_kles" localSheetId="30">[26]Graf14_Graf15!#REF!</definedName>
    <definedName name="tempo_kles" localSheetId="35">[26]Graf14_Graf15!#REF!</definedName>
    <definedName name="tempo_kles">[26]Graf14_Graf15!#REF!</definedName>
    <definedName name="tempo_kles_2" localSheetId="30">[26]Graf14_Graf15!#REF!</definedName>
    <definedName name="tempo_kles_2" localSheetId="35">[26]Graf14_Graf15!#REF!</definedName>
    <definedName name="tempo_kles_2">[26]Graf14_Graf15!#REF!</definedName>
    <definedName name="text" localSheetId="17" hidden="1">{#N/A,#N/A,FALSE,"CB";#N/A,#N/A,FALSE,"CMB";#N/A,#N/A,FALSE,"BSYS";#N/A,#N/A,FALSE,"NBFI";#N/A,#N/A,FALSE,"FSYS"}</definedName>
    <definedName name="text" localSheetId="23" hidden="1">{#N/A,#N/A,FALSE,"CB";#N/A,#N/A,FALSE,"CMB";#N/A,#N/A,FALSE,"BSYS";#N/A,#N/A,FALSE,"NBFI";#N/A,#N/A,FALSE,"FSYS"}</definedName>
    <definedName name="text" localSheetId="30" hidden="1">{#N/A,#N/A,FALSE,"CB";#N/A,#N/A,FALSE,"CMB";#N/A,#N/A,FALSE,"BSYS";#N/A,#N/A,FALSE,"NBFI";#N/A,#N/A,FALSE,"FSYS"}</definedName>
    <definedName name="text" localSheetId="6" hidden="1">{#N/A,#N/A,FALSE,"CB";#N/A,#N/A,FALSE,"CMB";#N/A,#N/A,FALSE,"BSYS";#N/A,#N/A,FALSE,"NBFI";#N/A,#N/A,FALSE,"FSYS"}</definedName>
    <definedName name="text" localSheetId="7" hidden="1">{#N/A,#N/A,FALSE,"CB";#N/A,#N/A,FALSE,"CMB";#N/A,#N/A,FALSE,"BSYS";#N/A,#N/A,FALSE,"NBFI";#N/A,#N/A,FALSE,"FSYS"}</definedName>
    <definedName name="text" localSheetId="13" hidden="1">{#N/A,#N/A,FALSE,"CB";#N/A,#N/A,FALSE,"CMB";#N/A,#N/A,FALSE,"BSYS";#N/A,#N/A,FALSE,"NBFI";#N/A,#N/A,FALSE,"FSYS"}</definedName>
    <definedName name="text" hidden="1">{#N/A,#N/A,FALSE,"CB";#N/A,#N/A,FALSE,"CMB";#N/A,#N/A,FALSE,"BSYS";#N/A,#N/A,FALSE,"NBFI";#N/A,#N/A,FALSE,"FSYS"}</definedName>
    <definedName name="TMG_D">[25]Q5!$E$23:$AH$23</definedName>
    <definedName name="TMGO">#N/A</definedName>
    <definedName name="TOWEO" localSheetId="23">#REF!</definedName>
    <definedName name="TOWEO" localSheetId="30">#REF!</definedName>
    <definedName name="TOWEO" localSheetId="6">#REF!</definedName>
    <definedName name="TOWEO" localSheetId="7">#REF!</definedName>
    <definedName name="TOWEO" localSheetId="35">#REF!</definedName>
    <definedName name="TOWEO">#REF!</definedName>
    <definedName name="TRADE3" localSheetId="23">[1]Trade!#REF!</definedName>
    <definedName name="TRADE3" localSheetId="35">[1]Trade!#REF!</definedName>
    <definedName name="TRADE3">[1]Trade!#REF!</definedName>
    <definedName name="trans" localSheetId="23">#REF!</definedName>
    <definedName name="trans" localSheetId="30">#REF!</definedName>
    <definedName name="trans" localSheetId="6">#REF!</definedName>
    <definedName name="trans" localSheetId="7">#REF!</definedName>
    <definedName name="trans" localSheetId="35">#REF!</definedName>
    <definedName name="trans">#REF!</definedName>
    <definedName name="Transfer_check" localSheetId="23">#REF!</definedName>
    <definedName name="Transfer_check" localSheetId="30">#REF!</definedName>
    <definedName name="Transfer_check" localSheetId="6">#REF!</definedName>
    <definedName name="Transfer_check" localSheetId="7">#REF!</definedName>
    <definedName name="Transfer_check" localSheetId="35">#REF!</definedName>
    <definedName name="Transfer_check">#REF!</definedName>
    <definedName name="TRANSNAVE" localSheetId="23">#REF!</definedName>
    <definedName name="TRANSNAVE" localSheetId="30">#REF!</definedName>
    <definedName name="TRANSNAVE" localSheetId="6">#REF!</definedName>
    <definedName name="TRANSNAVE" localSheetId="7">#REF!</definedName>
    <definedName name="TRANSNAVE" localSheetId="35">#REF!</definedName>
    <definedName name="TRANSNAVE">#REF!</definedName>
    <definedName name="tt" localSheetId="17" hidden="1">{"Tab1",#N/A,FALSE,"P";"Tab2",#N/A,FALSE,"P"}</definedName>
    <definedName name="tt" localSheetId="23" hidden="1">{"Tab1",#N/A,FALSE,"P";"Tab2",#N/A,FALSE,"P"}</definedName>
    <definedName name="tt" localSheetId="30" hidden="1">{"Tab1",#N/A,FALSE,"P";"Tab2",#N/A,FALSE,"P"}</definedName>
    <definedName name="tt" localSheetId="6" hidden="1">{"Tab1",#N/A,FALSE,"P";"Tab2",#N/A,FALSE,"P"}</definedName>
    <definedName name="tt" localSheetId="7" hidden="1">{"Tab1",#N/A,FALSE,"P";"Tab2",#N/A,FALSE,"P"}</definedName>
    <definedName name="tt" localSheetId="13" hidden="1">{"Tab1",#N/A,FALSE,"P";"Tab2",#N/A,FALSE,"P"}</definedName>
    <definedName name="tt" localSheetId="35" hidden="1">{"Tab1",#N/A,FALSE,"P";"Tab2",#N/A,FALSE,"P"}</definedName>
    <definedName name="tt" hidden="1">{"Tab1",#N/A,FALSE,"P";"Tab2",#N/A,FALSE,"P"}</definedName>
    <definedName name="ttt" localSheetId="17" hidden="1">{"Tab1",#N/A,FALSE,"P";"Tab2",#N/A,FALSE,"P"}</definedName>
    <definedName name="ttt" localSheetId="23" hidden="1">{"Tab1",#N/A,FALSE,"P";"Tab2",#N/A,FALSE,"P"}</definedName>
    <definedName name="ttt" localSheetId="30" hidden="1">{"Tab1",#N/A,FALSE,"P";"Tab2",#N/A,FALSE,"P"}</definedName>
    <definedName name="ttt" localSheetId="6" hidden="1">{"Tab1",#N/A,FALSE,"P";"Tab2",#N/A,FALSE,"P"}</definedName>
    <definedName name="ttt" localSheetId="7" hidden="1">{"Tab1",#N/A,FALSE,"P";"Tab2",#N/A,FALSE,"P"}</definedName>
    <definedName name="ttt" localSheetId="13" hidden="1">{"Tab1",#N/A,FALSE,"P";"Tab2",#N/A,FALSE,"P"}</definedName>
    <definedName name="ttt" localSheetId="35" hidden="1">{"Tab1",#N/A,FALSE,"P";"Tab2",#N/A,FALSE,"P"}</definedName>
    <definedName name="ttt" hidden="1">{"Tab1",#N/A,FALSE,"P";"Tab2",#N/A,FALSE,"P"}</definedName>
    <definedName name="ttttt" localSheetId="35" hidden="1">[54]M!#REF!</definedName>
    <definedName name="ttttt" hidden="1">[54]M!#REF!</definedName>
    <definedName name="TTTTTTTTTTTT" localSheetId="35">#N/A</definedName>
    <definedName name="TTTTTTTTTTTT">[20]!TTTTTTTTTTTT</definedName>
    <definedName name="TXG_D">#N/A</definedName>
    <definedName name="TXGO">#N/A</definedName>
    <definedName name="u163lnulcm_x_et.m" localSheetId="30">[32]monthly!#REF!</definedName>
    <definedName name="u163lnulcm_x_et.m" localSheetId="35">[31]monthly!#REF!</definedName>
    <definedName name="u163lnulcm_x_et.m">[32]monthly!#REF!</definedName>
    <definedName name="UB_2">[50]makro!$C$14</definedName>
    <definedName name="UB_2n">[50]makro!$C$36</definedName>
    <definedName name="UB_3">[50]makro!$D$14</definedName>
    <definedName name="UB_3n">[50]makro!$D$36</definedName>
    <definedName name="UB_4">[50]makro!$E$14</definedName>
    <definedName name="UB_4n">[50]makro!$E$36</definedName>
    <definedName name="UB_5">[50]makro!$F$14</definedName>
    <definedName name="UB_5n">[50]makro!$F$36</definedName>
    <definedName name="UB_6">[50]makro!$G$14</definedName>
    <definedName name="UB_6n">[50]makro!$G$36</definedName>
    <definedName name="ULC_CZ" localSheetId="35">[5]REER!$BU$144:$BU$206</definedName>
    <definedName name="ULC_CZ">[19]REER!$BU$144:$BU$206</definedName>
    <definedName name="ULC_PART" localSheetId="35">[5]REER!$BR$144:$BR$206</definedName>
    <definedName name="ULC_PART">[19]REER!$BR$144:$BR$206</definedName>
    <definedName name="Universities" localSheetId="23">#REF!</definedName>
    <definedName name="Universities" localSheetId="30">#REF!</definedName>
    <definedName name="Universities" localSheetId="6">#REF!</definedName>
    <definedName name="Universities" localSheetId="7">#REF!</definedName>
    <definedName name="Universities" localSheetId="35">#REF!</definedName>
    <definedName name="Universities">#REF!</definedName>
    <definedName name="UPee_2" localSheetId="23">[26]Graf14_Graf15!#REF!</definedName>
    <definedName name="UPee_2" localSheetId="30">[26]Graf14_Graf15!#REF!</definedName>
    <definedName name="UPee_2" localSheetId="35">[26]Graf14_Graf15!#REF!</definedName>
    <definedName name="UPee_2">[26]Graf14_Graf15!#REF!</definedName>
    <definedName name="UPer_2" localSheetId="30">[26]Graf14_Graf15!#REF!</definedName>
    <definedName name="UPer_2" localSheetId="35">[26]Graf14_Graf15!#REF!</definedName>
    <definedName name="UPer_2">[26]Graf14_Graf15!#REF!</definedName>
    <definedName name="Uruguay">'[68]PDR vulnerability table'!$A$3:$E$65</definedName>
    <definedName name="USERNAME" localSheetId="23">#REF!</definedName>
    <definedName name="USERNAME" localSheetId="30">#REF!</definedName>
    <definedName name="USERNAME" localSheetId="6">#REF!</definedName>
    <definedName name="USERNAME" localSheetId="7">#REF!</definedName>
    <definedName name="USERNAME" localSheetId="35">#REF!</definedName>
    <definedName name="USERNAME">#REF!</definedName>
    <definedName name="uu" localSheetId="17" hidden="1">{"Riqfin97",#N/A,FALSE,"Tran";"Riqfinpro",#N/A,FALSE,"Tran"}</definedName>
    <definedName name="uu" localSheetId="23" hidden="1">{"Riqfin97",#N/A,FALSE,"Tran";"Riqfinpro",#N/A,FALSE,"Tran"}</definedName>
    <definedName name="uu" localSheetId="30" hidden="1">{"Riqfin97",#N/A,FALSE,"Tran";"Riqfinpro",#N/A,FALSE,"Tran"}</definedName>
    <definedName name="uu" localSheetId="6" hidden="1">{"Riqfin97",#N/A,FALSE,"Tran";"Riqfinpro",#N/A,FALSE,"Tran"}</definedName>
    <definedName name="uu" localSheetId="7" hidden="1">{"Riqfin97",#N/A,FALSE,"Tran";"Riqfinpro",#N/A,FALSE,"Tran"}</definedName>
    <definedName name="uu" localSheetId="13" hidden="1">{"Riqfin97",#N/A,FALSE,"Tran";"Riqfinpro",#N/A,FALSE,"Tran"}</definedName>
    <definedName name="uu" localSheetId="35" hidden="1">{"Riqfin97",#N/A,FALSE,"Tran";"Riqfinpro",#N/A,FALSE,"Tran"}</definedName>
    <definedName name="uu" hidden="1">{"Riqfin97",#N/A,FALSE,"Tran";"Riqfinpro",#N/A,FALSE,"Tran"}</definedName>
    <definedName name="uuu" localSheetId="17" hidden="1">{"Riqfin97",#N/A,FALSE,"Tran";"Riqfinpro",#N/A,FALSE,"Tran"}</definedName>
    <definedName name="uuu" localSheetId="23" hidden="1">{"Riqfin97",#N/A,FALSE,"Tran";"Riqfinpro",#N/A,FALSE,"Tran"}</definedName>
    <definedName name="uuu" localSheetId="30" hidden="1">{"Riqfin97",#N/A,FALSE,"Tran";"Riqfinpro",#N/A,FALSE,"Tran"}</definedName>
    <definedName name="uuu" localSheetId="6" hidden="1">{"Riqfin97",#N/A,FALSE,"Tran";"Riqfinpro",#N/A,FALSE,"Tran"}</definedName>
    <definedName name="uuu" localSheetId="7" hidden="1">{"Riqfin97",#N/A,FALSE,"Tran";"Riqfinpro",#N/A,FALSE,"Tran"}</definedName>
    <definedName name="uuu" localSheetId="13" hidden="1">{"Riqfin97",#N/A,FALSE,"Tran";"Riqfinpro",#N/A,FALSE,"Tran"}</definedName>
    <definedName name="uuu" localSheetId="35" hidden="1">{"Riqfin97",#N/A,FALSE,"Tran";"Riqfinpro",#N/A,FALSE,"Tran"}</definedName>
    <definedName name="uuu" hidden="1">{"Riqfin97",#N/A,FALSE,"Tran";"Riqfinpro",#N/A,FALSE,"Tran"}</definedName>
    <definedName name="UUUUUUUUUUU" localSheetId="35">#N/A</definedName>
    <definedName name="UUUUUUUUUUU">[20]!UUUUUUUUUUU</definedName>
    <definedName name="ValidationList" localSheetId="23">#REF!</definedName>
    <definedName name="ValidationList" localSheetId="30">#REF!</definedName>
    <definedName name="ValidationList" localSheetId="6">#REF!</definedName>
    <definedName name="ValidationList" localSheetId="7">#REF!</definedName>
    <definedName name="ValidationList" localSheetId="35">#REF!</definedName>
    <definedName name="ValidationList">#REF!</definedName>
    <definedName name="VeljavniProracun" localSheetId="23">#REF!</definedName>
    <definedName name="VeljavniProracun" localSheetId="30">#REF!</definedName>
    <definedName name="VeljavniProracun" localSheetId="6">#REF!</definedName>
    <definedName name="VeljavniProracun" localSheetId="7">#REF!</definedName>
    <definedName name="VeljavniProracun" localSheetId="35">#REF!</definedName>
    <definedName name="VeljavniProracun">#REF!</definedName>
    <definedName name="Venezuela" localSheetId="23">#REF!</definedName>
    <definedName name="Venezuela" localSheetId="30">#REF!</definedName>
    <definedName name="Venezuela" localSheetId="6">#REF!</definedName>
    <definedName name="Venezuela" localSheetId="7">#REF!</definedName>
    <definedName name="Venezuela" localSheetId="35">#REF!</definedName>
    <definedName name="Venezuela">#REF!</definedName>
    <definedName name="vv" localSheetId="17" hidden="1">{"Tab1",#N/A,FALSE,"P";"Tab2",#N/A,FALSE,"P"}</definedName>
    <definedName name="vv" localSheetId="23" hidden="1">{"Tab1",#N/A,FALSE,"P";"Tab2",#N/A,FALSE,"P"}</definedName>
    <definedName name="vv" localSheetId="30" hidden="1">{"Tab1",#N/A,FALSE,"P";"Tab2",#N/A,FALSE,"P"}</definedName>
    <definedName name="vv" localSheetId="6" hidden="1">{"Tab1",#N/A,FALSE,"P";"Tab2",#N/A,FALSE,"P"}</definedName>
    <definedName name="vv" localSheetId="7" hidden="1">{"Tab1",#N/A,FALSE,"P";"Tab2",#N/A,FALSE,"P"}</definedName>
    <definedName name="vv" localSheetId="13" hidden="1">{"Tab1",#N/A,FALSE,"P";"Tab2",#N/A,FALSE,"P"}</definedName>
    <definedName name="vv" localSheetId="35" hidden="1">{"Tab1",#N/A,FALSE,"P";"Tab2",#N/A,FALSE,"P"}</definedName>
    <definedName name="vv" hidden="1">{"Tab1",#N/A,FALSE,"P";"Tab2",#N/A,FALSE,"P"}</definedName>
    <definedName name="vvv" localSheetId="17" hidden="1">{"Tab1",#N/A,FALSE,"P";"Tab2",#N/A,FALSE,"P"}</definedName>
    <definedName name="vvv" localSheetId="23" hidden="1">{"Tab1",#N/A,FALSE,"P";"Tab2",#N/A,FALSE,"P"}</definedName>
    <definedName name="vvv" localSheetId="30" hidden="1">{"Tab1",#N/A,FALSE,"P";"Tab2",#N/A,FALSE,"P"}</definedName>
    <definedName name="vvv" localSheetId="6" hidden="1">{"Tab1",#N/A,FALSE,"P";"Tab2",#N/A,FALSE,"P"}</definedName>
    <definedName name="vvv" localSheetId="7" hidden="1">{"Tab1",#N/A,FALSE,"P";"Tab2",#N/A,FALSE,"P"}</definedName>
    <definedName name="vvv" localSheetId="13" hidden="1">{"Tab1",#N/A,FALSE,"P";"Tab2",#N/A,FALSE,"P"}</definedName>
    <definedName name="vvv" localSheetId="35" hidden="1">{"Tab1",#N/A,FALSE,"P";"Tab2",#N/A,FALSE,"P"}</definedName>
    <definedName name="vvv" hidden="1">{"Tab1",#N/A,FALSE,"P";"Tab2",#N/A,FALSE,"P"}</definedName>
    <definedName name="we11pcpi.m" localSheetId="35">[31]monthly!#REF!</definedName>
    <definedName name="we11pcpi.m">[32]monthly!#REF!</definedName>
    <definedName name="WMENU" localSheetId="23">#REF!</definedName>
    <definedName name="WMENU" localSheetId="30">#REF!</definedName>
    <definedName name="WMENU" localSheetId="6">#REF!</definedName>
    <definedName name="WMENU" localSheetId="7">#REF!</definedName>
    <definedName name="WMENU" localSheetId="35">#REF!</definedName>
    <definedName name="WMENU">#REF!</definedName>
    <definedName name="wrn.1993_2002." localSheetId="17" hidden="1">{"1993_2002",#N/A,FALSE,"UnderlyingData"}</definedName>
    <definedName name="wrn.1993_2002." localSheetId="23" hidden="1">{"1993_2002",#N/A,FALSE,"UnderlyingData"}</definedName>
    <definedName name="wrn.1993_2002." localSheetId="30" hidden="1">{"1993_2002",#N/A,FALSE,"UnderlyingData"}</definedName>
    <definedName name="wrn.1993_2002." localSheetId="6" hidden="1">{"1993_2002",#N/A,FALSE,"UnderlyingData"}</definedName>
    <definedName name="wrn.1993_2002." localSheetId="7" hidden="1">{"1993_2002",#N/A,FALSE,"UnderlyingData"}</definedName>
    <definedName name="wrn.1993_2002." localSheetId="13" hidden="1">{"1993_2002",#N/A,FALSE,"UnderlyingData"}</definedName>
    <definedName name="wrn.1993_2002." hidden="1">{"1993_2002",#N/A,FALSE,"UnderlyingData"}</definedName>
    <definedName name="wrn.a11._.general._.government." localSheetId="17" hidden="1">{"a11 general government",#N/A,FALSE,"RED Tables"}</definedName>
    <definedName name="wrn.a11._.general._.government." localSheetId="23" hidden="1">{"a11 general government",#N/A,FALSE,"RED Tables"}</definedName>
    <definedName name="wrn.a11._.general._.government." localSheetId="30" hidden="1">{"a11 general government",#N/A,FALSE,"RED Tables"}</definedName>
    <definedName name="wrn.a11._.general._.government." localSheetId="6" hidden="1">{"a11 general government",#N/A,FALSE,"RED Tables"}</definedName>
    <definedName name="wrn.a11._.general._.government." localSheetId="7" hidden="1">{"a11 general government",#N/A,FALSE,"RED Tables"}</definedName>
    <definedName name="wrn.a11._.general._.government." localSheetId="13" hidden="1">{"a11 general government",#N/A,FALSE,"RED Tables"}</definedName>
    <definedName name="wrn.a11._.general._.government." hidden="1">{"a11 general government",#N/A,FALSE,"RED Tables"}</definedName>
    <definedName name="wrn.a12._.Federal._.Government." localSheetId="17" hidden="1">{"a12 Federal Government",#N/A,FALSE,"RED Tables"}</definedName>
    <definedName name="wrn.a12._.Federal._.Government." localSheetId="23" hidden="1">{"a12 Federal Government",#N/A,FALSE,"RED Tables"}</definedName>
    <definedName name="wrn.a12._.Federal._.Government." localSheetId="30" hidden="1">{"a12 Federal Government",#N/A,FALSE,"RED Tables"}</definedName>
    <definedName name="wrn.a12._.Federal._.Government." localSheetId="6" hidden="1">{"a12 Federal Government",#N/A,FALSE,"RED Tables"}</definedName>
    <definedName name="wrn.a12._.Federal._.Government." localSheetId="7" hidden="1">{"a12 Federal Government",#N/A,FALSE,"RED Tables"}</definedName>
    <definedName name="wrn.a12._.Federal._.Government." localSheetId="13" hidden="1">{"a12 Federal Government",#N/A,FALSE,"RED Tables"}</definedName>
    <definedName name="wrn.a12._.Federal._.Government." hidden="1">{"a12 Federal Government",#N/A,FALSE,"RED Tables"}</definedName>
    <definedName name="wrn.a13._.social._.security." localSheetId="17" hidden="1">{"a13 social security",#N/A,FALSE,"RED Tables"}</definedName>
    <definedName name="wrn.a13._.social._.security." localSheetId="23" hidden="1">{"a13 social security",#N/A,FALSE,"RED Tables"}</definedName>
    <definedName name="wrn.a13._.social._.security." localSheetId="30" hidden="1">{"a13 social security",#N/A,FALSE,"RED Tables"}</definedName>
    <definedName name="wrn.a13._.social._.security." localSheetId="6" hidden="1">{"a13 social security",#N/A,FALSE,"RED Tables"}</definedName>
    <definedName name="wrn.a13._.social._.security." localSheetId="7" hidden="1">{"a13 social security",#N/A,FALSE,"RED Tables"}</definedName>
    <definedName name="wrn.a13._.social._.security." localSheetId="13" hidden="1">{"a13 social security",#N/A,FALSE,"RED Tables"}</definedName>
    <definedName name="wrn.a13._.social._.security." hidden="1">{"a13 social security",#N/A,FALSE,"RED Tables"}</definedName>
    <definedName name="wrn.a14._.regions._.and._.communities." localSheetId="17" hidden="1">{"a14 regions and communities",#N/A,FALSE,"RED Tables"}</definedName>
    <definedName name="wrn.a14._.regions._.and._.communities." localSheetId="23" hidden="1">{"a14 regions and communities",#N/A,FALSE,"RED Tables"}</definedName>
    <definedName name="wrn.a14._.regions._.and._.communities." localSheetId="30" hidden="1">{"a14 regions and communities",#N/A,FALSE,"RED Tables"}</definedName>
    <definedName name="wrn.a14._.regions._.and._.communities." localSheetId="6" hidden="1">{"a14 regions and communities",#N/A,FALSE,"RED Tables"}</definedName>
    <definedName name="wrn.a14._.regions._.and._.communities." localSheetId="7" hidden="1">{"a14 regions and communities",#N/A,FALSE,"RED Tables"}</definedName>
    <definedName name="wrn.a14._.regions._.and._.communities." localSheetId="13" hidden="1">{"a14 regions and communities",#N/A,FALSE,"RED Tables"}</definedName>
    <definedName name="wrn.a14._.regions._.and._.communities." hidden="1">{"a14 regions and communities",#N/A,FALSE,"RED Tables"}</definedName>
    <definedName name="wrn.a15._.local._.governments." localSheetId="17" hidden="1">{"a15 local governments",#N/A,FALSE,"RED Tables"}</definedName>
    <definedName name="wrn.a15._.local._.governments." localSheetId="23" hidden="1">{"a15 local governments",#N/A,FALSE,"RED Tables"}</definedName>
    <definedName name="wrn.a15._.local._.governments." localSheetId="30" hidden="1">{"a15 local governments",#N/A,FALSE,"RED Tables"}</definedName>
    <definedName name="wrn.a15._.local._.governments." localSheetId="6" hidden="1">{"a15 local governments",#N/A,FALSE,"RED Tables"}</definedName>
    <definedName name="wrn.a15._.local._.governments." localSheetId="7" hidden="1">{"a15 local governments",#N/A,FALSE,"RED Tables"}</definedName>
    <definedName name="wrn.a15._.local._.governments." localSheetId="13" hidden="1">{"a15 local governments",#N/A,FALSE,"RED Tables"}</definedName>
    <definedName name="wrn.a15._.local._.governments." hidden="1">{"a15 local governments",#N/A,FALSE,"RED Tables"}</definedName>
    <definedName name="wrn.BOP_MIDTERM." localSheetId="17" hidden="1">{"BOP_TAB",#N/A,FALSE,"N";"MIDTERM_TAB",#N/A,FALSE,"O"}</definedName>
    <definedName name="wrn.BOP_MIDTERM." localSheetId="23" hidden="1">{"BOP_TAB",#N/A,FALSE,"N";"MIDTERM_TAB",#N/A,FALSE,"O"}</definedName>
    <definedName name="wrn.BOP_MIDTERM." localSheetId="30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13" hidden="1">{"BOP_TAB",#N/A,FALSE,"N";"MIDTERM_TAB",#N/A,FALSE,"O"}</definedName>
    <definedName name="wrn.BOP_MIDTERM." hidden="1">{"BOP_TAB",#N/A,FALSE,"N";"MIDTERM_TAB",#N/A,FALSE,"O"}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7" hidden="1">{#N/A,#N/A,FALSE,"CB";#N/A,#N/A,FALSE,"CMB";#N/A,#N/A,FALSE,"BSYS";#N/A,#N/A,FALSE,"NBFI";#N/A,#N/A,FALSE,"FSYS"}</definedName>
    <definedName name="wrn.MAIN." localSheetId="23" hidden="1">{#N/A,#N/A,FALSE,"CB";#N/A,#N/A,FALSE,"CMB";#N/A,#N/A,FALSE,"BSYS";#N/A,#N/A,FALSE,"NBFI";#N/A,#N/A,FALSE,"FSYS"}</definedName>
    <definedName name="wrn.MAIN." localSheetId="30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13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7" hidden="1">{#N/A,#N/A,FALSE,"CB";#N/A,#N/A,FALSE,"CMB";#N/A,#N/A,FALSE,"NBFI"}</definedName>
    <definedName name="wrn.MIT." localSheetId="23" hidden="1">{#N/A,#N/A,FALSE,"CB";#N/A,#N/A,FALSE,"CMB";#N/A,#N/A,FALSE,"NBFI"}</definedName>
    <definedName name="wrn.MIT." localSheetId="30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13" hidden="1">{#N/A,#N/A,FALSE,"CB";#N/A,#N/A,FALSE,"CMB";#N/A,#N/A,FALSE,"NBFI"}</definedName>
    <definedName name="wrn.MIT." hidden="1">{#N/A,#N/A,FALSE,"CB";#N/A,#N/A,FALSE,"CMB";#N/A,#N/A,FALSE,"NBFI"}</definedName>
    <definedName name="wrn.MONA." localSheetId="17" hidden="1">{"MONA",#N/A,FALSE,"S"}</definedName>
    <definedName name="wrn.MONA." localSheetId="23" hidden="1">{"MONA",#N/A,FALSE,"S"}</definedName>
    <definedName name="wrn.MONA." localSheetId="30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13" hidden="1">{"MONA",#N/A,FALSE,"S"}</definedName>
    <definedName name="wrn.MONA." hidden="1">{"MONA",#N/A,FALSE,"S"}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23" hidden="1">{#N/A,#N/A,FALSE,"I";#N/A,#N/A,FALSE,"J";#N/A,#N/A,FALSE,"K";#N/A,#N/A,FALSE,"L";#N/A,#N/A,FALSE,"M";#N/A,#N/A,FALSE,"N";#N/A,#N/A,FALSE,"O"}</definedName>
    <definedName name="wrn.Output._.tables." localSheetId="30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ogram." localSheetId="17" hidden="1">{"Tab1",#N/A,FALSE,"P";"Tab2",#N/A,FALSE,"P"}</definedName>
    <definedName name="wrn.Program." localSheetId="23" hidden="1">{"Tab1",#N/A,FALSE,"P";"Tab2",#N/A,FALSE,"P"}</definedName>
    <definedName name="wrn.Program." localSheetId="30" hidden="1">{"Tab1",#N/A,FALSE,"P";"Tab2",#N/A,FALSE,"P"}</definedName>
    <definedName name="wrn.Program." localSheetId="6" hidden="1">{"Tab1",#N/A,FALSE,"P";"Tab2",#N/A,FALSE,"P"}</definedName>
    <definedName name="wrn.Program." localSheetId="7" hidden="1">{"Tab1",#N/A,FALSE,"P";"Tab2",#N/A,FALSE,"P"}</definedName>
    <definedName name="wrn.Program." localSheetId="13" hidden="1">{"Tab1",#N/A,FALSE,"P";"Tab2",#N/A,FALSE,"P"}</definedName>
    <definedName name="wrn.Program." localSheetId="35" hidden="1">{"Tab1",#N/A,FALSE,"P";"Tab2",#N/A,FALSE,"P"}</definedName>
    <definedName name="wrn.Program." hidden="1">{"Tab1",#N/A,FALSE,"P";"Tab2",#N/A,FALSE,"P"}</definedName>
    <definedName name="wrn.Ques._.1." localSheetId="17" hidden="1">{"Ques 1",#N/A,FALSE,"NWEO138"}</definedName>
    <definedName name="wrn.Ques._.1." localSheetId="23" hidden="1">{"Ques 1",#N/A,FALSE,"NWEO138"}</definedName>
    <definedName name="wrn.Ques._.1." localSheetId="30" hidden="1">{"Ques 1",#N/A,FALSE,"NWEO138"}</definedName>
    <definedName name="wrn.Ques._.1." localSheetId="6" hidden="1">{"Ques 1",#N/A,FALSE,"NWEO138"}</definedName>
    <definedName name="wrn.Ques._.1." localSheetId="7" hidden="1">{"Ques 1",#N/A,FALSE,"NWEO138"}</definedName>
    <definedName name="wrn.Ques._.1." localSheetId="13" hidden="1">{"Ques 1",#N/A,FALSE,"NWEO138"}</definedName>
    <definedName name="wrn.Ques._.1." hidden="1">{"Ques 1",#N/A,FALSE,"NWEO138"}</definedName>
    <definedName name="wrn.Riqfin." localSheetId="17" hidden="1">{"Riqfin97",#N/A,FALSE,"Tran";"Riqfinpro",#N/A,FALSE,"Tran"}</definedName>
    <definedName name="wrn.Riqfin." localSheetId="23" hidden="1">{"Riqfin97",#N/A,FALSE,"Tran";"Riqfinpro",#N/A,FALSE,"Tran"}</definedName>
    <definedName name="wrn.Riqfin." localSheetId="30" hidden="1">{"Riqfin97",#N/A,FALSE,"Tran";"Riqfinpro",#N/A,FALSE,"Tran"}</definedName>
    <definedName name="wrn.Riqfin." localSheetId="6" hidden="1">{"Riqfin97",#N/A,FALSE,"Tran";"Riqfinpro",#N/A,FALSE,"Tran"}</definedName>
    <definedName name="wrn.Riqfin." localSheetId="7" hidden="1">{"Riqfin97",#N/A,FALSE,"Tran";"Riqfinpro",#N/A,FALSE,"Tran"}</definedName>
    <definedName name="wrn.Riqfin." localSheetId="13" hidden="1">{"Riqfin97",#N/A,FALSE,"Tran";"Riqfinpro",#N/A,FALSE,"Tran"}</definedName>
    <definedName name="wrn.Riqfin." localSheetId="35" hidden="1">{"Riqfin97",#N/A,FALSE,"Tran";"Riqfinpro",#N/A,FALSE,"Tran"}</definedName>
    <definedName name="wrn.Riqfin." hidden="1">{"Riqfin97",#N/A,FALSE,"Tran";"Riqfinpro",#N/A,FALSE,"Tran"}</definedName>
    <definedName name="wrn.Staff._.Report._.Tables." localSheetId="17" hidden="1">{#N/A,#N/A,FALSE,"SRFSYS";#N/A,#N/A,FALSE,"SRBSYS"}</definedName>
    <definedName name="wrn.Staff._.Report._.Tables." localSheetId="23" hidden="1">{#N/A,#N/A,FALSE,"SRFSYS";#N/A,#N/A,FALSE,"SRBSYS"}</definedName>
    <definedName name="wrn.Staff._.Report._.Tables." localSheetId="30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13" hidden="1">{#N/A,#N/A,FALSE,"SRFSYS";#N/A,#N/A,FALSE,"SRBSYS"}</definedName>
    <definedName name="wrn.Staff._.Report._.Tables." hidden="1">{#N/A,#N/A,FALSE,"SRFSYS";#N/A,#N/A,FALSE,"SRBSYS"}</definedName>
    <definedName name="wrn.WEO." localSheetId="17" hidden="1">{"WEO",#N/A,FALSE,"T"}</definedName>
    <definedName name="wrn.WEO." localSheetId="23" hidden="1">{"WEO",#N/A,FALSE,"T"}</definedName>
    <definedName name="wrn.WEO." localSheetId="30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13" hidden="1">{"WEO",#N/A,FALSE,"T"}</definedName>
    <definedName name="wrn.WEO." hidden="1">{"WEO",#N/A,FALSE,"T"}</definedName>
    <definedName name="ww" localSheetId="35" hidden="1">[54]M!#REF!</definedName>
    <definedName name="ww" hidden="1">[54]M!#REF!</definedName>
    <definedName name="www" localSheetId="17" hidden="1">{"Riqfin97",#N/A,FALSE,"Tran";"Riqfinpro",#N/A,FALSE,"Tran"}</definedName>
    <definedName name="www" localSheetId="23" hidden="1">{"Riqfin97",#N/A,FALSE,"Tran";"Riqfinpro",#N/A,FALSE,"Tran"}</definedName>
    <definedName name="www" localSheetId="30" hidden="1">{"Riqfin97",#N/A,FALSE,"Tran";"Riqfinpro",#N/A,FALSE,"Tran"}</definedName>
    <definedName name="www" localSheetId="6" hidden="1">{"Riqfin97",#N/A,FALSE,"Tran";"Riqfinpro",#N/A,FALSE,"Tran"}</definedName>
    <definedName name="www" localSheetId="7" hidden="1">{"Riqfin97",#N/A,FALSE,"Tran";"Riqfinpro",#N/A,FALSE,"Tran"}</definedName>
    <definedName name="www" localSheetId="13" hidden="1">{"Riqfin97",#N/A,FALSE,"Tran";"Riqfinpro",#N/A,FALSE,"Tran"}</definedName>
    <definedName name="www" localSheetId="35" hidden="1">{"Riqfin97",#N/A,FALSE,"Tran";"Riqfinpro",#N/A,FALSE,"Tran"}</definedName>
    <definedName name="www" hidden="1">{"Riqfin97",#N/A,FALSE,"Tran";"Riqfinpro",#N/A,FALSE,"Tran"}</definedName>
    <definedName name="XR" localSheetId="35">[5]REER!$AT$140:$BA$199</definedName>
    <definedName name="XR">[19]REER!$AT$140:$BA$199</definedName>
    <definedName name="xx" localSheetId="17" hidden="1">{"Riqfin97",#N/A,FALSE,"Tran";"Riqfinpro",#N/A,FALSE,"Tran"}</definedName>
    <definedName name="xx" localSheetId="23" hidden="1">{"Riqfin97",#N/A,FALSE,"Tran";"Riqfinpro",#N/A,FALSE,"Tran"}</definedName>
    <definedName name="xx" localSheetId="30" hidden="1">{"Riqfin97",#N/A,FALSE,"Tran";"Riqfinpro",#N/A,FALSE,"Tran"}</definedName>
    <definedName name="xx" localSheetId="6" hidden="1">{"Riqfin97",#N/A,FALSE,"Tran";"Riqfinpro",#N/A,FALSE,"Tran"}</definedName>
    <definedName name="xx" localSheetId="7" hidden="1">{"Riqfin97",#N/A,FALSE,"Tran";"Riqfinpro",#N/A,FALSE,"Tran"}</definedName>
    <definedName name="xx" localSheetId="13" hidden="1">{"Riqfin97",#N/A,FALSE,"Tran";"Riqfinpro",#N/A,FALSE,"Tran"}</definedName>
    <definedName name="xx" localSheetId="35" hidden="1">{"Riqfin97",#N/A,FALSE,"Tran";"Riqfinpro",#N/A,FALSE,"Tran"}</definedName>
    <definedName name="xx" hidden="1">{"Riqfin97",#N/A,FALSE,"Tran";"Riqfinpro",#N/A,FALSE,"Tran"}</definedName>
    <definedName name="xxWRS_1" localSheetId="23">#REF!</definedName>
    <definedName name="xxWRS_1" localSheetId="30">#REF!</definedName>
    <definedName name="xxWRS_1" localSheetId="6">#REF!</definedName>
    <definedName name="xxWRS_1" localSheetId="7">#REF!</definedName>
    <definedName name="xxWRS_1" localSheetId="35">#REF!</definedName>
    <definedName name="xxWRS_1">#REF!</definedName>
    <definedName name="xxWRS_10" localSheetId="23">#REF!</definedName>
    <definedName name="xxWRS_10" localSheetId="30">#REF!</definedName>
    <definedName name="xxWRS_10" localSheetId="6">#REF!</definedName>
    <definedName name="xxWRS_10" localSheetId="7">#REF!</definedName>
    <definedName name="xxWRS_10" localSheetId="35">#REF!</definedName>
    <definedName name="xxWRS_10">#REF!</definedName>
    <definedName name="xxWRS_11" localSheetId="23">#REF!</definedName>
    <definedName name="xxWRS_11" localSheetId="30">#REF!</definedName>
    <definedName name="xxWRS_11" localSheetId="6">#REF!</definedName>
    <definedName name="xxWRS_11" localSheetId="7">#REF!</definedName>
    <definedName name="xxWRS_11" localSheetId="35">#REF!</definedName>
    <definedName name="xxWRS_11">#REF!</definedName>
    <definedName name="xxWRS_12" localSheetId="23">#REF!</definedName>
    <definedName name="xxWRS_12" localSheetId="6">#REF!</definedName>
    <definedName name="xxWRS_12" localSheetId="7">#REF!</definedName>
    <definedName name="xxWRS_12" localSheetId="35">#REF!</definedName>
    <definedName name="xxWRS_12">#REF!</definedName>
    <definedName name="xxWRS_2" localSheetId="23">#REF!</definedName>
    <definedName name="xxWRS_2" localSheetId="6">#REF!</definedName>
    <definedName name="xxWRS_2" localSheetId="7">#REF!</definedName>
    <definedName name="xxWRS_2" localSheetId="35">#REF!</definedName>
    <definedName name="xxWRS_2">#REF!</definedName>
    <definedName name="xxWRS_6" localSheetId="23">#REF!</definedName>
    <definedName name="xxWRS_6" localSheetId="6">#REF!</definedName>
    <definedName name="xxWRS_6" localSheetId="7">#REF!</definedName>
    <definedName name="xxWRS_6" localSheetId="35">#REF!</definedName>
    <definedName name="xxWRS_6">#REF!</definedName>
    <definedName name="xxWRS_7" localSheetId="23">#REF!</definedName>
    <definedName name="xxWRS_7" localSheetId="6">#REF!</definedName>
    <definedName name="xxWRS_7" localSheetId="7">#REF!</definedName>
    <definedName name="xxWRS_7" localSheetId="35">#REF!</definedName>
    <definedName name="xxWRS_7">#REF!</definedName>
    <definedName name="xxWRS_8" localSheetId="23">#REF!</definedName>
    <definedName name="xxWRS_8" localSheetId="6">#REF!</definedName>
    <definedName name="xxWRS_8" localSheetId="7">#REF!</definedName>
    <definedName name="xxWRS_8" localSheetId="35">#REF!</definedName>
    <definedName name="xxWRS_8">#REF!</definedName>
    <definedName name="xxWRS_9" localSheetId="23">#REF!</definedName>
    <definedName name="xxWRS_9" localSheetId="6">#REF!</definedName>
    <definedName name="xxWRS_9" localSheetId="7">#REF!</definedName>
    <definedName name="xxWRS_9" localSheetId="35">#REF!</definedName>
    <definedName name="xxWRS_9">#REF!</definedName>
    <definedName name="xxxx" localSheetId="17" hidden="1">{"Riqfin97",#N/A,FALSE,"Tran";"Riqfinpro",#N/A,FALSE,"Tran"}</definedName>
    <definedName name="xxxx" localSheetId="23" hidden="1">{"Riqfin97",#N/A,FALSE,"Tran";"Riqfinpro",#N/A,FALSE,"Tran"}</definedName>
    <definedName name="xxxx" localSheetId="30" hidden="1">{"Riqfin97",#N/A,FALSE,"Tran";"Riqfinpro",#N/A,FALSE,"Tran"}</definedName>
    <definedName name="xxxx" localSheetId="6" hidden="1">{"Riqfin97",#N/A,FALSE,"Tran";"Riqfinpro",#N/A,FALSE,"Tran"}</definedName>
    <definedName name="xxxx" localSheetId="7" hidden="1">{"Riqfin97",#N/A,FALSE,"Tran";"Riqfinpro",#N/A,FALSE,"Tran"}</definedName>
    <definedName name="xxxx" localSheetId="13" hidden="1">{"Riqfin97",#N/A,FALSE,"Tran";"Riqfinpro",#N/A,FALSE,"Tran"}</definedName>
    <definedName name="xxxx" localSheetId="35" hidden="1">{"Riqfin97",#N/A,FALSE,"Tran";"Riqfinpro",#N/A,FALSE,"Tran"}</definedName>
    <definedName name="xxxx" hidden="1">{"Riqfin97",#N/A,FALSE,"Tran";"Riqfinpro",#N/A,FALSE,"Tran"}</definedName>
    <definedName name="year" localSheetId="35">[26]Graf14_Graf15!#REF!</definedName>
    <definedName name="year">[26]Graf14_Graf15!#REF!</definedName>
    <definedName name="yy" localSheetId="17" hidden="1">{"Tab1",#N/A,FALSE,"P";"Tab2",#N/A,FALSE,"P"}</definedName>
    <definedName name="yy" localSheetId="23" hidden="1">{"Tab1",#N/A,FALSE,"P";"Tab2",#N/A,FALSE,"P"}</definedName>
    <definedName name="yy" localSheetId="30" hidden="1">{"Tab1",#N/A,FALSE,"P";"Tab2",#N/A,FALSE,"P"}</definedName>
    <definedName name="yy" localSheetId="6" hidden="1">{"Tab1",#N/A,FALSE,"P";"Tab2",#N/A,FALSE,"P"}</definedName>
    <definedName name="yy" localSheetId="7" hidden="1">{"Tab1",#N/A,FALSE,"P";"Tab2",#N/A,FALSE,"P"}</definedName>
    <definedName name="yy" localSheetId="13" hidden="1">{"Tab1",#N/A,FALSE,"P";"Tab2",#N/A,FALSE,"P"}</definedName>
    <definedName name="yy" localSheetId="35" hidden="1">{"Tab1",#N/A,FALSE,"P";"Tab2",#N/A,FALSE,"P"}</definedName>
    <definedName name="yy" hidden="1">{"Tab1",#N/A,FALSE,"P";"Tab2",#N/A,FALSE,"P"}</definedName>
    <definedName name="yyy" localSheetId="17" hidden="1">{"Tab1",#N/A,FALSE,"P";"Tab2",#N/A,FALSE,"P"}</definedName>
    <definedName name="yyy" localSheetId="23" hidden="1">{"Tab1",#N/A,FALSE,"P";"Tab2",#N/A,FALSE,"P"}</definedName>
    <definedName name="yyy" localSheetId="30" hidden="1">{"Tab1",#N/A,FALSE,"P";"Tab2",#N/A,FALSE,"P"}</definedName>
    <definedName name="yyy" localSheetId="6" hidden="1">{"Tab1",#N/A,FALSE,"P";"Tab2",#N/A,FALSE,"P"}</definedName>
    <definedName name="yyy" localSheetId="7" hidden="1">{"Tab1",#N/A,FALSE,"P";"Tab2",#N/A,FALSE,"P"}</definedName>
    <definedName name="yyy" localSheetId="13" hidden="1">{"Tab1",#N/A,FALSE,"P";"Tab2",#N/A,FALSE,"P"}</definedName>
    <definedName name="yyy" localSheetId="35" hidden="1">{"Tab1",#N/A,FALSE,"P";"Tab2",#N/A,FALSE,"P"}</definedName>
    <definedName name="yyy" hidden="1">{"Tab1",#N/A,FALSE,"P";"Tab2",#N/A,FALSE,"P"}</definedName>
    <definedName name="yyyy" localSheetId="17" hidden="1">{"Riqfin97",#N/A,FALSE,"Tran";"Riqfinpro",#N/A,FALSE,"Tran"}</definedName>
    <definedName name="yyyy" localSheetId="23" hidden="1">{"Riqfin97",#N/A,FALSE,"Tran";"Riqfinpro",#N/A,FALSE,"Tran"}</definedName>
    <definedName name="yyyy" localSheetId="30" hidden="1">{"Riqfin97",#N/A,FALSE,"Tran";"Riqfinpro",#N/A,FALSE,"Tran"}</definedName>
    <definedName name="yyyy" localSheetId="6" hidden="1">{"Riqfin97",#N/A,FALSE,"Tran";"Riqfinpro",#N/A,FALSE,"Tran"}</definedName>
    <definedName name="yyyy" localSheetId="7" hidden="1">{"Riqfin97",#N/A,FALSE,"Tran";"Riqfinpro",#N/A,FALSE,"Tran"}</definedName>
    <definedName name="yyyy" localSheetId="13" hidden="1">{"Riqfin97",#N/A,FALSE,"Tran";"Riqfinpro",#N/A,FALSE,"Tran"}</definedName>
    <definedName name="yyyy" localSheetId="35" hidden="1">{"Riqfin97",#N/A,FALSE,"Tran";"Riqfinpro",#N/A,FALSE,"Tran"}</definedName>
    <definedName name="yyyy" hidden="1">{"Riqfin97",#N/A,FALSE,"Tran";"Riqfinpro",#N/A,FALSE,"Tran"}</definedName>
    <definedName name="Z_1D44FD83_577F_412D_85CC_4CD8A3A1C2A3_.wvu.Cols" localSheetId="1" hidden="1">ESA2010_source!$C:$C</definedName>
    <definedName name="Z_95224721_0485_11D4_BFD1_00508B5F4DA4_.wvu.Cols" localSheetId="23" hidden="1">#REF!</definedName>
    <definedName name="Z_95224721_0485_11D4_BFD1_00508B5F4DA4_.wvu.Cols" localSheetId="6" hidden="1">#REF!</definedName>
    <definedName name="Z_95224721_0485_11D4_BFD1_00508B5F4DA4_.wvu.Cols" localSheetId="7" hidden="1">#REF!</definedName>
    <definedName name="Z_95224721_0485_11D4_BFD1_00508B5F4DA4_.wvu.Cols" localSheetId="35" hidden="1">#REF!</definedName>
    <definedName name="Z_95224721_0485_11D4_BFD1_00508B5F4DA4_.wvu.Cols" hidden="1">#REF!</definedName>
    <definedName name="zac_kles" localSheetId="17">[26]Graf14_Graf15!#REF!</definedName>
    <definedName name="zac_kles" localSheetId="23">[26]Graf14_Graf15!#REF!</definedName>
    <definedName name="zac_kles" localSheetId="30">[26]Graf14_Graf15!#REF!</definedName>
    <definedName name="zac_kles" localSheetId="35">[26]Graf14_Graf15!#REF!</definedName>
    <definedName name="zac_kles">[26]Graf14_Graf15!#REF!</definedName>
    <definedName name="zac_kles_2" localSheetId="17">[26]Graf14_Graf15!#REF!</definedName>
    <definedName name="zac_kles_2" localSheetId="30">[26]Graf14_Graf15!#REF!</definedName>
    <definedName name="zac_kles_2" localSheetId="35">[26]Graf14_Graf15!#REF!</definedName>
    <definedName name="zac_kles_2">[26]Graf14_Graf15!#REF!</definedName>
    <definedName name="ZPee_2" localSheetId="30">[26]Graf14_Graf15!#REF!</definedName>
    <definedName name="ZPee_2" localSheetId="35">[26]Graf14_Graf15!#REF!</definedName>
    <definedName name="ZPee_2">[26]Graf14_Graf15!#REF!</definedName>
    <definedName name="ZPer_2" localSheetId="30">[26]Graf14_Graf15!#REF!</definedName>
    <definedName name="ZPer_2" localSheetId="35">[26]Graf14_Graf15!#REF!</definedName>
    <definedName name="ZPer_2">[26]Graf14_Graf15!#REF!</definedName>
    <definedName name="zpiz" localSheetId="35">[41]ZPIZ!$A:$F</definedName>
    <definedName name="zpiz">[41]ZPIZ!$A$1:$F$65536</definedName>
    <definedName name="zz" localSheetId="17" hidden="1">{"Tab1",#N/A,FALSE,"P";"Tab2",#N/A,FALSE,"P"}</definedName>
    <definedName name="zz" localSheetId="23" hidden="1">{"Tab1",#N/A,FALSE,"P";"Tab2",#N/A,FALSE,"P"}</definedName>
    <definedName name="zz" localSheetId="30" hidden="1">{"Tab1",#N/A,FALSE,"P";"Tab2",#N/A,FALSE,"P"}</definedName>
    <definedName name="zz" localSheetId="6" hidden="1">{"Tab1",#N/A,FALSE,"P";"Tab2",#N/A,FALSE,"P"}</definedName>
    <definedName name="zz" localSheetId="7" hidden="1">{"Tab1",#N/A,FALSE,"P";"Tab2",#N/A,FALSE,"P"}</definedName>
    <definedName name="zz" localSheetId="13" hidden="1">{"Tab1",#N/A,FALSE,"P";"Tab2",#N/A,FALSE,"P"}</definedName>
    <definedName name="zz" localSheetId="35" hidden="1">{"Tab1",#N/A,FALSE,"P";"Tab2",#N/A,FALSE,"P"}</definedName>
    <definedName name="zz" hidden="1">{"Tab1",#N/A,FALSE,"P";"Tab2",#N/A,FALSE,"P"}</definedName>
    <definedName name="zzzs" localSheetId="35">[41]ZZZS!$A:$E</definedName>
    <definedName name="zzzs">[41]ZZZS!$A$1:$E$65536</definedName>
  </definedNames>
  <calcPr calcId="152511"/>
</workbook>
</file>

<file path=xl/calcChain.xml><?xml version="1.0" encoding="utf-8"?>
<calcChain xmlns="http://schemas.openxmlformats.org/spreadsheetml/2006/main">
  <c r="E23" i="94" l="1"/>
  <c r="D23" i="94" l="1"/>
  <c r="E49" i="94"/>
  <c r="R27" i="188" l="1"/>
  <c r="Q27" i="188"/>
  <c r="P27" i="188"/>
  <c r="D27" i="188"/>
  <c r="O27" i="188" s="1"/>
  <c r="R26" i="188"/>
  <c r="Q26" i="188"/>
  <c r="P26" i="188"/>
  <c r="O26" i="188"/>
  <c r="C26" i="188"/>
  <c r="N26" i="188" s="1"/>
  <c r="N25" i="188"/>
  <c r="M25" i="188"/>
  <c r="G5" i="29" l="1"/>
  <c r="H5" i="29"/>
  <c r="F5" i="29"/>
  <c r="L22" i="94" l="1"/>
  <c r="M22" i="94"/>
  <c r="N22" i="94"/>
  <c r="O22" i="94"/>
  <c r="P22" i="94"/>
  <c r="K22" i="94"/>
  <c r="K24" i="98" l="1"/>
  <c r="L24" i="98"/>
  <c r="M24" i="98"/>
  <c r="N24" i="98"/>
  <c r="O24" i="98"/>
  <c r="P24" i="98"/>
  <c r="L22" i="98"/>
  <c r="M22" i="98"/>
  <c r="N22" i="98"/>
  <c r="O22" i="98"/>
  <c r="P22" i="98"/>
  <c r="K22" i="98"/>
  <c r="C23" i="98"/>
  <c r="L24" i="94" s="1"/>
  <c r="D23" i="98"/>
  <c r="M24" i="94" s="1"/>
  <c r="E23" i="98"/>
  <c r="N24" i="94" s="1"/>
  <c r="F23" i="98"/>
  <c r="O24" i="94" s="1"/>
  <c r="G23" i="98"/>
  <c r="P24" i="94" s="1"/>
  <c r="B23" i="98"/>
  <c r="K24" i="94" s="1"/>
  <c r="U37" i="97"/>
  <c r="F37" i="97"/>
  <c r="C37" i="97"/>
  <c r="E37" i="97"/>
  <c r="H37" i="97"/>
  <c r="P37" i="97"/>
  <c r="R37" i="97"/>
  <c r="S37" i="97"/>
  <c r="T37" i="97"/>
  <c r="W37" i="97"/>
  <c r="AA37" i="97"/>
  <c r="L21" i="97"/>
  <c r="M21" i="97"/>
  <c r="N21" i="97"/>
  <c r="O21" i="97"/>
  <c r="P21" i="97"/>
  <c r="Q21" i="97"/>
  <c r="L22" i="97"/>
  <c r="M22" i="97"/>
  <c r="N22" i="97"/>
  <c r="O22" i="97"/>
  <c r="P22" i="97"/>
  <c r="Q22" i="97"/>
  <c r="L23" i="97"/>
  <c r="M23" i="97"/>
  <c r="N23" i="97"/>
  <c r="O23" i="97"/>
  <c r="P23" i="97"/>
  <c r="Q23" i="97"/>
  <c r="L24" i="97"/>
  <c r="M24" i="97"/>
  <c r="N24" i="97"/>
  <c r="O24" i="97"/>
  <c r="P24" i="97"/>
  <c r="Q24" i="97"/>
  <c r="L25" i="97"/>
  <c r="M25" i="97"/>
  <c r="N25" i="97"/>
  <c r="O25" i="97"/>
  <c r="P25" i="97"/>
  <c r="Q25" i="97"/>
  <c r="L26" i="97"/>
  <c r="M26" i="97"/>
  <c r="N26" i="97"/>
  <c r="O26" i="97"/>
  <c r="P26" i="97"/>
  <c r="Q26" i="97"/>
  <c r="L27" i="97"/>
  <c r="M27" i="97"/>
  <c r="N27" i="97"/>
  <c r="O27" i="97"/>
  <c r="P27" i="97"/>
  <c r="Q27" i="97"/>
  <c r="L28" i="97"/>
  <c r="M28" i="97"/>
  <c r="N28" i="97"/>
  <c r="O28" i="97"/>
  <c r="P28" i="97"/>
  <c r="Q28" i="97"/>
  <c r="M19" i="97"/>
  <c r="N19" i="97"/>
  <c r="O19" i="97"/>
  <c r="P19" i="97"/>
  <c r="Q19" i="97"/>
  <c r="L19" i="97"/>
  <c r="P23" i="98" l="1"/>
  <c r="C56" i="157"/>
  <c r="D56" i="157"/>
  <c r="E56" i="157"/>
  <c r="F56" i="157"/>
  <c r="G56" i="157"/>
  <c r="H56" i="157"/>
  <c r="I56" i="157"/>
  <c r="J56" i="157"/>
  <c r="K56" i="157"/>
  <c r="L56" i="157"/>
  <c r="M56" i="157"/>
  <c r="N56" i="157"/>
  <c r="O56" i="157"/>
  <c r="P56" i="157"/>
  <c r="Q56" i="157"/>
  <c r="R56" i="157"/>
  <c r="S56" i="157"/>
  <c r="T56" i="157"/>
  <c r="U56" i="157"/>
  <c r="V56" i="157"/>
  <c r="W56" i="157"/>
  <c r="X56" i="157"/>
  <c r="T57" i="157"/>
  <c r="T58" i="157"/>
  <c r="U58" i="157"/>
  <c r="V58" i="157"/>
  <c r="W58" i="157"/>
  <c r="X58" i="157"/>
  <c r="T59" i="157"/>
  <c r="U59" i="157"/>
  <c r="V59" i="157"/>
  <c r="W59" i="157"/>
  <c r="X59" i="157"/>
  <c r="T60" i="157"/>
  <c r="U60" i="157"/>
  <c r="V60" i="157"/>
  <c r="W60" i="157"/>
  <c r="X60" i="157"/>
  <c r="T61" i="157"/>
  <c r="U61" i="157"/>
  <c r="V61" i="157"/>
  <c r="W61" i="157"/>
  <c r="X61" i="157"/>
  <c r="T62" i="157"/>
  <c r="U62" i="157"/>
  <c r="V62" i="157"/>
  <c r="W62" i="157"/>
  <c r="X62" i="157"/>
  <c r="T63" i="157"/>
  <c r="U63" i="157"/>
  <c r="V63" i="157"/>
  <c r="W63" i="157"/>
  <c r="X63" i="157"/>
  <c r="T64" i="157"/>
  <c r="U64" i="157"/>
  <c r="V64" i="157"/>
  <c r="W64" i="157"/>
  <c r="X64" i="157"/>
  <c r="C57" i="157"/>
  <c r="D57" i="157"/>
  <c r="E57" i="157"/>
  <c r="F57" i="157"/>
  <c r="G57" i="157"/>
  <c r="H57" i="157"/>
  <c r="I57" i="157"/>
  <c r="J57" i="157"/>
  <c r="K57" i="157"/>
  <c r="L57" i="157"/>
  <c r="M57" i="157"/>
  <c r="N57" i="157"/>
  <c r="O57" i="157"/>
  <c r="P57" i="157"/>
  <c r="Q57" i="157"/>
  <c r="R57" i="157"/>
  <c r="S57" i="157"/>
  <c r="M60" i="157"/>
  <c r="N60" i="157"/>
  <c r="O60" i="157"/>
  <c r="P60" i="157"/>
  <c r="Q60" i="157"/>
  <c r="R60" i="157"/>
  <c r="S60" i="157"/>
  <c r="M61" i="157"/>
  <c r="N61" i="157"/>
  <c r="O61" i="157"/>
  <c r="P61" i="157"/>
  <c r="Q61" i="157"/>
  <c r="R61" i="157"/>
  <c r="S61" i="157"/>
  <c r="M62" i="157"/>
  <c r="N62" i="157"/>
  <c r="O62" i="157"/>
  <c r="P62" i="157"/>
  <c r="Q62" i="157"/>
  <c r="R62" i="157"/>
  <c r="S62" i="157"/>
  <c r="M63" i="157"/>
  <c r="N63" i="157"/>
  <c r="O63" i="157"/>
  <c r="P63" i="157"/>
  <c r="Q63" i="157"/>
  <c r="R63" i="157"/>
  <c r="S63" i="157"/>
  <c r="M64" i="157"/>
  <c r="N64" i="157"/>
  <c r="O64" i="157"/>
  <c r="P64" i="157"/>
  <c r="Q64" i="157"/>
  <c r="R64" i="157"/>
  <c r="S64" i="157"/>
  <c r="B57" i="157"/>
  <c r="B56" i="157"/>
  <c r="O31" i="157"/>
  <c r="P31" i="157" s="1"/>
  <c r="Q31" i="157" s="1"/>
  <c r="R31" i="157" s="1"/>
  <c r="S31" i="157" s="1"/>
  <c r="T31" i="157" s="1"/>
  <c r="U31" i="157" s="1"/>
  <c r="V31" i="157" s="1"/>
  <c r="W31" i="157" s="1"/>
  <c r="X31" i="157" s="1"/>
  <c r="N31" i="157"/>
  <c r="V30" i="161" l="1"/>
  <c r="U30" i="161"/>
  <c r="T30" i="161"/>
  <c r="S30" i="161"/>
  <c r="R30" i="161"/>
  <c r="V23" i="161"/>
  <c r="U23" i="161"/>
  <c r="T23" i="161"/>
  <c r="S23" i="161"/>
  <c r="R23" i="161"/>
  <c r="G25" i="158" l="1"/>
  <c r="G26" i="158"/>
  <c r="G28" i="158"/>
  <c r="G29" i="158"/>
  <c r="G30" i="158"/>
  <c r="G31" i="158"/>
  <c r="G32" i="158"/>
  <c r="G33" i="158"/>
  <c r="G34" i="158"/>
  <c r="G35" i="158"/>
  <c r="G36" i="158"/>
  <c r="G37" i="158"/>
  <c r="G38" i="158"/>
  <c r="D26" i="30"/>
  <c r="E14" i="175"/>
  <c r="D28" i="28"/>
  <c r="E28" i="28"/>
  <c r="F28" i="28"/>
  <c r="G28" i="28"/>
  <c r="G39" i="158" l="1"/>
  <c r="G40" i="158"/>
  <c r="G27" i="158"/>
  <c r="N18" i="173" l="1"/>
  <c r="M18" i="173"/>
  <c r="L18" i="173"/>
  <c r="N17" i="173"/>
  <c r="P15" i="173"/>
  <c r="P14" i="173"/>
  <c r="P13" i="173"/>
  <c r="P12" i="173"/>
  <c r="P11" i="173"/>
  <c r="P10" i="173"/>
  <c r="P9" i="173"/>
  <c r="P8" i="173"/>
  <c r="P7" i="173"/>
  <c r="P6" i="173"/>
  <c r="P5" i="173"/>
  <c r="H14" i="173"/>
  <c r="P18" i="173" l="1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L27" i="18" l="1"/>
  <c r="L28" i="18"/>
  <c r="L29" i="18"/>
  <c r="L30" i="18"/>
  <c r="L31" i="18"/>
  <c r="L32" i="18"/>
  <c r="L33" i="18"/>
  <c r="L34" i="18"/>
  <c r="L35" i="18"/>
  <c r="L36" i="18"/>
  <c r="L37" i="18"/>
  <c r="L38" i="18"/>
  <c r="H13" i="173" l="1"/>
  <c r="H15" i="173"/>
  <c r="H12" i="173"/>
  <c r="F17" i="173"/>
  <c r="F18" i="173" s="1"/>
  <c r="H6" i="173"/>
  <c r="H7" i="173"/>
  <c r="H8" i="173"/>
  <c r="H9" i="173"/>
  <c r="H10" i="173"/>
  <c r="H11" i="173"/>
  <c r="H5" i="173"/>
  <c r="D18" i="173"/>
  <c r="E18" i="173"/>
  <c r="H18" i="173" l="1"/>
  <c r="F8" i="175"/>
  <c r="D6" i="176" l="1"/>
  <c r="E6" i="176" s="1"/>
  <c r="D7" i="176"/>
  <c r="E7" i="176" s="1"/>
  <c r="F7" i="176"/>
  <c r="G7" i="176" s="1"/>
  <c r="D8" i="176"/>
  <c r="E8" i="176" s="1"/>
  <c r="F8" i="176"/>
  <c r="G8" i="176" s="1"/>
  <c r="D9" i="176"/>
  <c r="E9" i="176" s="1"/>
  <c r="F9" i="176"/>
  <c r="G9" i="176" s="1"/>
  <c r="D10" i="176"/>
  <c r="E10" i="176" s="1"/>
  <c r="F10" i="176"/>
  <c r="G10" i="176" s="1"/>
  <c r="D11" i="176"/>
  <c r="E11" i="176" s="1"/>
  <c r="F11" i="176"/>
  <c r="G11" i="176" s="1"/>
  <c r="D12" i="176"/>
  <c r="E12" i="176" s="1"/>
  <c r="F12" i="176"/>
  <c r="G12" i="176" s="1"/>
  <c r="D13" i="176"/>
  <c r="E13" i="176" s="1"/>
  <c r="F13" i="176"/>
  <c r="G13" i="176" s="1"/>
  <c r="D14" i="176"/>
  <c r="E14" i="176" s="1"/>
  <c r="F14" i="176"/>
  <c r="G14" i="176" s="1"/>
  <c r="F15" i="176"/>
  <c r="G15" i="176" s="1"/>
  <c r="D16" i="176"/>
  <c r="E16" i="176" s="1"/>
  <c r="F16" i="176"/>
  <c r="G16" i="176" s="1"/>
  <c r="D17" i="176"/>
  <c r="E17" i="176" s="1"/>
  <c r="F17" i="176"/>
  <c r="G17" i="176" s="1"/>
  <c r="D18" i="176"/>
  <c r="E18" i="176" s="1"/>
  <c r="F18" i="176"/>
  <c r="G18" i="176" s="1"/>
  <c r="D19" i="176"/>
  <c r="E19" i="176" s="1"/>
  <c r="F19" i="176"/>
  <c r="G19" i="176" s="1"/>
  <c r="D20" i="176"/>
  <c r="E20" i="176" s="1"/>
  <c r="F20" i="176"/>
  <c r="G20" i="176" s="1"/>
  <c r="D21" i="176"/>
  <c r="E21" i="176" s="1"/>
  <c r="F21" i="176"/>
  <c r="G21" i="176" s="1"/>
  <c r="D22" i="176"/>
  <c r="E22" i="176" s="1"/>
  <c r="F22" i="176"/>
  <c r="G22" i="176" s="1"/>
  <c r="D23" i="176"/>
  <c r="E23" i="176" s="1"/>
  <c r="F23" i="176"/>
  <c r="G23" i="176" s="1"/>
  <c r="D24" i="176"/>
  <c r="E24" i="176" s="1"/>
  <c r="F24" i="176"/>
  <c r="G24" i="176" s="1"/>
  <c r="D25" i="176"/>
  <c r="E25" i="176" s="1"/>
  <c r="F25" i="176"/>
  <c r="G25" i="176" s="1"/>
  <c r="D26" i="176"/>
  <c r="E26" i="176" s="1"/>
  <c r="F26" i="176"/>
  <c r="G26" i="176" s="1"/>
  <c r="D27" i="176"/>
  <c r="E27" i="176" s="1"/>
  <c r="F27" i="176"/>
  <c r="G27" i="176" s="1"/>
  <c r="D28" i="176"/>
  <c r="E28" i="176" s="1"/>
  <c r="F28" i="176"/>
  <c r="G28" i="176" s="1"/>
  <c r="F11" i="175"/>
  <c r="F12" i="175"/>
  <c r="F13" i="175"/>
  <c r="F5" i="175"/>
  <c r="F6" i="175"/>
  <c r="F7" i="175"/>
  <c r="F9" i="175"/>
  <c r="F10" i="175"/>
  <c r="F15" i="175"/>
  <c r="F4" i="175"/>
  <c r="D33" i="166" l="1"/>
  <c r="D34" i="166"/>
  <c r="D35" i="166"/>
  <c r="D36" i="166"/>
  <c r="D37" i="166"/>
  <c r="D38" i="166"/>
  <c r="D39" i="166"/>
  <c r="D40" i="166"/>
  <c r="D41" i="166"/>
  <c r="D42" i="166"/>
  <c r="D43" i="166"/>
  <c r="D44" i="166"/>
  <c r="D45" i="166"/>
  <c r="D46" i="166"/>
  <c r="D47" i="166"/>
  <c r="D48" i="166"/>
  <c r="D49" i="166"/>
  <c r="D50" i="166"/>
  <c r="D51" i="166"/>
  <c r="D52" i="166"/>
  <c r="D53" i="166"/>
  <c r="D54" i="166"/>
  <c r="D55" i="166"/>
  <c r="D56" i="166"/>
  <c r="D57" i="166"/>
  <c r="D58" i="166"/>
  <c r="D59" i="166"/>
  <c r="D32" i="166"/>
  <c r="H9" i="172" l="1"/>
  <c r="I9" i="172" l="1"/>
  <c r="J9" i="172"/>
  <c r="V46" i="110" l="1"/>
  <c r="V48" i="110"/>
  <c r="V82" i="110"/>
  <c r="M26" i="94" l="1"/>
  <c r="N26" i="94" s="1"/>
  <c r="O26" i="94" s="1"/>
  <c r="P26" i="94" s="1"/>
  <c r="L26" i="94"/>
  <c r="L25" i="94"/>
  <c r="M25" i="94" s="1"/>
  <c r="N25" i="94" s="1"/>
  <c r="O25" i="94" s="1"/>
  <c r="P25" i="94" s="1"/>
  <c r="B26" i="25" l="1"/>
  <c r="B52" i="25" s="1"/>
  <c r="B25" i="25"/>
  <c r="B51" i="25" s="1"/>
  <c r="B24" i="25"/>
  <c r="B50" i="25" s="1"/>
  <c r="B23" i="25"/>
  <c r="B49" i="25" s="1"/>
  <c r="B22" i="25"/>
  <c r="B48" i="25" s="1"/>
  <c r="B21" i="25"/>
  <c r="B47" i="25" s="1"/>
  <c r="B20" i="25"/>
  <c r="B46" i="25" s="1"/>
  <c r="B19" i="25"/>
  <c r="B45" i="25" s="1"/>
  <c r="B18" i="25"/>
  <c r="B44" i="25" s="1"/>
  <c r="B17" i="25"/>
  <c r="B43" i="25" s="1"/>
  <c r="B16" i="25"/>
  <c r="B42" i="25" s="1"/>
  <c r="B15" i="25"/>
  <c r="B41" i="25" s="1"/>
  <c r="B12" i="25"/>
  <c r="B11" i="25"/>
  <c r="B38" i="25" s="1"/>
  <c r="B10" i="25"/>
  <c r="B37" i="25" s="1"/>
  <c r="B9" i="25"/>
  <c r="B36" i="25" s="1"/>
  <c r="C9" i="25"/>
  <c r="C10" i="25"/>
  <c r="C37" i="25" s="1"/>
  <c r="C11" i="25"/>
  <c r="C12" i="25"/>
  <c r="C14" i="25"/>
  <c r="C15" i="25"/>
  <c r="C41" i="25" s="1"/>
  <c r="C16" i="25"/>
  <c r="C42" i="25" s="1"/>
  <c r="C17" i="25"/>
  <c r="C43" i="25" s="1"/>
  <c r="C18" i="25"/>
  <c r="C44" i="25" s="1"/>
  <c r="C19" i="25"/>
  <c r="C45" i="25" s="1"/>
  <c r="C20" i="25"/>
  <c r="C21" i="25"/>
  <c r="C22" i="25"/>
  <c r="C23" i="25"/>
  <c r="C24" i="25"/>
  <c r="C25" i="25"/>
  <c r="C26" i="25"/>
  <c r="C33" i="25"/>
  <c r="D33" i="25"/>
  <c r="E33" i="25"/>
  <c r="F33" i="25"/>
  <c r="C36" i="25"/>
  <c r="C38" i="25"/>
  <c r="C13" i="25" l="1"/>
  <c r="C39" i="25" s="1"/>
  <c r="C40" i="25"/>
  <c r="D22" i="25" l="1"/>
  <c r="F8" i="25" l="1"/>
  <c r="F9" i="25"/>
  <c r="F36" i="25" s="1"/>
  <c r="F10" i="25"/>
  <c r="F37" i="25" s="1"/>
  <c r="F11" i="25"/>
  <c r="F38" i="25" s="1"/>
  <c r="F12" i="25"/>
  <c r="F14" i="25"/>
  <c r="F15" i="25"/>
  <c r="F41" i="25" s="1"/>
  <c r="F16" i="25"/>
  <c r="F42" i="25" s="1"/>
  <c r="F17" i="25"/>
  <c r="F43" i="25" s="1"/>
  <c r="F18" i="25"/>
  <c r="F44" i="25" s="1"/>
  <c r="F19" i="25"/>
  <c r="F45" i="25" s="1"/>
  <c r="F20" i="25"/>
  <c r="F21" i="25"/>
  <c r="F22" i="25"/>
  <c r="F23" i="25"/>
  <c r="F24" i="25"/>
  <c r="F25" i="25"/>
  <c r="F26" i="25"/>
  <c r="E8" i="25"/>
  <c r="E9" i="25"/>
  <c r="E36" i="25" s="1"/>
  <c r="E10" i="25"/>
  <c r="E37" i="25" s="1"/>
  <c r="E11" i="25"/>
  <c r="E38" i="25" s="1"/>
  <c r="E12" i="25"/>
  <c r="E14" i="25"/>
  <c r="E15" i="25"/>
  <c r="E41" i="25" s="1"/>
  <c r="E16" i="25"/>
  <c r="E42" i="25" s="1"/>
  <c r="E17" i="25"/>
  <c r="E43" i="25" s="1"/>
  <c r="E18" i="25"/>
  <c r="E44" i="25" s="1"/>
  <c r="E19" i="25"/>
  <c r="E45" i="25" s="1"/>
  <c r="E20" i="25"/>
  <c r="E21" i="25"/>
  <c r="E22" i="25"/>
  <c r="E23" i="25"/>
  <c r="E24" i="25"/>
  <c r="E25" i="25"/>
  <c r="E26" i="25"/>
  <c r="D8" i="25"/>
  <c r="D9" i="25"/>
  <c r="D36" i="25" s="1"/>
  <c r="D10" i="25"/>
  <c r="D37" i="25" s="1"/>
  <c r="D11" i="25"/>
  <c r="D38" i="25" s="1"/>
  <c r="D12" i="25"/>
  <c r="D14" i="25"/>
  <c r="D15" i="25"/>
  <c r="D41" i="25" s="1"/>
  <c r="D16" i="25"/>
  <c r="D42" i="25" s="1"/>
  <c r="D17" i="25"/>
  <c r="D43" i="25" s="1"/>
  <c r="D18" i="25"/>
  <c r="D44" i="25" s="1"/>
  <c r="D19" i="25"/>
  <c r="D45" i="25" s="1"/>
  <c r="D20" i="25"/>
  <c r="D21" i="25"/>
  <c r="D23" i="25"/>
  <c r="D24" i="25"/>
  <c r="D25" i="25"/>
  <c r="D26" i="25"/>
  <c r="H6" i="29"/>
  <c r="H9" i="29"/>
  <c r="H17" i="29" s="1"/>
  <c r="H11" i="29"/>
  <c r="H16" i="29"/>
  <c r="S9" i="110"/>
  <c r="E40" i="25" l="1"/>
  <c r="E13" i="25"/>
  <c r="E39" i="25" s="1"/>
  <c r="H13" i="29"/>
  <c r="E35" i="25"/>
  <c r="E7" i="25"/>
  <c r="D40" i="25"/>
  <c r="D13" i="25"/>
  <c r="D39" i="25" s="1"/>
  <c r="F40" i="25"/>
  <c r="F13" i="25"/>
  <c r="F39" i="25" s="1"/>
  <c r="D35" i="25"/>
  <c r="D7" i="25"/>
  <c r="F35" i="25"/>
  <c r="F7" i="25"/>
  <c r="H14" i="29"/>
  <c r="H12" i="29"/>
  <c r="S7" i="110"/>
  <c r="D29" i="25" l="1"/>
  <c r="D34" i="25"/>
  <c r="D28" i="25"/>
  <c r="F34" i="25"/>
  <c r="F28" i="25"/>
  <c r="F29" i="25"/>
  <c r="E28" i="25"/>
  <c r="E29" i="25"/>
  <c r="E34" i="25"/>
  <c r="S92" i="110"/>
  <c r="S93" i="110" s="1"/>
  <c r="S8" i="110"/>
  <c r="K27" i="20" l="1"/>
  <c r="F26" i="20"/>
  <c r="D10" i="172" l="1"/>
  <c r="I21" i="36" l="1"/>
  <c r="H21" i="36"/>
  <c r="G21" i="36"/>
  <c r="F21" i="36"/>
  <c r="E21" i="36"/>
  <c r="D21" i="36"/>
  <c r="C21" i="36"/>
  <c r="B21" i="36"/>
  <c r="A21" i="36"/>
  <c r="I20" i="36"/>
  <c r="H20" i="36"/>
  <c r="G20" i="36"/>
  <c r="F20" i="36"/>
  <c r="E20" i="36"/>
  <c r="D20" i="36"/>
  <c r="C20" i="36"/>
  <c r="B20" i="36"/>
  <c r="A20" i="36"/>
  <c r="I19" i="36"/>
  <c r="H19" i="36"/>
  <c r="G19" i="36"/>
  <c r="F19" i="36"/>
  <c r="E19" i="36"/>
  <c r="D19" i="36"/>
  <c r="C19" i="36"/>
  <c r="B19" i="36"/>
  <c r="A19" i="36"/>
  <c r="I18" i="36"/>
  <c r="H18" i="36"/>
  <c r="G18" i="36"/>
  <c r="F18" i="36"/>
  <c r="E18" i="36"/>
  <c r="D18" i="36"/>
  <c r="C18" i="36"/>
  <c r="B18" i="36"/>
  <c r="A18" i="36"/>
  <c r="L7" i="104" l="1"/>
  <c r="M7" i="104"/>
  <c r="N7" i="104"/>
  <c r="O7" i="104"/>
  <c r="P7" i="104"/>
  <c r="Q7" i="104"/>
  <c r="R7" i="104"/>
  <c r="S7" i="104"/>
  <c r="T7" i="104"/>
  <c r="U7" i="104"/>
  <c r="V7" i="104"/>
  <c r="W7" i="104"/>
  <c r="X7" i="104"/>
  <c r="Y7" i="104"/>
  <c r="Z7" i="104"/>
  <c r="AA7" i="104"/>
  <c r="AB7" i="104"/>
  <c r="AC7" i="104"/>
  <c r="K7" i="104"/>
  <c r="G22" i="104"/>
  <c r="G23" i="104"/>
  <c r="G24" i="104"/>
  <c r="G25" i="104"/>
  <c r="G26" i="104"/>
  <c r="G27" i="104"/>
  <c r="G28" i="104"/>
  <c r="G21" i="104"/>
  <c r="E22" i="104"/>
  <c r="F22" i="104"/>
  <c r="E23" i="104"/>
  <c r="F23" i="104"/>
  <c r="E24" i="104"/>
  <c r="F24" i="104"/>
  <c r="E25" i="104"/>
  <c r="F25" i="104"/>
  <c r="E26" i="104"/>
  <c r="F26" i="104"/>
  <c r="E27" i="104"/>
  <c r="F27" i="104"/>
  <c r="E28" i="104"/>
  <c r="F28" i="104"/>
  <c r="F21" i="104"/>
  <c r="E21" i="104"/>
  <c r="M13" i="103"/>
  <c r="N13" i="103"/>
  <c r="O13" i="103"/>
  <c r="P13" i="103"/>
  <c r="Q13" i="103"/>
  <c r="R13" i="103"/>
  <c r="S13" i="103"/>
  <c r="T13" i="103"/>
  <c r="U13" i="103"/>
  <c r="V13" i="103"/>
  <c r="W13" i="103"/>
  <c r="X13" i="103"/>
  <c r="Y13" i="103"/>
  <c r="M14" i="103"/>
  <c r="N14" i="103"/>
  <c r="O14" i="103"/>
  <c r="P14" i="103"/>
  <c r="Q14" i="103"/>
  <c r="R14" i="103"/>
  <c r="S14" i="103"/>
  <c r="T14" i="103"/>
  <c r="U14" i="103"/>
  <c r="V14" i="103"/>
  <c r="W14" i="103"/>
  <c r="X14" i="103"/>
  <c r="Y14" i="103"/>
  <c r="M15" i="103"/>
  <c r="N15" i="103"/>
  <c r="O15" i="103"/>
  <c r="P15" i="103"/>
  <c r="Q15" i="103"/>
  <c r="R15" i="103"/>
  <c r="S15" i="103"/>
  <c r="T15" i="103"/>
  <c r="U15" i="103"/>
  <c r="V15" i="103"/>
  <c r="W15" i="103"/>
  <c r="X15" i="103"/>
  <c r="Y15" i="103"/>
  <c r="M16" i="103"/>
  <c r="N16" i="103"/>
  <c r="O16" i="103"/>
  <c r="P16" i="103"/>
  <c r="Q16" i="103"/>
  <c r="R16" i="103"/>
  <c r="S16" i="103"/>
  <c r="T16" i="103"/>
  <c r="U16" i="103"/>
  <c r="V16" i="103"/>
  <c r="W16" i="103"/>
  <c r="X16" i="103"/>
  <c r="Y16" i="103"/>
  <c r="L14" i="103"/>
  <c r="L15" i="103"/>
  <c r="L16" i="103"/>
  <c r="L13" i="103"/>
  <c r="F20" i="103"/>
  <c r="G20" i="103"/>
  <c r="H20" i="103"/>
  <c r="F21" i="103"/>
  <c r="G21" i="103"/>
  <c r="H21" i="103"/>
  <c r="F22" i="103"/>
  <c r="G22" i="103"/>
  <c r="H22" i="103"/>
  <c r="F23" i="103"/>
  <c r="G23" i="103"/>
  <c r="H23" i="103"/>
  <c r="F24" i="103"/>
  <c r="G24" i="103"/>
  <c r="H24" i="103"/>
  <c r="F25" i="103"/>
  <c r="G25" i="103"/>
  <c r="H25" i="103"/>
  <c r="F26" i="103"/>
  <c r="G26" i="103"/>
  <c r="H26" i="103"/>
  <c r="F27" i="103"/>
  <c r="G27" i="103"/>
  <c r="H27" i="103"/>
  <c r="G19" i="103"/>
  <c r="H19" i="103"/>
  <c r="F19" i="103"/>
  <c r="E20" i="103"/>
  <c r="E21" i="103"/>
  <c r="E22" i="103"/>
  <c r="E23" i="103"/>
  <c r="E24" i="103"/>
  <c r="E25" i="103"/>
  <c r="E26" i="103"/>
  <c r="E27" i="103"/>
  <c r="E19" i="103"/>
  <c r="X25" i="12" l="1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K30" i="12"/>
  <c r="L30" i="12"/>
  <c r="M30" i="12"/>
  <c r="N30" i="12"/>
  <c r="O30" i="12"/>
  <c r="P30" i="12"/>
  <c r="Q30" i="12"/>
  <c r="R30" i="12"/>
  <c r="K31" i="12"/>
  <c r="L31" i="12"/>
  <c r="M31" i="12"/>
  <c r="N31" i="12"/>
  <c r="O31" i="12"/>
  <c r="P31" i="12"/>
  <c r="Q31" i="12"/>
  <c r="R31" i="12"/>
  <c r="K32" i="12"/>
  <c r="L32" i="12"/>
  <c r="M32" i="12"/>
  <c r="N32" i="12"/>
  <c r="O32" i="12"/>
  <c r="P32" i="12"/>
  <c r="Q32" i="12"/>
  <c r="R32" i="12"/>
  <c r="K33" i="12"/>
  <c r="L33" i="12"/>
  <c r="M33" i="12"/>
  <c r="N33" i="12"/>
  <c r="O33" i="12"/>
  <c r="P33" i="12"/>
  <c r="Q33" i="12"/>
  <c r="R33" i="12"/>
  <c r="K34" i="12"/>
  <c r="L34" i="12"/>
  <c r="M34" i="12"/>
  <c r="N34" i="12"/>
  <c r="O34" i="12"/>
  <c r="P34" i="12"/>
  <c r="Q34" i="12"/>
  <c r="R34" i="12"/>
  <c r="J31" i="12"/>
  <c r="J32" i="12"/>
  <c r="J33" i="12"/>
  <c r="J34" i="12"/>
  <c r="J30" i="12"/>
  <c r="J17" i="163" l="1"/>
  <c r="J18" i="163"/>
  <c r="J19" i="163"/>
  <c r="J20" i="163"/>
  <c r="J21" i="163"/>
  <c r="J22" i="163"/>
  <c r="J23" i="163"/>
  <c r="J24" i="163"/>
  <c r="J25" i="163"/>
  <c r="J26" i="163"/>
  <c r="J27" i="163"/>
  <c r="J28" i="163"/>
  <c r="J29" i="163"/>
  <c r="J30" i="163"/>
  <c r="J31" i="163"/>
  <c r="J32" i="163"/>
  <c r="J33" i="163"/>
  <c r="J34" i="163"/>
  <c r="J35" i="163"/>
  <c r="J36" i="163"/>
  <c r="J37" i="163"/>
  <c r="J38" i="163"/>
  <c r="J39" i="163"/>
  <c r="J40" i="163"/>
  <c r="J41" i="163"/>
  <c r="J42" i="163"/>
  <c r="J43" i="163"/>
  <c r="J44" i="163"/>
  <c r="J45" i="163"/>
  <c r="J46" i="163"/>
  <c r="J47" i="163"/>
  <c r="J48" i="163"/>
  <c r="J49" i="163"/>
  <c r="J50" i="163"/>
  <c r="J51" i="163"/>
  <c r="J52" i="163"/>
  <c r="J53" i="163"/>
  <c r="J54" i="163"/>
  <c r="J55" i="163"/>
  <c r="J56" i="163"/>
  <c r="J57" i="163"/>
  <c r="J58" i="163"/>
  <c r="J59" i="163"/>
  <c r="J60" i="163"/>
  <c r="J61" i="163"/>
  <c r="J62" i="163"/>
  <c r="J63" i="163"/>
  <c r="J64" i="163"/>
  <c r="J65" i="163"/>
  <c r="J66" i="163"/>
  <c r="J67" i="163"/>
  <c r="J68" i="163"/>
  <c r="J69" i="163"/>
  <c r="J70" i="163"/>
  <c r="J71" i="163"/>
  <c r="J72" i="163"/>
  <c r="J73" i="163"/>
  <c r="J74" i="163"/>
  <c r="J75" i="163"/>
  <c r="J76" i="163"/>
  <c r="J77" i="163"/>
  <c r="J78" i="163"/>
  <c r="J79" i="163"/>
  <c r="J80" i="163"/>
  <c r="J81" i="163"/>
  <c r="J82" i="163"/>
  <c r="J83" i="163"/>
  <c r="J84" i="163"/>
  <c r="J85" i="163"/>
  <c r="J86" i="163"/>
  <c r="J87" i="163"/>
  <c r="J88" i="163"/>
  <c r="J89" i="163"/>
  <c r="J90" i="163"/>
  <c r="J91" i="163"/>
  <c r="J92" i="163"/>
  <c r="J93" i="163"/>
  <c r="J94" i="163"/>
  <c r="J95" i="163"/>
  <c r="J96" i="163"/>
  <c r="J97" i="163"/>
  <c r="J98" i="163"/>
  <c r="J99" i="163"/>
  <c r="J100" i="163"/>
  <c r="J101" i="163"/>
  <c r="J102" i="163"/>
  <c r="J103" i="163"/>
  <c r="J104" i="163"/>
  <c r="J105" i="163"/>
  <c r="J106" i="163"/>
  <c r="J107" i="163"/>
  <c r="J108" i="163"/>
  <c r="J109" i="163"/>
  <c r="J110" i="163"/>
  <c r="J111" i="163"/>
  <c r="J112" i="163"/>
  <c r="J113" i="163"/>
  <c r="J114" i="163"/>
  <c r="J115" i="163"/>
  <c r="J116" i="163"/>
  <c r="J117" i="163"/>
  <c r="J118" i="163"/>
  <c r="J119" i="163"/>
  <c r="J120" i="163"/>
  <c r="J121" i="163"/>
  <c r="J122" i="163"/>
  <c r="J123" i="163"/>
  <c r="J124" i="163"/>
  <c r="J125" i="163"/>
  <c r="J126" i="163"/>
  <c r="J127" i="163"/>
  <c r="J128" i="163"/>
  <c r="J129" i="163"/>
  <c r="J130" i="163"/>
  <c r="J131" i="163"/>
  <c r="J132" i="163"/>
  <c r="J133" i="163"/>
  <c r="J134" i="163"/>
  <c r="J135" i="163"/>
  <c r="J136" i="163"/>
  <c r="J137" i="163"/>
  <c r="J138" i="163"/>
  <c r="J139" i="163"/>
  <c r="J140" i="163"/>
  <c r="J141" i="163"/>
  <c r="J142" i="163"/>
  <c r="J143" i="163"/>
  <c r="J144" i="163"/>
  <c r="J145" i="163"/>
  <c r="J146" i="163"/>
  <c r="J147" i="163"/>
  <c r="J148" i="163"/>
  <c r="J149" i="163"/>
  <c r="J150" i="163"/>
  <c r="J151" i="163"/>
  <c r="J152" i="163"/>
  <c r="J153" i="163"/>
  <c r="J154" i="163"/>
  <c r="J155" i="163"/>
  <c r="J156" i="163"/>
  <c r="J157" i="163"/>
  <c r="J158" i="163"/>
  <c r="J159" i="163"/>
  <c r="J160" i="163"/>
  <c r="J161" i="163"/>
  <c r="J16" i="163"/>
  <c r="K33" i="141" l="1"/>
  <c r="K34" i="141"/>
  <c r="K35" i="141"/>
  <c r="K32" i="141"/>
  <c r="K9" i="141"/>
  <c r="K10" i="141"/>
  <c r="K12" i="141"/>
  <c r="K11" i="141"/>
  <c r="K29" i="141"/>
  <c r="N7" i="110" l="1"/>
  <c r="C27" i="158" l="1"/>
  <c r="D27" i="158"/>
  <c r="B28" i="158"/>
  <c r="C28" i="158"/>
  <c r="D28" i="158"/>
  <c r="E28" i="158"/>
  <c r="F28" i="158"/>
  <c r="B29" i="158"/>
  <c r="C29" i="158"/>
  <c r="D29" i="158"/>
  <c r="E29" i="158"/>
  <c r="F29" i="158"/>
  <c r="B30" i="158"/>
  <c r="C30" i="158"/>
  <c r="D30" i="158"/>
  <c r="E30" i="158"/>
  <c r="F30" i="158"/>
  <c r="B31" i="158"/>
  <c r="C31" i="158"/>
  <c r="D31" i="158"/>
  <c r="E31" i="158"/>
  <c r="F31" i="158"/>
  <c r="B32" i="158"/>
  <c r="C32" i="158"/>
  <c r="D32" i="158"/>
  <c r="E32" i="158"/>
  <c r="F32" i="158"/>
  <c r="B33" i="158"/>
  <c r="C33" i="158"/>
  <c r="D33" i="158"/>
  <c r="E33" i="158"/>
  <c r="F33" i="158"/>
  <c r="B34" i="158"/>
  <c r="C34" i="158"/>
  <c r="D34" i="158"/>
  <c r="E34" i="158"/>
  <c r="F34" i="158"/>
  <c r="B35" i="158"/>
  <c r="C35" i="158"/>
  <c r="D35" i="158"/>
  <c r="E35" i="158"/>
  <c r="F35" i="158"/>
  <c r="B36" i="158"/>
  <c r="C36" i="158"/>
  <c r="D36" i="158"/>
  <c r="E36" i="158"/>
  <c r="F36" i="158"/>
  <c r="B37" i="158"/>
  <c r="C37" i="158"/>
  <c r="D37" i="158"/>
  <c r="E37" i="158"/>
  <c r="F37" i="158"/>
  <c r="B38" i="158"/>
  <c r="C38" i="158"/>
  <c r="D38" i="158"/>
  <c r="E38" i="158"/>
  <c r="F38" i="158"/>
  <c r="C39" i="158"/>
  <c r="D39" i="158"/>
  <c r="B26" i="158"/>
  <c r="C26" i="158"/>
  <c r="D26" i="158"/>
  <c r="E26" i="158"/>
  <c r="F26" i="158"/>
  <c r="B39" i="158"/>
  <c r="E39" i="158"/>
  <c r="F27" i="158"/>
  <c r="F39" i="158" l="1"/>
  <c r="E27" i="158"/>
  <c r="B27" i="158"/>
  <c r="N92" i="110"/>
  <c r="N93" i="110" s="1"/>
  <c r="F55" i="112"/>
  <c r="G55" i="112"/>
  <c r="H55" i="112"/>
  <c r="I55" i="112"/>
  <c r="J55" i="112"/>
  <c r="K55" i="112"/>
  <c r="F56" i="112"/>
  <c r="G56" i="112"/>
  <c r="H56" i="112"/>
  <c r="I56" i="112"/>
  <c r="J56" i="112"/>
  <c r="K56" i="112"/>
  <c r="F57" i="112"/>
  <c r="G57" i="112"/>
  <c r="H57" i="112"/>
  <c r="I57" i="112"/>
  <c r="J57" i="112"/>
  <c r="K57" i="112"/>
  <c r="F58" i="112"/>
  <c r="G58" i="112"/>
  <c r="H58" i="112"/>
  <c r="I58" i="112"/>
  <c r="J58" i="112"/>
  <c r="K58" i="112"/>
  <c r="F59" i="112"/>
  <c r="G59" i="112"/>
  <c r="H59" i="112"/>
  <c r="I59" i="112"/>
  <c r="J59" i="112"/>
  <c r="K59" i="112"/>
  <c r="F60" i="112"/>
  <c r="G60" i="112"/>
  <c r="H60" i="112"/>
  <c r="I60" i="112"/>
  <c r="J60" i="112"/>
  <c r="K60" i="112"/>
  <c r="F61" i="112"/>
  <c r="G61" i="112"/>
  <c r="H61" i="112"/>
  <c r="I61" i="112"/>
  <c r="J61" i="112"/>
  <c r="K61" i="112"/>
  <c r="G54" i="112"/>
  <c r="H54" i="112"/>
  <c r="I54" i="112"/>
  <c r="J54" i="112"/>
  <c r="K54" i="112"/>
  <c r="F54" i="112"/>
  <c r="C21" i="112"/>
  <c r="C46" i="112" s="1"/>
  <c r="C47" i="112"/>
  <c r="C48" i="112"/>
  <c r="C49" i="112"/>
  <c r="C50" i="112"/>
  <c r="D51" i="30" l="1"/>
  <c r="K52" i="94"/>
  <c r="L52" i="94"/>
  <c r="M52" i="94"/>
  <c r="N52" i="94"/>
  <c r="O52" i="94"/>
  <c r="P52" i="94"/>
  <c r="L51" i="94"/>
  <c r="M51" i="94"/>
  <c r="N51" i="94"/>
  <c r="O51" i="94"/>
  <c r="P51" i="94"/>
  <c r="K51" i="94"/>
  <c r="C28" i="28" l="1"/>
  <c r="B28" i="28"/>
  <c r="C27" i="28"/>
  <c r="B27" i="28"/>
  <c r="B18" i="28"/>
  <c r="C18" i="28"/>
  <c r="D18" i="28"/>
  <c r="E18" i="28"/>
  <c r="F18" i="28"/>
  <c r="G18" i="28"/>
  <c r="B21" i="28" l="1"/>
  <c r="C21" i="28"/>
  <c r="D21" i="28"/>
  <c r="E21" i="28"/>
  <c r="F21" i="28"/>
  <c r="G21" i="28"/>
  <c r="C20" i="28"/>
  <c r="D20" i="28"/>
  <c r="E20" i="28"/>
  <c r="F20" i="28"/>
  <c r="G20" i="28"/>
  <c r="B20" i="28"/>
  <c r="P7" i="110" l="1"/>
  <c r="P8" i="110" s="1"/>
  <c r="P92" i="110" l="1"/>
  <c r="P93" i="110" s="1"/>
  <c r="L7" i="110" l="1"/>
  <c r="L92" i="110" s="1"/>
  <c r="J7" i="110"/>
  <c r="J92" i="110" s="1"/>
  <c r="K7" i="110"/>
  <c r="K92" i="110" s="1"/>
  <c r="J8" i="110" l="1"/>
  <c r="J93" i="110"/>
  <c r="K8" i="110"/>
  <c r="K93" i="110"/>
  <c r="L8" i="110"/>
  <c r="L93" i="110"/>
  <c r="D7" i="110"/>
  <c r="D92" i="110" s="1"/>
  <c r="I7" i="110"/>
  <c r="I92" i="110" s="1"/>
  <c r="H7" i="110"/>
  <c r="H92" i="110" s="1"/>
  <c r="F7" i="110"/>
  <c r="F92" i="110" s="1"/>
  <c r="E7" i="110"/>
  <c r="E92" i="110" s="1"/>
  <c r="G7" i="110"/>
  <c r="G92" i="110" s="1"/>
  <c r="E8" i="110" l="1"/>
  <c r="D8" i="110"/>
  <c r="F8" i="110"/>
  <c r="F93" i="110"/>
  <c r="H93" i="110"/>
  <c r="H8" i="110"/>
  <c r="E93" i="110"/>
  <c r="I8" i="110"/>
  <c r="I93" i="110"/>
  <c r="D93" i="110"/>
  <c r="G8" i="110"/>
  <c r="G93" i="110"/>
  <c r="G16" i="29" l="1"/>
  <c r="B5" i="29"/>
  <c r="G11" i="29"/>
  <c r="B21" i="94" l="1"/>
  <c r="B19" i="28"/>
  <c r="G9" i="29"/>
  <c r="G17" i="29" s="1"/>
  <c r="B14" i="25" l="1"/>
  <c r="B13" i="25" l="1"/>
  <c r="B39" i="25" s="1"/>
  <c r="B40" i="25"/>
  <c r="T9" i="110"/>
  <c r="F6" i="176" s="1"/>
  <c r="G6" i="176" s="1"/>
  <c r="B8" i="25"/>
  <c r="B7" i="25" l="1"/>
  <c r="B35" i="25"/>
  <c r="C8" i="25"/>
  <c r="T7" i="110"/>
  <c r="R7" i="110"/>
  <c r="T92" i="110" l="1"/>
  <c r="F5" i="176"/>
  <c r="G5" i="176" s="1"/>
  <c r="B28" i="25"/>
  <c r="B34" i="25"/>
  <c r="C35" i="25"/>
  <c r="C7" i="25"/>
  <c r="R8" i="110"/>
  <c r="R92" i="110"/>
  <c r="B29" i="25" l="1"/>
  <c r="B53" i="25"/>
  <c r="C28" i="25"/>
  <c r="C29" i="25" s="1"/>
  <c r="C34" i="25"/>
  <c r="C5" i="29" l="1"/>
  <c r="D5" i="29"/>
  <c r="R93" i="110"/>
  <c r="D19" i="28" s="1"/>
  <c r="G13" i="29"/>
  <c r="E5" i="29"/>
  <c r="T8" i="110"/>
  <c r="T93" i="110"/>
  <c r="D40" i="158" l="1"/>
  <c r="B40" i="158"/>
  <c r="C40" i="158"/>
  <c r="E40" i="158"/>
  <c r="F40" i="158"/>
  <c r="F19" i="28"/>
  <c r="D21" i="94"/>
  <c r="G19" i="28" l="1"/>
  <c r="E21" i="94"/>
  <c r="E19" i="28"/>
  <c r="G21" i="94"/>
  <c r="F21" i="94"/>
  <c r="L24" i="84"/>
  <c r="M24" i="84"/>
  <c r="N24" i="84"/>
  <c r="O24" i="84"/>
  <c r="M22" i="84"/>
  <c r="N22" i="84"/>
  <c r="O22" i="84"/>
  <c r="L22" i="84"/>
  <c r="M21" i="84"/>
  <c r="N21" i="84"/>
  <c r="O21" i="84"/>
  <c r="J21" i="84"/>
  <c r="K21" i="84"/>
  <c r="L21" i="84"/>
  <c r="M25" i="84"/>
  <c r="N25" i="84"/>
  <c r="O25" i="84"/>
  <c r="L25" i="84"/>
  <c r="G22" i="28" l="1"/>
  <c r="G26" i="28"/>
  <c r="G25" i="28"/>
  <c r="G22" i="94"/>
  <c r="K25" i="84"/>
  <c r="J25" i="84"/>
  <c r="K24" i="84"/>
  <c r="J24" i="84"/>
  <c r="K23" i="84"/>
  <c r="J23" i="84"/>
  <c r="K22" i="84"/>
  <c r="J22" i="84"/>
  <c r="G6" i="29" l="1"/>
  <c r="H7" i="29" s="1"/>
  <c r="H15" i="29" s="1"/>
  <c r="G12" i="29"/>
  <c r="G14" i="29" l="1"/>
  <c r="E39" i="11" l="1"/>
  <c r="L26" i="18" l="1"/>
  <c r="L39" i="18"/>
  <c r="L25" i="18"/>
  <c r="S29" i="157" l="1"/>
  <c r="S30" i="157"/>
  <c r="S32" i="157"/>
  <c r="S28" i="157"/>
  <c r="B25" i="158"/>
  <c r="C25" i="158"/>
  <c r="D25" i="158"/>
  <c r="E25" i="158"/>
  <c r="F25" i="158"/>
  <c r="K43" i="20"/>
  <c r="F49" i="25"/>
  <c r="E52" i="25"/>
  <c r="W7" i="110"/>
  <c r="W8" i="110" s="1"/>
  <c r="C31" i="30"/>
  <c r="D31" i="30"/>
  <c r="E31" i="30"/>
  <c r="O30" i="110"/>
  <c r="O29" i="110" s="1"/>
  <c r="C44" i="30"/>
  <c r="D44" i="30"/>
  <c r="E44" i="30"/>
  <c r="C45" i="30"/>
  <c r="D45" i="30"/>
  <c r="E45" i="30"/>
  <c r="C43" i="30"/>
  <c r="D43" i="30"/>
  <c r="E43" i="30"/>
  <c r="C39" i="30"/>
  <c r="D39" i="30"/>
  <c r="E39" i="30"/>
  <c r="C36" i="30"/>
  <c r="D36" i="30"/>
  <c r="E36" i="30"/>
  <c r="C37" i="30"/>
  <c r="D37" i="30"/>
  <c r="E37" i="30"/>
  <c r="D34" i="30"/>
  <c r="C35" i="30"/>
  <c r="C34" i="30"/>
  <c r="E35" i="30"/>
  <c r="E34" i="30"/>
  <c r="D35" i="30"/>
  <c r="D53" i="30"/>
  <c r="E26" i="30"/>
  <c r="E53" i="30" s="1"/>
  <c r="C26" i="30"/>
  <c r="D33" i="30"/>
  <c r="E33" i="30"/>
  <c r="D13" i="29"/>
  <c r="E13" i="29"/>
  <c r="F13" i="29"/>
  <c r="C13" i="29"/>
  <c r="B13" i="29"/>
  <c r="C52" i="25"/>
  <c r="C51" i="25"/>
  <c r="C50" i="25"/>
  <c r="C49" i="25"/>
  <c r="C48" i="25"/>
  <c r="C47" i="25"/>
  <c r="C46" i="25"/>
  <c r="F50" i="25"/>
  <c r="E51" i="25"/>
  <c r="F51" i="25"/>
  <c r="F52" i="25"/>
  <c r="D51" i="25"/>
  <c r="D50" i="25"/>
  <c r="E46" i="25"/>
  <c r="F46" i="25"/>
  <c r="E47" i="25"/>
  <c r="F47" i="25"/>
  <c r="E48" i="25"/>
  <c r="D48" i="25"/>
  <c r="D47" i="25"/>
  <c r="D46" i="25"/>
  <c r="B47" i="94"/>
  <c r="L20" i="94"/>
  <c r="D46" i="94"/>
  <c r="F46" i="94"/>
  <c r="P20" i="94"/>
  <c r="K20" i="94"/>
  <c r="E42" i="30"/>
  <c r="O36" i="110"/>
  <c r="O35" i="110" s="1"/>
  <c r="O34" i="110" s="1"/>
  <c r="O41" i="110"/>
  <c r="O49" i="110"/>
  <c r="O50" i="110"/>
  <c r="O52" i="110"/>
  <c r="O53" i="110"/>
  <c r="O61" i="110"/>
  <c r="O62" i="110"/>
  <c r="O65" i="110"/>
  <c r="O77" i="110"/>
  <c r="O82" i="110"/>
  <c r="O87" i="110"/>
  <c r="O91" i="110"/>
  <c r="O20" i="110"/>
  <c r="O9" i="110"/>
  <c r="F11" i="29"/>
  <c r="B11" i="29"/>
  <c r="C11" i="29"/>
  <c r="D11" i="29"/>
  <c r="E11" i="29"/>
  <c r="K29" i="84"/>
  <c r="L29" i="84"/>
  <c r="M29" i="84"/>
  <c r="N29" i="84"/>
  <c r="O29" i="84"/>
  <c r="K30" i="84"/>
  <c r="L30" i="84"/>
  <c r="M30" i="84"/>
  <c r="N30" i="84"/>
  <c r="O30" i="84"/>
  <c r="K31" i="84"/>
  <c r="L31" i="84"/>
  <c r="M31" i="84"/>
  <c r="N31" i="84"/>
  <c r="O31" i="84"/>
  <c r="K32" i="84"/>
  <c r="L32" i="84"/>
  <c r="M32" i="84"/>
  <c r="N32" i="84"/>
  <c r="O32" i="84"/>
  <c r="K33" i="84"/>
  <c r="L33" i="84"/>
  <c r="M33" i="84"/>
  <c r="N33" i="84"/>
  <c r="O33" i="84"/>
  <c r="K34" i="84"/>
  <c r="L34" i="84"/>
  <c r="M34" i="84"/>
  <c r="N34" i="84"/>
  <c r="O34" i="84"/>
  <c r="J30" i="84"/>
  <c r="J31" i="84"/>
  <c r="J32" i="84"/>
  <c r="J33" i="84"/>
  <c r="J34" i="84"/>
  <c r="J29" i="84"/>
  <c r="E29" i="141"/>
  <c r="F29" i="141"/>
  <c r="G29" i="141"/>
  <c r="H29" i="141"/>
  <c r="I29" i="141"/>
  <c r="L29" i="141"/>
  <c r="D29" i="141"/>
  <c r="G19" i="37"/>
  <c r="G20" i="37"/>
  <c r="G21" i="37"/>
  <c r="G18" i="37"/>
  <c r="I39" i="11"/>
  <c r="H39" i="11"/>
  <c r="G39" i="11"/>
  <c r="F39" i="11"/>
  <c r="D39" i="11"/>
  <c r="I38" i="11"/>
  <c r="H38" i="11"/>
  <c r="G38" i="11"/>
  <c r="F38" i="11"/>
  <c r="E38" i="11"/>
  <c r="D38" i="11"/>
  <c r="I37" i="11"/>
  <c r="H37" i="11"/>
  <c r="G37" i="11"/>
  <c r="F37" i="11"/>
  <c r="E37" i="11"/>
  <c r="D37" i="11"/>
  <c r="I36" i="11"/>
  <c r="H36" i="11"/>
  <c r="G36" i="11"/>
  <c r="F36" i="11"/>
  <c r="E36" i="11"/>
  <c r="D36" i="11"/>
  <c r="I35" i="11"/>
  <c r="H35" i="11"/>
  <c r="G35" i="11"/>
  <c r="F35" i="11"/>
  <c r="E35" i="11"/>
  <c r="D35" i="11"/>
  <c r="I34" i="11"/>
  <c r="H34" i="11"/>
  <c r="G34" i="11"/>
  <c r="F34" i="11"/>
  <c r="E34" i="11"/>
  <c r="D34" i="11"/>
  <c r="I33" i="11"/>
  <c r="H33" i="11"/>
  <c r="G33" i="11"/>
  <c r="F33" i="11"/>
  <c r="E33" i="11"/>
  <c r="D33" i="11"/>
  <c r="I32" i="11"/>
  <c r="H32" i="11"/>
  <c r="G32" i="11"/>
  <c r="F32" i="11"/>
  <c r="E32" i="11"/>
  <c r="D32" i="11"/>
  <c r="I31" i="11"/>
  <c r="H31" i="11"/>
  <c r="G31" i="11"/>
  <c r="F31" i="11"/>
  <c r="E31" i="11"/>
  <c r="D31" i="11"/>
  <c r="I30" i="11"/>
  <c r="H30" i="11"/>
  <c r="G30" i="11"/>
  <c r="F30" i="11"/>
  <c r="E30" i="11"/>
  <c r="D30" i="11"/>
  <c r="I29" i="11"/>
  <c r="H29" i="11"/>
  <c r="G29" i="11"/>
  <c r="F29" i="11"/>
  <c r="E29" i="11"/>
  <c r="D29" i="11"/>
  <c r="I28" i="11"/>
  <c r="H28" i="11"/>
  <c r="G28" i="11"/>
  <c r="F28" i="11"/>
  <c r="E28" i="11"/>
  <c r="D28" i="11"/>
  <c r="I27" i="11"/>
  <c r="H27" i="11"/>
  <c r="G27" i="11"/>
  <c r="F27" i="11"/>
  <c r="E27" i="11"/>
  <c r="D27" i="11"/>
  <c r="I26" i="11"/>
  <c r="H26" i="11"/>
  <c r="G26" i="11"/>
  <c r="F26" i="11"/>
  <c r="E26" i="11"/>
  <c r="D26" i="11"/>
  <c r="E25" i="11"/>
  <c r="F25" i="11"/>
  <c r="G25" i="11"/>
  <c r="H25" i="11"/>
  <c r="I25" i="11"/>
  <c r="D25" i="11"/>
  <c r="P25" i="18"/>
  <c r="M25" i="18"/>
  <c r="L21" i="98"/>
  <c r="M21" i="98"/>
  <c r="N21" i="98"/>
  <c r="O21" i="98"/>
  <c r="P21" i="98"/>
  <c r="K21" i="98"/>
  <c r="A19" i="37"/>
  <c r="B19" i="37"/>
  <c r="C19" i="37"/>
  <c r="D19" i="37"/>
  <c r="E19" i="37"/>
  <c r="F19" i="37"/>
  <c r="H19" i="37"/>
  <c r="A20" i="37"/>
  <c r="B20" i="37"/>
  <c r="C20" i="37"/>
  <c r="D20" i="37"/>
  <c r="E20" i="37"/>
  <c r="F20" i="37"/>
  <c r="H20" i="37"/>
  <c r="A21" i="37"/>
  <c r="B21" i="37"/>
  <c r="C21" i="37"/>
  <c r="D21" i="37"/>
  <c r="E21" i="37"/>
  <c r="F21" i="37"/>
  <c r="H21" i="37"/>
  <c r="B18" i="37"/>
  <c r="C18" i="37"/>
  <c r="D18" i="37"/>
  <c r="E18" i="37"/>
  <c r="F18" i="37"/>
  <c r="H18" i="37"/>
  <c r="A18" i="37"/>
  <c r="L23" i="84"/>
  <c r="M23" i="84"/>
  <c r="N23" i="84"/>
  <c r="O23" i="84"/>
  <c r="G25" i="18"/>
  <c r="D25" i="18"/>
  <c r="D52" i="30"/>
  <c r="C52" i="30"/>
  <c r="E52" i="30"/>
  <c r="E47" i="94"/>
  <c r="C9" i="29"/>
  <c r="C17" i="29" s="1"/>
  <c r="D9" i="29"/>
  <c r="D17" i="29" s="1"/>
  <c r="F16" i="29"/>
  <c r="C16" i="29"/>
  <c r="E16" i="29"/>
  <c r="E9" i="29"/>
  <c r="E17" i="29" s="1"/>
  <c r="G47" i="94"/>
  <c r="F22" i="94"/>
  <c r="F47" i="94"/>
  <c r="D38" i="30"/>
  <c r="C48" i="30"/>
  <c r="E48" i="30"/>
  <c r="E38" i="30"/>
  <c r="D47" i="94"/>
  <c r="C38" i="30"/>
  <c r="D48" i="30"/>
  <c r="M26" i="18" l="1"/>
  <c r="M39" i="18"/>
  <c r="G39" i="18"/>
  <c r="D39" i="18"/>
  <c r="O51" i="110"/>
  <c r="O7" i="110"/>
  <c r="O86" i="110"/>
  <c r="O46" i="110" s="1"/>
  <c r="O47" i="110" s="1"/>
  <c r="T32" i="157"/>
  <c r="U32" i="157" s="1"/>
  <c r="V32" i="157" s="1"/>
  <c r="K50" i="94"/>
  <c r="C53" i="30"/>
  <c r="F26" i="28"/>
  <c r="M20" i="94"/>
  <c r="B46" i="94"/>
  <c r="D42" i="30"/>
  <c r="O48" i="110"/>
  <c r="T28" i="157"/>
  <c r="U28" i="157" s="1"/>
  <c r="D52" i="25"/>
  <c r="F48" i="25"/>
  <c r="X7" i="110"/>
  <c r="X8" i="110" s="1"/>
  <c r="O20" i="94"/>
  <c r="D49" i="25"/>
  <c r="F25" i="28"/>
  <c r="F22" i="28"/>
  <c r="B16" i="29"/>
  <c r="D16" i="29"/>
  <c r="D26" i="18"/>
  <c r="P39" i="18"/>
  <c r="N26" i="18"/>
  <c r="O26" i="18" s="1"/>
  <c r="V7" i="110"/>
  <c r="B17" i="29"/>
  <c r="F9" i="29"/>
  <c r="F17" i="29" s="1"/>
  <c r="E26" i="18"/>
  <c r="G26" i="18" s="1"/>
  <c r="C42" i="30"/>
  <c r="P46" i="94"/>
  <c r="E46" i="94"/>
  <c r="N20" i="94"/>
  <c r="M46" i="94"/>
  <c r="L46" i="94"/>
  <c r="K46" i="94"/>
  <c r="G46" i="94"/>
  <c r="C46" i="94"/>
  <c r="Q7" i="110"/>
  <c r="D5" i="176" s="1"/>
  <c r="E5" i="176" s="1"/>
  <c r="T30" i="157"/>
  <c r="T29" i="157"/>
  <c r="N27" i="18" l="1"/>
  <c r="O27" i="18" s="1"/>
  <c r="M27" i="18"/>
  <c r="W32" i="157"/>
  <c r="G23" i="28"/>
  <c r="G23" i="94"/>
  <c r="G49" i="94" s="1"/>
  <c r="O46" i="94"/>
  <c r="P26" i="18"/>
  <c r="G48" i="94"/>
  <c r="Q8" i="110"/>
  <c r="F12" i="29"/>
  <c r="F6" i="29"/>
  <c r="U30" i="157"/>
  <c r="F26" i="18"/>
  <c r="D27" i="18"/>
  <c r="E27" i="18"/>
  <c r="F27" i="18" s="1"/>
  <c r="U29" i="157"/>
  <c r="E50" i="25"/>
  <c r="Q46" i="110"/>
  <c r="E49" i="25"/>
  <c r="W92" i="110"/>
  <c r="W93" i="110" s="1"/>
  <c r="O92" i="110"/>
  <c r="O93" i="110" s="1"/>
  <c r="O8" i="110"/>
  <c r="F48" i="94"/>
  <c r="X92" i="110"/>
  <c r="X93" i="110" s="1"/>
  <c r="V28" i="157"/>
  <c r="N46" i="94"/>
  <c r="V8" i="110"/>
  <c r="X32" i="157" l="1"/>
  <c r="M28" i="18"/>
  <c r="N28" i="18"/>
  <c r="O28" i="18" s="1"/>
  <c r="Q92" i="110"/>
  <c r="Q93" i="110" s="1"/>
  <c r="D15" i="176"/>
  <c r="E15" i="176" s="1"/>
  <c r="P27" i="18"/>
  <c r="W28" i="157"/>
  <c r="V92" i="110"/>
  <c r="V93" i="110" s="1"/>
  <c r="G7" i="29"/>
  <c r="G15" i="29" s="1"/>
  <c r="B25" i="28"/>
  <c r="B26" i="28"/>
  <c r="Q47" i="110"/>
  <c r="E28" i="18"/>
  <c r="F28" i="18" s="1"/>
  <c r="D28" i="18"/>
  <c r="F14" i="29"/>
  <c r="G27" i="18"/>
  <c r="V30" i="157"/>
  <c r="E53" i="25"/>
  <c r="K21" i="94"/>
  <c r="V29" i="157"/>
  <c r="X28" i="157" l="1"/>
  <c r="N29" i="18"/>
  <c r="O29" i="18" s="1"/>
  <c r="M29" i="18"/>
  <c r="P28" i="18"/>
  <c r="W29" i="157"/>
  <c r="W30" i="157"/>
  <c r="C53" i="25"/>
  <c r="G28" i="18"/>
  <c r="E32" i="30"/>
  <c r="F53" i="25"/>
  <c r="D53" i="25"/>
  <c r="D32" i="30"/>
  <c r="K47" i="94"/>
  <c r="E29" i="18"/>
  <c r="F29" i="18" s="1"/>
  <c r="D29" i="18"/>
  <c r="X29" i="157" l="1"/>
  <c r="X30" i="157"/>
  <c r="M30" i="18"/>
  <c r="N30" i="18"/>
  <c r="O30" i="18" s="1"/>
  <c r="P29" i="18"/>
  <c r="G29" i="18"/>
  <c r="E40" i="30"/>
  <c r="D40" i="30"/>
  <c r="E30" i="18"/>
  <c r="F30" i="18" s="1"/>
  <c r="D30" i="18"/>
  <c r="N31" i="18" l="1"/>
  <c r="O31" i="18" s="1"/>
  <c r="M31" i="18"/>
  <c r="P30" i="18"/>
  <c r="G30" i="18"/>
  <c r="E41" i="30"/>
  <c r="D31" i="18"/>
  <c r="E31" i="18"/>
  <c r="F31" i="18" s="1"/>
  <c r="M32" i="18" l="1"/>
  <c r="N32" i="18"/>
  <c r="O32" i="18" s="1"/>
  <c r="P31" i="18"/>
  <c r="G31" i="18"/>
  <c r="E46" i="30"/>
  <c r="E32" i="18"/>
  <c r="F32" i="18" s="1"/>
  <c r="D32" i="18"/>
  <c r="P33" i="18" l="1"/>
  <c r="N33" i="18"/>
  <c r="O33" i="18" s="1"/>
  <c r="M33" i="18"/>
  <c r="P32" i="18"/>
  <c r="G32" i="18"/>
  <c r="D33" i="18"/>
  <c r="E33" i="18"/>
  <c r="F33" i="18" s="1"/>
  <c r="E47" i="30"/>
  <c r="M34" i="18" l="1"/>
  <c r="N34" i="18"/>
  <c r="O34" i="18" s="1"/>
  <c r="G33" i="18"/>
  <c r="E49" i="30"/>
  <c r="D34" i="18"/>
  <c r="E34" i="18"/>
  <c r="F34" i="18" s="1"/>
  <c r="D35" i="18" l="1"/>
  <c r="E35" i="18"/>
  <c r="F35" i="18" s="1"/>
  <c r="G35" i="18"/>
  <c r="N35" i="18"/>
  <c r="O35" i="18" s="1"/>
  <c r="M35" i="18"/>
  <c r="P34" i="18"/>
  <c r="G34" i="18"/>
  <c r="E50" i="30"/>
  <c r="P35" i="18" l="1"/>
  <c r="M36" i="18"/>
  <c r="N36" i="18"/>
  <c r="O36" i="18" s="1"/>
  <c r="D36" i="18"/>
  <c r="E36" i="18"/>
  <c r="F36" i="18" s="1"/>
  <c r="G36" i="18"/>
  <c r="N37" i="18" l="1"/>
  <c r="O37" i="18" s="1"/>
  <c r="M37" i="18"/>
  <c r="P36" i="18"/>
  <c r="D37" i="18"/>
  <c r="E37" i="18"/>
  <c r="F37" i="18" s="1"/>
  <c r="G37" i="18"/>
  <c r="M38" i="18" l="1"/>
  <c r="N38" i="18"/>
  <c r="O38" i="18" s="1"/>
  <c r="D38" i="18"/>
  <c r="E38" i="18"/>
  <c r="F38" i="18" s="1"/>
  <c r="P37" i="18"/>
  <c r="G38" i="18" l="1"/>
  <c r="P38" i="18"/>
  <c r="K23" i="98" l="1"/>
  <c r="B20" i="97" l="1"/>
  <c r="L20" i="97" s="1"/>
  <c r="C20" i="97" l="1"/>
  <c r="M20" i="97" s="1"/>
  <c r="L23" i="98" l="1"/>
  <c r="L21" i="94"/>
  <c r="L47" i="94" l="1"/>
  <c r="L50" i="94" l="1"/>
  <c r="B22" i="28" l="1"/>
  <c r="E26" i="28" l="1"/>
  <c r="E22" i="94"/>
  <c r="E48" i="94" s="1"/>
  <c r="E22" i="28"/>
  <c r="E25" i="28"/>
  <c r="D22" i="94"/>
  <c r="D48" i="94" s="1"/>
  <c r="D22" i="28"/>
  <c r="D25" i="28"/>
  <c r="D26" i="28"/>
  <c r="B22" i="94"/>
  <c r="B48" i="94" s="1"/>
  <c r="B6" i="29"/>
  <c r="B12" i="29" l="1"/>
  <c r="D6" i="29"/>
  <c r="D12" i="29"/>
  <c r="E23" i="28"/>
  <c r="B23" i="94"/>
  <c r="B49" i="94" s="1"/>
  <c r="B23" i="28"/>
  <c r="E12" i="29"/>
  <c r="E6" i="29"/>
  <c r="F23" i="94"/>
  <c r="F49" i="94" s="1"/>
  <c r="F23" i="28"/>
  <c r="D14" i="29" l="1"/>
  <c r="E7" i="29"/>
  <c r="E15" i="29" s="1"/>
  <c r="E14" i="29"/>
  <c r="F7" i="29"/>
  <c r="F15" i="29" s="1"/>
  <c r="B14" i="29"/>
  <c r="B15" i="29"/>
  <c r="C33" i="30" l="1"/>
  <c r="C32" i="30" l="1"/>
  <c r="C40" i="30" l="1"/>
  <c r="C19" i="28"/>
  <c r="C41" i="30" l="1"/>
  <c r="C21" i="94"/>
  <c r="C47" i="94" s="1"/>
  <c r="D41" i="30"/>
  <c r="C22" i="28" l="1"/>
  <c r="D46" i="30"/>
  <c r="C22" i="94"/>
  <c r="C48" i="94" s="1"/>
  <c r="C46" i="30"/>
  <c r="C25" i="28" l="1"/>
  <c r="C26" i="28"/>
  <c r="C47" i="30"/>
  <c r="D23" i="28"/>
  <c r="D49" i="94"/>
  <c r="D47" i="30"/>
  <c r="C23" i="28"/>
  <c r="C23" i="94"/>
  <c r="C49" i="94" s="1"/>
  <c r="C12" i="29"/>
  <c r="C6" i="29"/>
  <c r="C7" i="29" l="1"/>
  <c r="C15" i="29" s="1"/>
  <c r="C14" i="29"/>
  <c r="D7" i="29"/>
  <c r="D15" i="29" s="1"/>
  <c r="D49" i="30"/>
  <c r="C49" i="30"/>
  <c r="C51" i="30" l="1"/>
  <c r="C50" i="30"/>
  <c r="D50" i="30"/>
  <c r="E51" i="30"/>
  <c r="C26" i="20" l="1"/>
  <c r="C43" i="20" s="1"/>
  <c r="K26" i="20"/>
  <c r="D27" i="20" l="1"/>
  <c r="E27" i="20" s="1"/>
  <c r="C27" i="20"/>
  <c r="L26" i="20"/>
  <c r="O26" i="20"/>
  <c r="C28" i="20" l="1"/>
  <c r="D28" i="20"/>
  <c r="E28" i="20" s="1"/>
  <c r="F27" i="20"/>
  <c r="L27" i="20"/>
  <c r="M27" i="20"/>
  <c r="N27" i="20" s="1"/>
  <c r="M28" i="20" l="1"/>
  <c r="L28" i="20"/>
  <c r="F28" i="20"/>
  <c r="D29" i="20"/>
  <c r="E29" i="20" s="1"/>
  <c r="C29" i="20"/>
  <c r="O27" i="20"/>
  <c r="O29" i="20" l="1"/>
  <c r="M29" i="20"/>
  <c r="N29" i="20" s="1"/>
  <c r="L29" i="20"/>
  <c r="O28" i="20"/>
  <c r="N28" i="20"/>
  <c r="D30" i="20"/>
  <c r="E30" i="20" s="1"/>
  <c r="C30" i="20"/>
  <c r="F29" i="20"/>
  <c r="O30" i="20" l="1"/>
  <c r="M30" i="20"/>
  <c r="N30" i="20" s="1"/>
  <c r="L30" i="20"/>
  <c r="F30" i="20"/>
  <c r="D31" i="20"/>
  <c r="E31" i="20" s="1"/>
  <c r="C31" i="20"/>
  <c r="O31" i="20" l="1"/>
  <c r="M31" i="20"/>
  <c r="N31" i="20" s="1"/>
  <c r="L31" i="20"/>
  <c r="F31" i="20"/>
  <c r="D32" i="20"/>
  <c r="E32" i="20" s="1"/>
  <c r="C32" i="20"/>
  <c r="O32" i="20" l="1"/>
  <c r="M32" i="20"/>
  <c r="N32" i="20" s="1"/>
  <c r="L32" i="20"/>
  <c r="C33" i="20"/>
  <c r="D33" i="20"/>
  <c r="E33" i="20" s="1"/>
  <c r="F32" i="20"/>
  <c r="O33" i="20" l="1"/>
  <c r="M33" i="20"/>
  <c r="N33" i="20" s="1"/>
  <c r="L33" i="20"/>
  <c r="D34" i="20"/>
  <c r="E34" i="20" s="1"/>
  <c r="C34" i="20"/>
  <c r="F33" i="20"/>
  <c r="O34" i="20" l="1"/>
  <c r="M34" i="20"/>
  <c r="N34" i="20" s="1"/>
  <c r="L34" i="20"/>
  <c r="D35" i="20"/>
  <c r="E35" i="20" s="1"/>
  <c r="C35" i="20"/>
  <c r="F34" i="20"/>
  <c r="O35" i="20" l="1"/>
  <c r="M35" i="20"/>
  <c r="N35" i="20" s="1"/>
  <c r="L35" i="20"/>
  <c r="C36" i="20"/>
  <c r="D36" i="20"/>
  <c r="E36" i="20" s="1"/>
  <c r="F35" i="20"/>
  <c r="O36" i="20" l="1"/>
  <c r="M36" i="20"/>
  <c r="N36" i="20" s="1"/>
  <c r="L36" i="20"/>
  <c r="D37" i="20"/>
  <c r="E37" i="20" s="1"/>
  <c r="C37" i="20"/>
  <c r="F36" i="20"/>
  <c r="O37" i="20" l="1"/>
  <c r="M37" i="20"/>
  <c r="N37" i="20" s="1"/>
  <c r="L37" i="20"/>
  <c r="C38" i="20"/>
  <c r="D38" i="20"/>
  <c r="E38" i="20" s="1"/>
  <c r="F37" i="20"/>
  <c r="I20" i="37"/>
  <c r="O38" i="20" l="1"/>
  <c r="M38" i="20"/>
  <c r="N38" i="20" s="1"/>
  <c r="L38" i="20"/>
  <c r="D39" i="20"/>
  <c r="E39" i="20" s="1"/>
  <c r="C39" i="20"/>
  <c r="F38" i="20"/>
  <c r="O39" i="20" l="1"/>
  <c r="M39" i="20"/>
  <c r="N39" i="20" s="1"/>
  <c r="L39" i="20"/>
  <c r="C40" i="20"/>
  <c r="D40" i="20"/>
  <c r="E40" i="20" s="1"/>
  <c r="F39" i="20"/>
  <c r="I21" i="37"/>
  <c r="O40" i="20" l="1"/>
  <c r="M40" i="20"/>
  <c r="N40" i="20" s="1"/>
  <c r="L40" i="20"/>
  <c r="D41" i="20"/>
  <c r="E41" i="20" s="1"/>
  <c r="C41" i="20"/>
  <c r="F40" i="20"/>
  <c r="I19" i="37"/>
  <c r="I18" i="37"/>
  <c r="M41" i="20" l="1"/>
  <c r="L41" i="20"/>
  <c r="D42" i="20"/>
  <c r="E42" i="20" s="1"/>
  <c r="C42" i="20"/>
  <c r="F41" i="20"/>
  <c r="O41" i="20" l="1"/>
  <c r="N41" i="20"/>
  <c r="M42" i="20"/>
  <c r="L42" i="20"/>
  <c r="F42" i="20"/>
  <c r="O42" i="20" l="1"/>
  <c r="N42" i="20"/>
  <c r="L43" i="20" l="1"/>
  <c r="F43" i="20" l="1"/>
  <c r="O43" i="20" s="1"/>
  <c r="F14" i="175"/>
  <c r="K49" i="94" l="1"/>
  <c r="M49" i="94" l="1"/>
  <c r="M23" i="98"/>
  <c r="M21" i="94"/>
  <c r="M47" i="94" s="1"/>
  <c r="L49" i="94"/>
  <c r="K48" i="94"/>
  <c r="N49" i="94" l="1"/>
  <c r="L48" i="94"/>
  <c r="M48" i="94"/>
  <c r="U57" i="157" l="1"/>
  <c r="D20" i="97"/>
  <c r="N20" i="97" s="1"/>
  <c r="O49" i="94"/>
  <c r="N21" i="94"/>
  <c r="N47" i="94" s="1"/>
  <c r="N23" i="98"/>
  <c r="M50" i="94" l="1"/>
  <c r="P49" i="94"/>
  <c r="N48" i="94"/>
  <c r="V57" i="157" l="1"/>
  <c r="E20" i="97"/>
  <c r="O20" i="97" s="1"/>
  <c r="O23" i="98"/>
  <c r="O21" i="94"/>
  <c r="O47" i="94" s="1"/>
  <c r="N50" i="94"/>
  <c r="O48" i="94" l="1"/>
  <c r="W57" i="157" l="1"/>
  <c r="F20" i="97"/>
  <c r="P20" i="97" s="1"/>
  <c r="O50" i="94"/>
  <c r="P21" i="94" l="1"/>
  <c r="P47" i="94" s="1"/>
  <c r="X57" i="157" l="1"/>
  <c r="G20" i="97"/>
  <c r="Q20" i="97" s="1"/>
  <c r="P48" i="94"/>
  <c r="P50" i="94"/>
</calcChain>
</file>

<file path=xl/sharedStrings.xml><?xml version="1.0" encoding="utf-8"?>
<sst xmlns="http://schemas.openxmlformats.org/spreadsheetml/2006/main" count="1942" uniqueCount="1272">
  <si>
    <t>1. Saldo verejnej správy</t>
  </si>
  <si>
    <t>2. Cyklická zložka</t>
  </si>
  <si>
    <t>3. Jednorazové efekty</t>
  </si>
  <si>
    <t>MFSR</t>
  </si>
  <si>
    <t>EK</t>
  </si>
  <si>
    <t>Nemecko</t>
  </si>
  <si>
    <t>Poľsko</t>
  </si>
  <si>
    <t>Maďarsko</t>
  </si>
  <si>
    <t>-</t>
  </si>
  <si>
    <t>Zdroj: MF SR</t>
  </si>
  <si>
    <t>P.č.</t>
  </si>
  <si>
    <t>Ukazovateľ</t>
  </si>
  <si>
    <t>Skutočnosť</t>
  </si>
  <si>
    <t>Prognóza</t>
  </si>
  <si>
    <t>m.j.</t>
  </si>
  <si>
    <t>HDP, bežné ceny</t>
  </si>
  <si>
    <t>mld. eur</t>
  </si>
  <si>
    <t>HDP, stále ceny</t>
  </si>
  <si>
    <t>%</t>
  </si>
  <si>
    <t xml:space="preserve">     Konečná spotreba domácností a NISD[1]</t>
  </si>
  <si>
    <t xml:space="preserve">     Konečná spotreba verejnej správy </t>
  </si>
  <si>
    <t xml:space="preserve">     Tvorba hrubého fixného kapitálu </t>
  </si>
  <si>
    <t xml:space="preserve">     Export tovarov a služieb </t>
  </si>
  <si>
    <t xml:space="preserve">     Import tovarov a služieb </t>
  </si>
  <si>
    <t>Produkčná medzera (podiel na potenciálnom produkte)</t>
  </si>
  <si>
    <t>Priem. mesačná mzda za hospodárstvo (nominálny rast)</t>
  </si>
  <si>
    <t>Priemerný rast zamestnanosti, podľa VZPS</t>
  </si>
  <si>
    <t>Priemerný rast zamestnanosti, podľa ESA95</t>
  </si>
  <si>
    <t>Priemerná miera nezamestnanosti, podľa VZPS</t>
  </si>
  <si>
    <t>Priemerná evidovaná miera nezamestnanosti</t>
  </si>
  <si>
    <t>Harmonizovaný index spotrebiteľských cien (HICP)</t>
  </si>
  <si>
    <t>Reálny rast HDP (%)</t>
  </si>
  <si>
    <t>Makrovýbor (medián)</t>
  </si>
  <si>
    <t>NBS</t>
  </si>
  <si>
    <t>OECD</t>
  </si>
  <si>
    <t>MMF</t>
  </si>
  <si>
    <t>HICP  (%)</t>
  </si>
  <si>
    <t>Bežný účet (% HDP)</t>
  </si>
  <si>
    <t>mil. eur</t>
  </si>
  <si>
    <t>% HDP</t>
  </si>
  <si>
    <t>v % HDP</t>
  </si>
  <si>
    <t>Spolu</t>
  </si>
  <si>
    <t>OS</t>
  </si>
  <si>
    <t>NPC scenár</t>
  </si>
  <si>
    <t>2. Výdavky spolu</t>
  </si>
  <si>
    <t xml:space="preserve">  Bežné výdavky</t>
  </si>
  <si>
    <t xml:space="preserve">    Kompenzácie zamestnancov</t>
  </si>
  <si>
    <t xml:space="preserve">    Medzispotreba</t>
  </si>
  <si>
    <t xml:space="preserve">    Subvencie</t>
  </si>
  <si>
    <t xml:space="preserve">    Úrokové náklady</t>
  </si>
  <si>
    <t xml:space="preserve">    Celkové sociálne transfery</t>
  </si>
  <si>
    <t xml:space="preserve">     - Naturálne sociálne transfery</t>
  </si>
  <si>
    <t xml:space="preserve">    Ostatné bežné transfery</t>
  </si>
  <si>
    <t xml:space="preserve"> Kapitálové výdavky</t>
  </si>
  <si>
    <t xml:space="preserve">    Kapitálové investície</t>
  </si>
  <si>
    <t xml:space="preserve">      - Tvorba hrubého fixného kapitálu</t>
  </si>
  <si>
    <t xml:space="preserve">    Kapitálové transfery</t>
  </si>
  <si>
    <t>1.   Celkové výdavky</t>
  </si>
  <si>
    <t>2.   Úrokové náklady</t>
  </si>
  <si>
    <t>6.   Cyklické výdavky na dávky v nezamestnanosti</t>
  </si>
  <si>
    <t xml:space="preserve">7.   Výdavky plne kryté automatickým zvýšením príjmov </t>
  </si>
  <si>
    <t>10. Zmena v príjmoch z titulu diskrečných príjmových opatrení</t>
  </si>
  <si>
    <t>p.b.</t>
  </si>
  <si>
    <t>Hrubý dlh verejnej správy</t>
  </si>
  <si>
    <t>A. Hrubý dlh verejnej správy (k 1.1.)</t>
  </si>
  <si>
    <t>B. Celková medziročná zmena hrubého dlhu VS</t>
  </si>
  <si>
    <t xml:space="preserve"> - prostriedky ŠP využité pre financovanie potrieb štátu</t>
  </si>
  <si>
    <t xml:space="preserve"> - emisný diskont</t>
  </si>
  <si>
    <t xml:space="preserve"> - diskont pri splatnosti</t>
  </si>
  <si>
    <t>z toho: NDS</t>
  </si>
  <si>
    <t>z toho: Dopravné podniky obcí</t>
  </si>
  <si>
    <t xml:space="preserve"> - ostatné</t>
  </si>
  <si>
    <t>C. Hrubý dlh verejnej správy (k 31.12.) (A+B)</t>
  </si>
  <si>
    <t>Pozn.: Plusové položky zvyšujú dlh verejnej správy k 31.12. príslušného roku, mínusové položky dlh znižujú.</t>
  </si>
  <si>
    <t>Kumulatívna zmena hodnoty jednotlivých premenných oproti základnému scenáru je v p. b.</t>
  </si>
  <si>
    <t>HDP</t>
  </si>
  <si>
    <t>P.2</t>
  </si>
  <si>
    <t>Investície</t>
  </si>
  <si>
    <t>EFSF + ESM</t>
  </si>
  <si>
    <t>Saldo verejnej správy</t>
  </si>
  <si>
    <t>Štrukturálne saldo</t>
  </si>
  <si>
    <t>Čistý dlh</t>
  </si>
  <si>
    <t>Zmena hrubého dlhu verejnej správy</t>
  </si>
  <si>
    <t>Príspevky k zmene hrubého dlhu verejnej správy:</t>
  </si>
  <si>
    <t>Primárne saldo</t>
  </si>
  <si>
    <t>Snehová guľa</t>
  </si>
  <si>
    <t>Úroky</t>
  </si>
  <si>
    <t>Rast nominálneho HDP</t>
  </si>
  <si>
    <t>Zosúladenie deficitu a dlhu</t>
  </si>
  <si>
    <t>p. m. deflátor HDP</t>
  </si>
  <si>
    <t>Španielsko</t>
  </si>
  <si>
    <t>Spotreba</t>
  </si>
  <si>
    <t>Zásoby a diskrepancia</t>
  </si>
  <si>
    <t>Čistý export</t>
  </si>
  <si>
    <t>Poľnohospodárstvo</t>
  </si>
  <si>
    <t>Priemysel</t>
  </si>
  <si>
    <t>Trhové služby</t>
  </si>
  <si>
    <t>Verejný sektor</t>
  </si>
  <si>
    <t>Stavebníctvo</t>
  </si>
  <si>
    <t>Hospodárstvo spolu</t>
  </si>
  <si>
    <t>Tovary</t>
  </si>
  <si>
    <t>Služby</t>
  </si>
  <si>
    <t>Celková inflácia</t>
  </si>
  <si>
    <t>Čistá inflácia</t>
  </si>
  <si>
    <t>Ceny potravín</t>
  </si>
  <si>
    <t>Regulované ceny</t>
  </si>
  <si>
    <t>Bilancia bežného účtu (podiel na HDP)</t>
  </si>
  <si>
    <t>2019F</t>
  </si>
  <si>
    <t>BÚ PB</t>
  </si>
  <si>
    <t>Pot. HDP (rast, %)</t>
  </si>
  <si>
    <t>Zásoba kapitálu</t>
  </si>
  <si>
    <t>Práca</t>
  </si>
  <si>
    <t>* celková produktivita výrobných faktorov</t>
  </si>
  <si>
    <t>Zdroj: MF SR</t>
  </si>
  <si>
    <t>TFP</t>
  </si>
  <si>
    <t>Prod. Medzera</t>
  </si>
  <si>
    <t>(% pot. HDP)</t>
  </si>
  <si>
    <t xml:space="preserve">Zdroj: MF SR                                                                                                       </t>
  </si>
  <si>
    <t>produkčná medzera</t>
  </si>
  <si>
    <r>
      <t>TFP</t>
    </r>
    <r>
      <rPr>
        <b/>
        <vertAlign val="superscript"/>
        <sz val="9"/>
        <color rgb="FF000000"/>
        <rFont val="Arial Narrow"/>
        <family val="2"/>
        <charset val="238"/>
      </rPr>
      <t>*</t>
    </r>
  </si>
  <si>
    <t xml:space="preserve"> </t>
  </si>
  <si>
    <t>p.m. požadovaná konsolidácia podľa EK</t>
  </si>
  <si>
    <t>4.   Kapitálové výdavky kryté národnými zdrojmi</t>
  </si>
  <si>
    <t>5.   Vyhladené kapitálové výdavky (nár. zdroje 4-ročný pohyblivý priemer)</t>
  </si>
  <si>
    <t>Zmeny</t>
  </si>
  <si>
    <t>Medzisúčet</t>
  </si>
  <si>
    <t>Prechod osi x</t>
  </si>
  <si>
    <t>Výplň</t>
  </si>
  <si>
    <t>Zmena</t>
  </si>
  <si>
    <t>Kompenzácie zamestnancov</t>
  </si>
  <si>
    <t>Saldo VS - rozpočet</t>
  </si>
  <si>
    <t>GDP</t>
  </si>
  <si>
    <t>Source: MoF SR</t>
  </si>
  <si>
    <t>Real GDP growth (%)</t>
  </si>
  <si>
    <t>Consumption</t>
  </si>
  <si>
    <t>Investment</t>
  </si>
  <si>
    <t>Inventories and disc.</t>
  </si>
  <si>
    <t>Net export</t>
  </si>
  <si>
    <t>Agriculture</t>
  </si>
  <si>
    <t>Industry</t>
  </si>
  <si>
    <t>Market services</t>
  </si>
  <si>
    <t>Public sector</t>
  </si>
  <si>
    <t>Construction</t>
  </si>
  <si>
    <t>Total economy</t>
  </si>
  <si>
    <t>Goods</t>
  </si>
  <si>
    <t>Services</t>
  </si>
  <si>
    <t>CAB</t>
  </si>
  <si>
    <t>Total inflation</t>
  </si>
  <si>
    <t>Net inflation</t>
  </si>
  <si>
    <t>Food prices</t>
  </si>
  <si>
    <t>Regulated prices</t>
  </si>
  <si>
    <t>No.</t>
  </si>
  <si>
    <t>Indicator</t>
  </si>
  <si>
    <t>Actual</t>
  </si>
  <si>
    <t>Forecast</t>
  </si>
  <si>
    <t>unit</t>
  </si>
  <si>
    <t>GDP, current prices</t>
  </si>
  <si>
    <t>GDP, constant prices</t>
  </si>
  <si>
    <t xml:space="preserve">     Final consumption of households and NPISH[1]</t>
  </si>
  <si>
    <t xml:space="preserve">     Final consumption of government</t>
  </si>
  <si>
    <t xml:space="preserve">     Gross fixed capital formation</t>
  </si>
  <si>
    <t xml:space="preserve">     Export of goods and services</t>
  </si>
  <si>
    <t xml:space="preserve">     Import of goods and services</t>
  </si>
  <si>
    <t>Output gap (share of pot. output)</t>
  </si>
  <si>
    <t>Average montly wage (nominal growth)</t>
  </si>
  <si>
    <t>Average employment growth, LFS</t>
  </si>
  <si>
    <t>Average employment growth, ESA</t>
  </si>
  <si>
    <t>Unemployment rate, LFS</t>
  </si>
  <si>
    <t>Unemployment rate, registered</t>
  </si>
  <si>
    <t>HICP</t>
  </si>
  <si>
    <t>Current account balance (share of GDP)</t>
  </si>
  <si>
    <t>bn. eur</t>
  </si>
  <si>
    <t>Pot. GDP (growth, %)</t>
  </si>
  <si>
    <t>Capital stock</t>
  </si>
  <si>
    <t>Labor</t>
  </si>
  <si>
    <t>output gap</t>
  </si>
  <si>
    <t>Output gap</t>
  </si>
  <si>
    <t>(% pot. GDP)</t>
  </si>
  <si>
    <t>MFC (median)</t>
  </si>
  <si>
    <t>EC</t>
  </si>
  <si>
    <t>IMF</t>
  </si>
  <si>
    <t>CAB (% GDP)</t>
  </si>
  <si>
    <t>2. Cyclical component</t>
  </si>
  <si>
    <t>4. Structural balance (1-2-3)</t>
  </si>
  <si>
    <t>EFSF and ESM</t>
  </si>
  <si>
    <t>Consolidation effort (ESA2010, % GDP) </t>
  </si>
  <si>
    <t>General government gross debt</t>
  </si>
  <si>
    <t>Structural balance</t>
  </si>
  <si>
    <t>Gross debt (excl. ESM and EFSF)</t>
  </si>
  <si>
    <t>Net debt</t>
  </si>
  <si>
    <t>Total</t>
  </si>
  <si>
    <t>Others</t>
  </si>
  <si>
    <t xml:space="preserve">  Current expenditure</t>
  </si>
  <si>
    <t xml:space="preserve">    Compensation of employees</t>
  </si>
  <si>
    <t xml:space="preserve">   Intermediate Consumption</t>
  </si>
  <si>
    <t xml:space="preserve">    Subsidies</t>
  </si>
  <si>
    <t xml:space="preserve">    Interest</t>
  </si>
  <si>
    <t xml:space="preserve">    Total Social Transfers</t>
  </si>
  <si>
    <t xml:space="preserve">     - Social benefits other than in kind</t>
  </si>
  <si>
    <t xml:space="preserve">     - Social transfers in kind (healthcare facilities)</t>
  </si>
  <si>
    <t xml:space="preserve">    Other current transfers</t>
  </si>
  <si>
    <t>Capital expenditures</t>
  </si>
  <si>
    <t xml:space="preserve">    Capital Investment</t>
  </si>
  <si>
    <t xml:space="preserve">      - Gross fixed capital formation</t>
  </si>
  <si>
    <t xml:space="preserve">    Capital transfers</t>
  </si>
  <si>
    <t>3. Net lending/borrowing</t>
  </si>
  <si>
    <t>1. GG balance</t>
  </si>
  <si>
    <t>2.   Interest</t>
  </si>
  <si>
    <t>4.   Capital expenditures covered by national funds</t>
  </si>
  <si>
    <t>5.   Smoothing (national funds, 4-year rolling average)</t>
  </si>
  <si>
    <t>6.   Cyclical expenditures - unemployment benefits</t>
  </si>
  <si>
    <t xml:space="preserve">7.   Expenditures covered by automatically increased revenues </t>
  </si>
  <si>
    <t>8.   Primary expenditure aggregate (1-2-3-4+5-6-7)</t>
  </si>
  <si>
    <t>9. y-o-y change of primary expenditure aggregate (8t-8t-1)</t>
  </si>
  <si>
    <t>p. m. GDP deflator</t>
  </si>
  <si>
    <t>B.  y-o-y gross debt change</t>
  </si>
  <si>
    <t xml:space="preserve"> - discount at maturity</t>
  </si>
  <si>
    <t>of which: NDS</t>
  </si>
  <si>
    <t xml:space="preserve"> - others</t>
  </si>
  <si>
    <t>Note.: Positive items increase debt,  negative items decrease debt.</t>
  </si>
  <si>
    <t>A. GG gross debt (as of 1.1.)</t>
  </si>
  <si>
    <t>Y-o-y change of gross debt</t>
  </si>
  <si>
    <t>Main contributors to gross debt change:</t>
  </si>
  <si>
    <t>Primary balance</t>
  </si>
  <si>
    <t>Snowball effect</t>
  </si>
  <si>
    <t>Interest</t>
  </si>
  <si>
    <t>Nominal GDP growth</t>
  </si>
  <si>
    <t>Stock-flow adjustment</t>
  </si>
  <si>
    <t>Source: MF SR</t>
  </si>
  <si>
    <t>General government gross debt (% GDP, as of 31.12.) </t>
  </si>
  <si>
    <t>Gross debt</t>
  </si>
  <si>
    <t>Liquid assets</t>
  </si>
  <si>
    <t xml:space="preserve">Source: MoF SR                                                                                                       </t>
  </si>
  <si>
    <t xml:space="preserve">Zdroj: MF SR        </t>
  </si>
  <si>
    <t xml:space="preserve">Source: MoF SR        </t>
  </si>
  <si>
    <t>Sorce: MoF SR</t>
  </si>
  <si>
    <t xml:space="preserve">Source: MoF SR       </t>
  </si>
  <si>
    <t xml:space="preserve">Zdroj:MF SR       </t>
  </si>
  <si>
    <t>Changes</t>
  </si>
  <si>
    <t>Sum</t>
  </si>
  <si>
    <t>Crossing X-axis</t>
  </si>
  <si>
    <t>Fill</t>
  </si>
  <si>
    <t>Change</t>
  </si>
  <si>
    <t>2. Total expenditures</t>
  </si>
  <si>
    <t>3. One-off effects</t>
  </si>
  <si>
    <t xml:space="preserve"> - state budget deficit (cash accounting)</t>
  </si>
  <si>
    <t xml:space="preserve"> - State Treasury funds used to finance state needs</t>
  </si>
  <si>
    <t xml:space="preserve"> - issuance discount</t>
  </si>
  <si>
    <t xml:space="preserve"> - indebtedness of other GG entities</t>
  </si>
  <si>
    <t>of which: municipal public transportation companies</t>
  </si>
  <si>
    <t>of which: municipalities</t>
  </si>
  <si>
    <t>C. Gross debt of general government (as of 31 December) (A+B)</t>
  </si>
  <si>
    <t>Gross general government debt (% GDP, as of 31.12.) </t>
  </si>
  <si>
    <t>Primárne výnosy</t>
  </si>
  <si>
    <t>Sekundárne výnosy</t>
  </si>
  <si>
    <t>Primary income</t>
  </si>
  <si>
    <t>Secondary income</t>
  </si>
  <si>
    <t>Zmena nepriamych daní</t>
  </si>
  <si>
    <t>Change in indirect taxes</t>
  </si>
  <si>
    <t>2020F</t>
  </si>
  <si>
    <t>Rast reálneho HDP</t>
  </si>
  <si>
    <t>Deflátor  HDP</t>
  </si>
  <si>
    <t>Real GDP growth</t>
  </si>
  <si>
    <t>GDP deflator</t>
  </si>
  <si>
    <t>štrukturálne saldo</t>
  </si>
  <si>
    <t>úrokové naklady</t>
  </si>
  <si>
    <t>strukturalne primarne saldo</t>
  </si>
  <si>
    <t>structural balance</t>
  </si>
  <si>
    <t>interests paid</t>
  </si>
  <si>
    <t>primary structural balance</t>
  </si>
  <si>
    <t>y-o-y primary structural balance</t>
  </si>
  <si>
    <t>zmena produkčnej medzery</t>
  </si>
  <si>
    <t>y-o-y output gap</t>
  </si>
  <si>
    <t>zmena štrukturálneho primárneho salda</t>
  </si>
  <si>
    <t>NP</t>
  </si>
  <si>
    <t>D.1</t>
  </si>
  <si>
    <t>RVS</t>
  </si>
  <si>
    <t>Príjmy spolu</t>
  </si>
  <si>
    <t>Daňové príjmy</t>
  </si>
  <si>
    <t xml:space="preserve">     - Sociálne dávky okrem naturálnych soc. transferov</t>
  </si>
  <si>
    <t>Tax revenue</t>
  </si>
  <si>
    <t>Non-tax revenue (P.11+P.12)</t>
  </si>
  <si>
    <t>Grants and transfers (D.7R)</t>
  </si>
  <si>
    <t>Required consolidation effort</t>
  </si>
  <si>
    <t>3.   Výdavky kryté EU (kapitálové)</t>
  </si>
  <si>
    <t>3a. Výdavky kryté EÚ zdrojmi (celkové)</t>
  </si>
  <si>
    <t>8.   Primárny výdavkový agregát (1-2-3a-4+5-6-7)</t>
  </si>
  <si>
    <t>3.   Expenditures covered by EU funds (capital)</t>
  </si>
  <si>
    <t>3a. Expenditures covered by EU funds (total)</t>
  </si>
  <si>
    <t xml:space="preserve">
Skutočnosť</t>
  </si>
  <si>
    <t>Rozpočet</t>
  </si>
  <si>
    <t>D.2+D.5+D.91</t>
  </si>
  <si>
    <t>Dane z produkcie a dovozu</t>
  </si>
  <si>
    <t>D.2</t>
  </si>
  <si>
    <t xml:space="preserve"> - Daň z pridanej hodnoty (spolu so zdrojmi EÚ)</t>
  </si>
  <si>
    <t xml:space="preserve">D.211 </t>
  </si>
  <si>
    <t xml:space="preserve"> - Spotrebné dane</t>
  </si>
  <si>
    <t xml:space="preserve">D.2122C+D.214A </t>
  </si>
  <si>
    <t xml:space="preserve"> - Dane z majetku a iné</t>
  </si>
  <si>
    <t xml:space="preserve">D.29A </t>
  </si>
  <si>
    <t>Bežné dane z dôchodkov, majetku</t>
  </si>
  <si>
    <t>D.5</t>
  </si>
  <si>
    <t xml:space="preserve"> - Daň z príjmov fyzických osôb</t>
  </si>
  <si>
    <t xml:space="preserve">D.51A </t>
  </si>
  <si>
    <t xml:space="preserve"> - zo závislej činnosti</t>
  </si>
  <si>
    <t xml:space="preserve"> - z podnikania a inej samostatnej zár. činnosti</t>
  </si>
  <si>
    <t xml:space="preserve"> - Daň z príjmov právnických osôb</t>
  </si>
  <si>
    <t xml:space="preserve">D.51B </t>
  </si>
  <si>
    <t xml:space="preserve"> - Daň z príjmov vyberaná zrážkou - rozp. klasif.</t>
  </si>
  <si>
    <t>D.51E</t>
  </si>
  <si>
    <t>D.59A</t>
  </si>
  <si>
    <t>Dane z kapitálu</t>
  </si>
  <si>
    <t>D.91</t>
  </si>
  <si>
    <t>Príspevky na sociálne zabezpečenie</t>
  </si>
  <si>
    <t>D.61</t>
  </si>
  <si>
    <t>Skutočné príspevky na sociálne zabezpečenie</t>
  </si>
  <si>
    <t>D.611</t>
  </si>
  <si>
    <t xml:space="preserve"> - Príspevky zamestnávateľov</t>
  </si>
  <si>
    <t xml:space="preserve">D.6111 </t>
  </si>
  <si>
    <t xml:space="preserve">D.6112 </t>
  </si>
  <si>
    <t>Imputované príspevky na sociálne zabezpečenie</t>
  </si>
  <si>
    <t>D.612</t>
  </si>
  <si>
    <t>Nedaňové príjmy</t>
  </si>
  <si>
    <t>Tržby</t>
  </si>
  <si>
    <t xml:space="preserve"> - Trhová produkcia + Produkcia pre vlastné konečné použitie</t>
  </si>
  <si>
    <t>P.11+P.12</t>
  </si>
  <si>
    <t xml:space="preserve"> - Platby za ostatnú netrhovú produkciu</t>
  </si>
  <si>
    <t>P.131</t>
  </si>
  <si>
    <t>Dôchodky z majetku, z ktorých</t>
  </si>
  <si>
    <t>D.4</t>
  </si>
  <si>
    <t xml:space="preserve"> - Dividendy</t>
  </si>
  <si>
    <t xml:space="preserve"> - Úroky</t>
  </si>
  <si>
    <t>D.41</t>
  </si>
  <si>
    <t>Granty a transfery</t>
  </si>
  <si>
    <t>D.39+D.7+D.9</t>
  </si>
  <si>
    <t>z toho: z EÚ</t>
  </si>
  <si>
    <t>Ostatné subvencie ma produkciu</t>
  </si>
  <si>
    <t>D.39</t>
  </si>
  <si>
    <t>Ostatné bežné transfery</t>
  </si>
  <si>
    <t>D.7</t>
  </si>
  <si>
    <t>Kapitálové transfery</t>
  </si>
  <si>
    <t>D.9</t>
  </si>
  <si>
    <t>Výdavky spolu</t>
  </si>
  <si>
    <t>TE</t>
  </si>
  <si>
    <t>Bežné výdavky</t>
  </si>
  <si>
    <t xml:space="preserve"> - Mzdy a platy</t>
  </si>
  <si>
    <t xml:space="preserve">D.11 </t>
  </si>
  <si>
    <t xml:space="preserve"> - Sociálne príspevky zamestnávateľov</t>
  </si>
  <si>
    <t xml:space="preserve">D.12 </t>
  </si>
  <si>
    <t>Medzispotreba</t>
  </si>
  <si>
    <t>Dane</t>
  </si>
  <si>
    <t>D.29+D.5</t>
  </si>
  <si>
    <t>Iné dane z produkcie</t>
  </si>
  <si>
    <t>D.29</t>
  </si>
  <si>
    <t>Bežné dane z majetku, atď.</t>
  </si>
  <si>
    <t>Subvencie</t>
  </si>
  <si>
    <t>D.3</t>
  </si>
  <si>
    <t xml:space="preserve"> - Dotácie do poľnohospodárstva</t>
  </si>
  <si>
    <t xml:space="preserve"> - Dotácie do dopravy</t>
  </si>
  <si>
    <t xml:space="preserve"> - železničná doprava</t>
  </si>
  <si>
    <t xml:space="preserve"> - cestná doprava</t>
  </si>
  <si>
    <t xml:space="preserve"> - Ostatné</t>
  </si>
  <si>
    <t>Dôchodky z majetku</t>
  </si>
  <si>
    <t>Úrokové náklady</t>
  </si>
  <si>
    <t>Ostatné dôchodky z majetku</t>
  </si>
  <si>
    <t>Celkové sociálne transfery</t>
  </si>
  <si>
    <t>D.6</t>
  </si>
  <si>
    <t xml:space="preserve"> - Sociálne dávky okrem naturálnych soc. transferov</t>
  </si>
  <si>
    <t>D.62</t>
  </si>
  <si>
    <t xml:space="preserve"> - Aktívne opatrenia trhu práce</t>
  </si>
  <si>
    <t xml:space="preserve"> - Nemocenské dávky</t>
  </si>
  <si>
    <t xml:space="preserve"> - Dôchodkové dávky zo starobného a invalidného poistenia</t>
  </si>
  <si>
    <t xml:space="preserve"> - Dávky v nezamestnanosti</t>
  </si>
  <si>
    <t xml:space="preserve"> - Štátne sociálne dávky a podpora</t>
  </si>
  <si>
    <t xml:space="preserve"> - na prídavok na dieťa</t>
  </si>
  <si>
    <t xml:space="preserve"> - na príspevok pri narodení dieťaťa a prísp. rodičom</t>
  </si>
  <si>
    <t xml:space="preserve"> - na rodičovský príspevok</t>
  </si>
  <si>
    <t xml:space="preserve"> - na dávku v hmotnej núdzi a príspevky k dávke</t>
  </si>
  <si>
    <t xml:space="preserve"> - na peňažné príspevky na kompenzáciu</t>
  </si>
  <si>
    <t xml:space="preserve"> - Platené poistné za skupiny osôb ustanovené zákonom</t>
  </si>
  <si>
    <t xml:space="preserve"> - sociálne poistenie</t>
  </si>
  <si>
    <t xml:space="preserve"> - zdravotné poistenie</t>
  </si>
  <si>
    <t xml:space="preserve"> - Naturálne sociálne transfery (zdravotnícke zariadenia)</t>
  </si>
  <si>
    <t>z toho: Odvody do rozpočtu EÚ</t>
  </si>
  <si>
    <t>z toho: 2% z daní na verejnoprospešný účel</t>
  </si>
  <si>
    <t>Kapitálové výdavky</t>
  </si>
  <si>
    <t>Kapitálové investície</t>
  </si>
  <si>
    <t xml:space="preserve"> - Tvorba hrubého fixného kapitálu</t>
  </si>
  <si>
    <t xml:space="preserve"> - Zmena stavu zásob a nadobudnutie mínus úbytok cenností</t>
  </si>
  <si>
    <t xml:space="preserve"> - Nadobudnutie mínus úbytok nefinančných neprodukovaných aktív</t>
  </si>
  <si>
    <t>Čisté pôžičky poskytnuté / prijaté</t>
  </si>
  <si>
    <t>11. Jednorázové opatrenia na príjmovej strane</t>
  </si>
  <si>
    <t>12. Jednorázové opatrenia na výdavkovej strane</t>
  </si>
  <si>
    <t>13. Metodické úpravy</t>
  </si>
  <si>
    <t>SK</t>
  </si>
  <si>
    <t>P.51G</t>
  </si>
  <si>
    <t>% GDP</t>
  </si>
  <si>
    <t>vplyv makra</t>
  </si>
  <si>
    <t>vplyv novej legislatívy (len dane IFP)</t>
  </si>
  <si>
    <t>celkom</t>
  </si>
  <si>
    <t xml:space="preserve">makro </t>
  </si>
  <si>
    <t>EDS</t>
  </si>
  <si>
    <t>nová legislatíva</t>
  </si>
  <si>
    <t>DPFO</t>
  </si>
  <si>
    <t>DPPO</t>
  </si>
  <si>
    <t>DPH</t>
  </si>
  <si>
    <t>SD</t>
  </si>
  <si>
    <t>SO</t>
  </si>
  <si>
    <t>ZO</t>
  </si>
  <si>
    <t>Ostatné</t>
  </si>
  <si>
    <t>PIT</t>
  </si>
  <si>
    <t>CIT</t>
  </si>
  <si>
    <t>VAT</t>
  </si>
  <si>
    <t>Excises</t>
  </si>
  <si>
    <t>SC</t>
  </si>
  <si>
    <t>HC</t>
  </si>
  <si>
    <t>Level / ETR</t>
  </si>
  <si>
    <t>Legislation</t>
  </si>
  <si>
    <t>One offs</t>
  </si>
  <si>
    <t>Macroeconomic contributions</t>
  </si>
  <si>
    <t>New legislation contributions</t>
  </si>
  <si>
    <t>PL</t>
  </si>
  <si>
    <t>HU</t>
  </si>
  <si>
    <t>CZ</t>
  </si>
  <si>
    <t>NL</t>
  </si>
  <si>
    <t>FR</t>
  </si>
  <si>
    <t>IT</t>
  </si>
  <si>
    <t>PT</t>
  </si>
  <si>
    <t>AT</t>
  </si>
  <si>
    <t>SE</t>
  </si>
  <si>
    <t>BE</t>
  </si>
  <si>
    <t>LU</t>
  </si>
  <si>
    <t>FI</t>
  </si>
  <si>
    <t>ES</t>
  </si>
  <si>
    <t>SI</t>
  </si>
  <si>
    <t>EE</t>
  </si>
  <si>
    <t>Daňová medzera na DPH (% potenciálneho výnosu)</t>
  </si>
  <si>
    <t>Zrušenie daňovej licencie</t>
  </si>
  <si>
    <t>11. One-off revenue measures</t>
  </si>
  <si>
    <t>12. One-off expenditure measures</t>
  </si>
  <si>
    <t>13. Methodical corrections</t>
  </si>
  <si>
    <t>UK</t>
  </si>
  <si>
    <t>BG</t>
  </si>
  <si>
    <t>EL</t>
  </si>
  <si>
    <t>MT</t>
  </si>
  <si>
    <t>RO</t>
  </si>
  <si>
    <t>IE</t>
  </si>
  <si>
    <t>DE</t>
  </si>
  <si>
    <t>CY</t>
  </si>
  <si>
    <t>HR</t>
  </si>
  <si>
    <t>LT</t>
  </si>
  <si>
    <t>DK</t>
  </si>
  <si>
    <t>LV</t>
  </si>
  <si>
    <r>
      <t>9.  Medziročná zmena primárneho výdavkového agregátu (8</t>
    </r>
    <r>
      <rPr>
        <vertAlign val="subscript"/>
        <sz val="9"/>
        <color rgb="FF000000"/>
        <rFont val="Arial Narrow"/>
        <family val="2"/>
        <charset val="238"/>
      </rPr>
      <t>t</t>
    </r>
    <r>
      <rPr>
        <sz val="9"/>
        <color rgb="FF000000"/>
        <rFont val="Arial Narrow"/>
        <family val="2"/>
        <charset val="238"/>
      </rPr>
      <t>-8</t>
    </r>
    <r>
      <rPr>
        <vertAlign val="subscript"/>
        <sz val="9"/>
        <color rgb="FF000000"/>
        <rFont val="Arial Narrow"/>
        <family val="2"/>
        <charset val="238"/>
      </rPr>
      <t>t-1</t>
    </r>
    <r>
      <rPr>
        <sz val="9"/>
        <color rgb="FF000000"/>
        <rFont val="Arial Narrow"/>
        <family val="2"/>
        <charset val="238"/>
      </rPr>
      <t>)</t>
    </r>
  </si>
  <si>
    <t>Nízke riziko/ Low risk</t>
  </si>
  <si>
    <t>Stredné riziko/ Medium risk</t>
  </si>
  <si>
    <t>Vysoké riziko/ High risk</t>
  </si>
  <si>
    <r>
      <t xml:space="preserve">Hrubý dlh verejnej správy </t>
    </r>
    <r>
      <rPr>
        <sz val="9"/>
        <color rgb="FF2C9ADC"/>
        <rFont val="Arial Narrow"/>
        <family val="2"/>
        <charset val="238"/>
      </rPr>
      <t>(% HDP, stav k 31.12.)</t>
    </r>
    <r>
      <rPr>
        <b/>
        <sz val="9"/>
        <color rgb="FF2C9ADC"/>
        <rFont val="Arial Narrow"/>
        <family val="2"/>
        <charset val="238"/>
      </rPr>
      <t> </t>
    </r>
  </si>
  <si>
    <r>
      <t>Konsolidačné úsilie</t>
    </r>
    <r>
      <rPr>
        <sz val="9"/>
        <color theme="4"/>
        <rFont val="Arial Narrow"/>
        <family val="2"/>
        <charset val="238"/>
      </rPr>
      <t xml:space="preserve"> (ESA2010, % HDP) </t>
    </r>
  </si>
  <si>
    <t>No policy scenario (NPC)</t>
  </si>
  <si>
    <t>Outturn</t>
  </si>
  <si>
    <t>Budget</t>
  </si>
  <si>
    <t>NPC</t>
  </si>
  <si>
    <t>Total revenue</t>
  </si>
  <si>
    <t>P.11 + P.12 + P.131</t>
  </si>
  <si>
    <t>D.421</t>
  </si>
  <si>
    <t>P.11 + P.12 + P.131 + D.4</t>
  </si>
  <si>
    <t>D.42-45</t>
  </si>
  <si>
    <t>D.632</t>
  </si>
  <si>
    <t>P.5M</t>
  </si>
  <si>
    <t>P.51G + P.5M + NP</t>
  </si>
  <si>
    <t>P.51G + P.5M + NP + D.9</t>
  </si>
  <si>
    <t>D.1 + P.2 + D.29 + D.5 + D.3 +D.4 + D.6 + D.7</t>
  </si>
  <si>
    <t>B.9 (TR - TE)</t>
  </si>
  <si>
    <t>in % of GDP</t>
  </si>
  <si>
    <t>Total expenditure</t>
  </si>
  <si>
    <t>Net lending/borrowing</t>
  </si>
  <si>
    <t xml:space="preserve"> - in % of GDP</t>
  </si>
  <si>
    <t>Current Expenditure</t>
  </si>
  <si>
    <t>Compensation of employees</t>
  </si>
  <si>
    <t xml:space="preserve"> - Wages and salaries</t>
  </si>
  <si>
    <t xml:space="preserve"> - Employers' social security contributions</t>
  </si>
  <si>
    <t>Intermediate Consumption</t>
  </si>
  <si>
    <t>Taxes</t>
  </si>
  <si>
    <t>Other taxes on production</t>
  </si>
  <si>
    <t>Current taxes on income, wealth etc.</t>
  </si>
  <si>
    <t>Subsidies</t>
  </si>
  <si>
    <t xml:space="preserve"> - Agricultural Subsidies</t>
  </si>
  <si>
    <t xml:space="preserve"> - Transport Subsidies</t>
  </si>
  <si>
    <t xml:space="preserve"> - Railway Transport</t>
  </si>
  <si>
    <t xml:space="preserve"> - Bus transport</t>
  </si>
  <si>
    <t xml:space="preserve"> - Other</t>
  </si>
  <si>
    <t>Property Income</t>
  </si>
  <si>
    <t xml:space="preserve"> - Interest</t>
  </si>
  <si>
    <t xml:space="preserve"> - Other Property Income</t>
  </si>
  <si>
    <t>Total Social Transfers</t>
  </si>
  <si>
    <t xml:space="preserve"> - Sociálne benefits other than in kind</t>
  </si>
  <si>
    <t xml:space="preserve"> - Active Labor Market Measures</t>
  </si>
  <si>
    <t xml:space="preserve"> - Sickness benefits</t>
  </si>
  <si>
    <t xml:space="preserve"> - Retirement and disability pensions</t>
  </si>
  <si>
    <t xml:space="preserve"> - Unemployment benefits</t>
  </si>
  <si>
    <t xml:space="preserve"> - State social allowances</t>
  </si>
  <si>
    <t xml:space="preserve"> - child allowance</t>
  </si>
  <si>
    <t xml:space="preserve"> - child birth benefit</t>
  </si>
  <si>
    <t xml:space="preserve"> - parental allowance</t>
  </si>
  <si>
    <t xml:space="preserve"> - material need allowance</t>
  </si>
  <si>
    <t xml:space="preserve"> - monetary compensation of disability</t>
  </si>
  <si>
    <t xml:space="preserve"> - social insurance</t>
  </si>
  <si>
    <t xml:space="preserve"> - health insurance</t>
  </si>
  <si>
    <t xml:space="preserve"> - Social transfers in kind (healthcare facilities)</t>
  </si>
  <si>
    <t>Other current transfers</t>
  </si>
  <si>
    <t>of which: 2% of taxes for publicly beneficial purposes</t>
  </si>
  <si>
    <t>Capital Expenditure</t>
  </si>
  <si>
    <t>Capital Investment</t>
  </si>
  <si>
    <t xml:space="preserve"> - Gross fixed capital formation</t>
  </si>
  <si>
    <t xml:space="preserve"> - Increase in inventories</t>
  </si>
  <si>
    <t xml:space="preserve"> - Acquisition minus disposal of non-financial assets</t>
  </si>
  <si>
    <t>Capital transfers</t>
  </si>
  <si>
    <t>of which: EU contributions (excluding VAT own resource)</t>
  </si>
  <si>
    <t>ESA 2010 code</t>
  </si>
  <si>
    <t>Taxes on Production and Imports</t>
  </si>
  <si>
    <t xml:space="preserve"> - VAT (excl. VAT directed to the EU)</t>
  </si>
  <si>
    <t xml:space="preserve"> - Excise taxes</t>
  </si>
  <si>
    <t xml:space="preserve"> - Taxes on Land, Buildings and Other Structures</t>
  </si>
  <si>
    <t>Current Taxes on Income, Wealth etc.</t>
  </si>
  <si>
    <t xml:space="preserve"> - PIT</t>
  </si>
  <si>
    <t xml:space="preserve"> - from employment</t>
  </si>
  <si>
    <t xml:space="preserve"> - from business and other independent activity</t>
  </si>
  <si>
    <t xml:space="preserve"> - CIT</t>
  </si>
  <si>
    <t xml:space="preserve"> - Withholding Tax - budgetary classification</t>
  </si>
  <si>
    <t xml:space="preserve"> - Property Taxes and Others</t>
  </si>
  <si>
    <t>Capital taxes</t>
  </si>
  <si>
    <t>Social Security Contributions (SSC)</t>
  </si>
  <si>
    <t>Nontax revenue</t>
  </si>
  <si>
    <t>Sales</t>
  </si>
  <si>
    <t xml:space="preserve"> - Market output + Output for own final use</t>
  </si>
  <si>
    <t xml:space="preserve"> - Payments for other non-market output</t>
  </si>
  <si>
    <t>Property Income, of which</t>
  </si>
  <si>
    <t xml:space="preserve"> - Dividends</t>
  </si>
  <si>
    <t>Grants and transfers</t>
  </si>
  <si>
    <t>of which: EU</t>
  </si>
  <si>
    <t>Other Subsidies on Production</t>
  </si>
  <si>
    <t>Other Current Transfers</t>
  </si>
  <si>
    <t>Capital Transfers</t>
  </si>
  <si>
    <t>Actual Social Security Contributions</t>
  </si>
  <si>
    <t xml:space="preserve"> - Employers</t>
  </si>
  <si>
    <t xml:space="preserve"> - Employees</t>
  </si>
  <si>
    <t>Imputed SSC</t>
  </si>
  <si>
    <t xml:space="preserve"> - Insurance premiums for the specific groups of people based on the law </t>
  </si>
  <si>
    <t>Bilancia príjmov a výdavkov verejnej správy (ESA 2010, v mil. eur) / General Government Budget (ESA2010, EUR million)</t>
  </si>
  <si>
    <t>S.13</t>
  </si>
  <si>
    <t>2021F</t>
  </si>
  <si>
    <t>Príspevky k zmene odhadu daňových príjmov 2017 oproti rozpočtu (mil. eur)</t>
  </si>
  <si>
    <t>t+2</t>
  </si>
  <si>
    <t>t-1 ex post</t>
  </si>
  <si>
    <t>in year 2009</t>
  </si>
  <si>
    <t>t+2 2012</t>
  </si>
  <si>
    <t>AWG 2018</t>
  </si>
  <si>
    <t>awg 2015</t>
  </si>
  <si>
    <t>AWG 2012</t>
  </si>
  <si>
    <t>AWG 2009</t>
  </si>
  <si>
    <t>AWG 2006</t>
  </si>
  <si>
    <t>* total factor productivity</t>
  </si>
  <si>
    <t>Estimate (actual)</t>
  </si>
  <si>
    <t xml:space="preserve"> - hotovostný deficit ŠR</t>
  </si>
  <si>
    <t>z toho: ŽSR + ŽSSK</t>
  </si>
  <si>
    <t>of which: Railways of the SR (ŽSR) and ŽSSK</t>
  </si>
  <si>
    <t/>
  </si>
  <si>
    <t>Oslobodenie príjmov z predaja akcií a obchodných podielov</t>
  </si>
  <si>
    <t>NPC scenario</t>
  </si>
  <si>
    <t>E</t>
  </si>
  <si>
    <t>1.Príjmy spolu</t>
  </si>
  <si>
    <t>1.Revenue total</t>
  </si>
  <si>
    <t>Social contributions</t>
  </si>
  <si>
    <t>Likvidné finančné aktíva</t>
  </si>
  <si>
    <t>Taliansko</t>
  </si>
  <si>
    <t>Saldo VS - očakávaná skutočnosť</t>
  </si>
  <si>
    <t>Hrubý dlh VS</t>
  </si>
  <si>
    <t>2022F</t>
  </si>
  <si>
    <t>TABUĽKA 2 - Príspevky výrobných faktorov k rastu potenciálneho produktu - prístup MF SR</t>
  </si>
  <si>
    <t>Q3</t>
  </si>
  <si>
    <t>Q2</t>
  </si>
  <si>
    <t>2018
Q1</t>
  </si>
  <si>
    <t>Q4</t>
  </si>
  <si>
    <t>2017
Q1</t>
  </si>
  <si>
    <t>2016
Q1</t>
  </si>
  <si>
    <t>2015
Q1</t>
  </si>
  <si>
    <t>2014
Q1</t>
  </si>
  <si>
    <t>2013
Q1</t>
  </si>
  <si>
    <t>2012
Q1</t>
  </si>
  <si>
    <t>2011
Q1</t>
  </si>
  <si>
    <t>2010
Q1</t>
  </si>
  <si>
    <t>PMI hranica rastu/poklesu ekonomiky</t>
  </si>
  <si>
    <t>ESI indikátor (vpravo; -50 bodov)</t>
  </si>
  <si>
    <t>Kompozitný PMI indikátor (vpravo)</t>
  </si>
  <si>
    <t>Reálny rast HDP Eurozóny (yoy, vľavo)</t>
  </si>
  <si>
    <t>Česko</t>
  </si>
  <si>
    <t>Francúzsko</t>
  </si>
  <si>
    <t>Zamestnanosť</t>
  </si>
  <si>
    <t xml:space="preserve">15. Reálny rast agregátu výdavkov očisteného o príjmové opatrenia </t>
  </si>
  <si>
    <t>16. Výdavkové pravidlo (znížená referenčná miera pot. rastu HDP)</t>
  </si>
  <si>
    <t>17. Odchýlka od výdavkového pravidla (16-15)</t>
  </si>
  <si>
    <r>
      <t>14. Nominálny rast agregátu výdavkov očisteného o príjmové opatrenia ((9</t>
    </r>
    <r>
      <rPr>
        <vertAlign val="subscript"/>
        <sz val="9"/>
        <color theme="1"/>
        <rFont val="Arial Narrow"/>
        <family val="2"/>
        <charset val="238"/>
      </rPr>
      <t>t</t>
    </r>
    <r>
      <rPr>
        <sz val="9"/>
        <color theme="1"/>
        <rFont val="Arial Narrow"/>
        <family val="2"/>
        <charset val="238"/>
      </rPr>
      <t>-10</t>
    </r>
    <r>
      <rPr>
        <vertAlign val="subscript"/>
        <sz val="9"/>
        <color theme="1"/>
        <rFont val="Arial Narrow"/>
        <family val="2"/>
        <charset val="238"/>
      </rPr>
      <t>t</t>
    </r>
    <r>
      <rPr>
        <sz val="9"/>
        <color theme="1"/>
        <rFont val="Arial Narrow"/>
        <family val="2"/>
        <charset val="238"/>
      </rPr>
      <t>)/8</t>
    </r>
    <r>
      <rPr>
        <vertAlign val="subscript"/>
        <sz val="9"/>
        <color theme="1"/>
        <rFont val="Arial Narrow"/>
        <family val="2"/>
        <charset val="238"/>
      </rPr>
      <t>t-1</t>
    </r>
    <r>
      <rPr>
        <sz val="9"/>
        <color theme="1"/>
        <rFont val="Arial Narrow"/>
        <family val="2"/>
        <charset val="238"/>
      </rPr>
      <t>)</t>
    </r>
  </si>
  <si>
    <t xml:space="preserve">15. Real growth of expenditure aggreagate net of DRM </t>
  </si>
  <si>
    <t>16. Expenditure benchmark ( low reference bound)</t>
  </si>
  <si>
    <t>17. Deviation from expenditure benchmark (16-15)</t>
  </si>
  <si>
    <t>14. Nominal growth of expenditure aggregate net of DRM ((9t-10t)/8t-1)</t>
  </si>
  <si>
    <t>Jednoročná odchýlka *</t>
  </si>
  <si>
    <t>Dvojročná odchýlka *</t>
  </si>
  <si>
    <t>Deviation from expenditure benchmark *</t>
  </si>
  <si>
    <t>Two-year deviation from expenditure benchmark *</t>
  </si>
  <si>
    <t>Employment</t>
  </si>
  <si>
    <t>Malta</t>
  </si>
  <si>
    <t>Cyprus</t>
  </si>
  <si>
    <t>Znížená sadzba DPH na ubytovacie služby</t>
  </si>
  <si>
    <t>Oslobodenie rekreačných šekov od daní a odvodov</t>
  </si>
  <si>
    <t xml:space="preserve"> - z toho: príspevok SR do ESM</t>
  </si>
  <si>
    <t>Zavedenie 13. a 14. platu (zavedenie od 2018, legislatívne zmeny od 2019)</t>
  </si>
  <si>
    <t>Oslobodenie nepeňažného benefitu pre zamestnanca na ubytovanie</t>
  </si>
  <si>
    <t>Zdaňovanie dividend skrz 7% zrážkovú daň</t>
  </si>
  <si>
    <t>Súbor opatrení vedúci k zvýšeniu efektívnosti výberu DPH</t>
  </si>
  <si>
    <t>Zvýšenie spotrebnej dane z tabakových výrobkov</t>
  </si>
  <si>
    <t>Postupný rast odvodu do II. piliera (automaticky od 2017 o 0,25 p.b./rok)</t>
  </si>
  <si>
    <t>Zdvojnásobenie sadzby osobitného odvodu v regulovaných odvetviach, a následné zníženie (2019, 2021)</t>
  </si>
  <si>
    <t>Zavedenie licencií na hazardné hry a iné zmeny v zdaňovaní hazardných hier</t>
  </si>
  <si>
    <t>Konsolidačné úsilie</t>
  </si>
  <si>
    <t>2019 development</t>
  </si>
  <si>
    <t>Horné sankčné pásmo</t>
  </si>
  <si>
    <t>Dolné sankčné pásmo</t>
  </si>
  <si>
    <t>4. Štrukturálne saldo (1-2-3)</t>
  </si>
  <si>
    <t>Jednoročná odchýlka*</t>
  </si>
  <si>
    <t>Dvojročná odchýlka*</t>
  </si>
  <si>
    <t>One-year deviation*</t>
  </si>
  <si>
    <t>Average deviation*</t>
  </si>
  <si>
    <t>Lowest sanction threshold</t>
  </si>
  <si>
    <t>Debt break rule</t>
  </si>
  <si>
    <t>GRAF 3 - Externé nerovnováhy - zložky salda bežného účtu platobnej bilancie (% HDP)</t>
  </si>
  <si>
    <t>FIGURE 3 - External imbalances - CAB components (% of GDP)</t>
  </si>
  <si>
    <t>FIGURE 1 - Contributions to GDP growth (pp)</t>
  </si>
  <si>
    <t>FIGURE 2 – Contributions to employment growth (pp)</t>
  </si>
  <si>
    <t xml:space="preserve">GRAF 2 – Príspevky k rastu zamestnanosti (p. b.) </t>
  </si>
  <si>
    <t>GRAF 1 - Príspevky k rastu HDP (p. b.)</t>
  </si>
  <si>
    <t>GRAF 7- Príspevky výrobných faktorov k rastu potenciálneho produktu (p. b.) - prístup MF SR</t>
  </si>
  <si>
    <t xml:space="preserve">GRAF 8 - Produkčná medzera (% pot. HDP) - prístup MF SR       </t>
  </si>
  <si>
    <t>Other</t>
  </si>
  <si>
    <t>p.m. Nominálne HDP</t>
  </si>
  <si>
    <t>p. m. Nominal GDP</t>
  </si>
  <si>
    <t>Stravovanie na školách zadarmo</t>
  </si>
  <si>
    <t>Zdvojnásobenie daňového bonusu pre rodičov detí do 6 rokov</t>
  </si>
  <si>
    <t xml:space="preserve">vplyv úrovne a EDS </t>
  </si>
  <si>
    <t>vplyv ostatných faktorov</t>
  </si>
  <si>
    <t>Change of 2018 GG revenue forecast compared to budget  (EUR million)</t>
  </si>
  <si>
    <t>ESA2010_source</t>
  </si>
  <si>
    <t>Grafy / Figures</t>
  </si>
  <si>
    <t>Tabuľky / Tables</t>
  </si>
  <si>
    <t>TABLE 1 - Forecast of selected indicators of the Slovak economy for 2019 to 2022</t>
  </si>
  <si>
    <t>5. Konsolidačné úsilie</t>
  </si>
  <si>
    <t>5. Consolidation effort</t>
  </si>
  <si>
    <t xml:space="preserve"> - zadlženie ostatných subjektov VS</t>
  </si>
  <si>
    <t>z toho: Samospráva (obce a VÚC)</t>
  </si>
  <si>
    <t xml:space="preserve"> - of which SR contribution to ESM</t>
  </si>
  <si>
    <t>Consolidation effort</t>
  </si>
  <si>
    <t>General government balance</t>
  </si>
  <si>
    <t>Implicit interest rate</t>
  </si>
  <si>
    <t>GDP growth</t>
  </si>
  <si>
    <t>Vývoj v roku 2020</t>
  </si>
  <si>
    <t>Headline balance - Budget 2020</t>
  </si>
  <si>
    <t>Headline balance - Estimate 2020</t>
  </si>
  <si>
    <t>Opatrenia proti COVID 19 na výdavkovej strane</t>
  </si>
  <si>
    <t>Hospodárenie samospráv</t>
  </si>
  <si>
    <t>RWI/ISL-Container-Throughput-Index</t>
  </si>
  <si>
    <t>očistené o sezónu a pracovné dni (po, index 2015=100)</t>
  </si>
  <si>
    <t>Date</t>
  </si>
  <si>
    <t>seasonally and working day adjusted (2015 = 100)</t>
  </si>
  <si>
    <t>mom (% vľavo, SA)</t>
  </si>
  <si>
    <t>Berechnungen des RWI und des ISL nach Angaben für 89 Häfen; Februar 2020: Schnellschätzung.</t>
  </si>
  <si>
    <t>Computations of RWI and ISL based on Data from 89 ports; February 2020: flash estimate</t>
  </si>
  <si>
    <t>mom (% left SA)</t>
  </si>
  <si>
    <t>GRAF 5 - Globálna lodná kontajnerová preprava vo februári klesla podobne ako v 2009</t>
  </si>
  <si>
    <t>FIGURE 5 - Global container shipping dropped in February similarly to 2009</t>
  </si>
  <si>
    <t>Real GDP growth q-o-q (LHS)</t>
  </si>
  <si>
    <t>Composite PMI euro area (RHS)</t>
  </si>
  <si>
    <t>PMI Threshold (RHS)</t>
  </si>
  <si>
    <t>ESI euro area (RHS), level-shifted</t>
  </si>
  <si>
    <t>2000
Q1</t>
  </si>
  <si>
    <t>2001
Q1</t>
  </si>
  <si>
    <t>2002
Q1</t>
  </si>
  <si>
    <t>2003
Q1</t>
  </si>
  <si>
    <t>2004
Q1</t>
  </si>
  <si>
    <t>2005
Q1</t>
  </si>
  <si>
    <t>2006
Q1</t>
  </si>
  <si>
    <t>2007
Q1</t>
  </si>
  <si>
    <t>2008
Q1</t>
  </si>
  <si>
    <t>2009
Q1</t>
  </si>
  <si>
    <t>2019
Q1</t>
  </si>
  <si>
    <t>2020
Q1</t>
  </si>
  <si>
    <t>GRAF 6 - Marcové predstihové indikátory pre eurozónu hlásia historické prepady</t>
  </si>
  <si>
    <t>FIGURE 6 - Leading indicators for the euro area point to historical lows</t>
  </si>
  <si>
    <t>2023F</t>
  </si>
  <si>
    <t>-1,4 -- -9,4</t>
  </si>
  <si>
    <t>2,0 -- 2,3</t>
  </si>
  <si>
    <t>Source: MoF SR (April 2020), Macroeconomic committee (April 2020), NBS (March 2020), EC (February 2020), OECD (November 2019) a MMF (April 2020).</t>
  </si>
  <si>
    <t>Zdroj: MF SR (apríl 2020), Výbor pre makroekonomické prognózy (apríl 2020), NBS (marec 2020), EK (február 2020), OECD (november 2019) a MMF (apríl 2020).</t>
  </si>
  <si>
    <t>Other factors</t>
  </si>
  <si>
    <t>ostatné faktory</t>
  </si>
  <si>
    <t>TABUĽKA 1 - Prognóza vybraných indikátorov vývoja ekonomiky SR pre roky 2020 až 2023</t>
  </si>
  <si>
    <t>(real growth, %)</t>
  </si>
  <si>
    <t>TABLE 3 - Output gap  - MoF SR approach</t>
  </si>
  <si>
    <t>(reálny rast, %)</t>
  </si>
  <si>
    <t>FIGURE 8 - Output gap (% pot. GDP) - MoF SR approach</t>
  </si>
  <si>
    <t>Produkčná medzera</t>
  </si>
  <si>
    <t>FIGURE 7 - Contribution of production factors to potential growth (pp) – MoF SR approach</t>
  </si>
  <si>
    <t>TABLE 2 - Contribution of production factors to potential growth (pp) – MoF SR approach</t>
  </si>
  <si>
    <t>Pot. produkt</t>
  </si>
  <si>
    <t>Pot. output</t>
  </si>
  <si>
    <t>TABUĽKA 3 - Vývoj produkčnej medzery - prístup MF SR</t>
  </si>
  <si>
    <t>Cumulative change of variables compared to the baseline scenario in p.p.</t>
  </si>
  <si>
    <t>Reálne HDP</t>
  </si>
  <si>
    <t>Súkromná spotreba</t>
  </si>
  <si>
    <t>Reálne investície</t>
  </si>
  <si>
    <t>Reálny export</t>
  </si>
  <si>
    <t>Nominálne mzdy</t>
  </si>
  <si>
    <t>Spotrebné ceny</t>
  </si>
  <si>
    <t>Vládna spotreba</t>
  </si>
  <si>
    <t>Celková zamestnanosť</t>
  </si>
  <si>
    <t>Real GDP</t>
  </si>
  <si>
    <t>Consumer prices</t>
  </si>
  <si>
    <t>Private consumption</t>
  </si>
  <si>
    <t>Public consumption</t>
  </si>
  <si>
    <t>Real investment</t>
  </si>
  <si>
    <t>Real export</t>
  </si>
  <si>
    <t>Total employment</t>
  </si>
  <si>
    <t>Nominal wages</t>
  </si>
  <si>
    <t>Vstupné údaje</t>
  </si>
  <si>
    <t>Input data</t>
  </si>
  <si>
    <t>Rozpočet centrálnej vlády</t>
  </si>
  <si>
    <t>S.13.11</t>
  </si>
  <si>
    <t>Samospráva</t>
  </si>
  <si>
    <t>S.13.13</t>
  </si>
  <si>
    <t>Fondy sociálneho zabezpečenia</t>
  </si>
  <si>
    <t>S.13.14</t>
  </si>
  <si>
    <t>Potrebné opatr. na dosiahnutie cieľa</t>
  </si>
  <si>
    <t>Measures to obtain the target</t>
  </si>
  <si>
    <t>S.13 without additional measures</t>
  </si>
  <si>
    <t>Saldo VS bez dodatočných opatrení</t>
  </si>
  <si>
    <t>Aktual Jozef 22.4 2020</t>
  </si>
  <si>
    <t>Aktual Jozef 22.4 2020 aj celú minulosť</t>
  </si>
  <si>
    <t>Saldo verejnej správy (rozpočtové ciele)</t>
  </si>
  <si>
    <t>Priama pomoc</t>
  </si>
  <si>
    <t>Garancie</t>
  </si>
  <si>
    <t>Názov opatrenia</t>
  </si>
  <si>
    <t>Odklad daní a odvodov</t>
  </si>
  <si>
    <t>Odpustenie platby odvodov pre zavreté prevádzky</t>
  </si>
  <si>
    <t>Odklad preddavkov dane z príjmu pri poklese tržieb o viac ako 40 %</t>
  </si>
  <si>
    <t>Príspevok pre SZČO, dohodári a mikro firmy</t>
  </si>
  <si>
    <t>Poskytnutie bankových záruk na pôžičky</t>
  </si>
  <si>
    <t>Spolu v mil.</t>
  </si>
  <si>
    <t>Spolu v % HDP</t>
  </si>
  <si>
    <t>Ostatná priama pomoc</t>
  </si>
  <si>
    <t>Ostatné opatrenia odkladu daní a odvodov</t>
  </si>
  <si>
    <t>Nakupy zdravotnickeho materialu spojené s COVID 19</t>
  </si>
  <si>
    <t>Other public entities</t>
  </si>
  <si>
    <t>Expendutere measures in fight COVID 19</t>
  </si>
  <si>
    <t>Vyššie prevádzkové náklady Sociálnej poisťovne</t>
  </si>
  <si>
    <t>Výpadok príjmov Environmentálneho fondu</t>
  </si>
  <si>
    <t>Prehodnotenie príjmov z e-kasy a nanomarkerov</t>
  </si>
  <si>
    <t xml:space="preserve"> - toho EU fondy</t>
  </si>
  <si>
    <t>4. Čisté pôžičky poskytnuté / prijaté po dodatočných opatreniach</t>
  </si>
  <si>
    <t>5. Čisté pôžičky poskytnuté / prijaté bez dodatočných opatrení</t>
  </si>
  <si>
    <t>3. Dodatočné opatrenia vlády na dosiahnutie cieľov (4-5)</t>
  </si>
  <si>
    <t>Úhrada PN v karanténe alebo domácej izolácii a OČR pre zamestnancov vo výške 55 % ich hrubej mzdy</t>
  </si>
  <si>
    <r>
      <t xml:space="preserve">Príspevok na udržanie zamestnanosti pre zavreté podniky (80 % hrubej mzdy, max. 1100 eur) </t>
    </r>
    <r>
      <rPr>
        <sz val="8"/>
        <color theme="1"/>
        <rFont val="Arial Narrow"/>
        <family val="2"/>
        <charset val="238"/>
      </rPr>
      <t>  </t>
    </r>
  </si>
  <si>
    <t>Príspevok na udržania zamestnanosti pre podniky zasiahnuté krízou (80 % hrubej mzdy, max. 880 eur, alebo paušálny príspevok podľa poklesu tržieb)</t>
  </si>
  <si>
    <t xml:space="preserve"> - Daň z nehnuteľnosti a iné</t>
  </si>
  <si>
    <t xml:space="preserve"> - Osobitný odvod vybraných fin. inštitúcii</t>
  </si>
  <si>
    <t xml:space="preserve"> - Odvod z hazardných hier</t>
  </si>
  <si>
    <t xml:space="preserve"> - Daň z motorových vozidiel</t>
  </si>
  <si>
    <t>EKRK 192</t>
  </si>
  <si>
    <t>EKRK 292008 T0900 D.214F</t>
  </si>
  <si>
    <t>EKRK 134002 ŠR T9 D.29B</t>
  </si>
  <si>
    <t>EKRK 229006</t>
  </si>
  <si>
    <t>reziduál D.2</t>
  </si>
  <si>
    <t xml:space="preserve"> - Poplatok za obchodovanie z emisnými kvótami</t>
  </si>
  <si>
    <t xml:space="preserve">          - Osobitný odvod z podnikania v regul. odvetiach</t>
  </si>
  <si>
    <t xml:space="preserve"> - Príspevky domácností</t>
  </si>
  <si>
    <t>Transfery NO, cirkvi, súkr. školám a pod.</t>
  </si>
  <si>
    <t>Hrubý dlh (bez ESM a EFSF)</t>
  </si>
  <si>
    <t>Vyššie dávky v nezamestnanosti spôsobené COVID 19</t>
  </si>
  <si>
    <t>Výdavky</t>
  </si>
  <si>
    <t>Výpadok príjmov z poklesu ekonomiky spojený s COVID 19</t>
  </si>
  <si>
    <t>Opatrenia proti COVID 19 na príjmovej strane</t>
  </si>
  <si>
    <t>Zavedenie 13. dôchodkov - čistý vplyv</t>
  </si>
  <si>
    <t xml:space="preserve">Príjmy </t>
  </si>
  <si>
    <t>Podhodnotenie výdavkov na obranu</t>
  </si>
  <si>
    <t>Odklad platby odvodov za zamestnávateľa pri poklese tržieb o viac ako 40 %</t>
  </si>
  <si>
    <t>Ostatné (nižšie tržby z mýta)</t>
  </si>
  <si>
    <t xml:space="preserve">Vyššie výdavky na spolufinancovanie </t>
  </si>
  <si>
    <t>Hospodárenie ostatných subjektov verejnej správy</t>
  </si>
  <si>
    <t>Vyššie nemocenské a dávky v nezamestnanosti (zreálnenie rizík)</t>
  </si>
  <si>
    <t>Daňová medzera podľa MFSR</t>
  </si>
  <si>
    <t xml:space="preserve"> / VAT gap according to MoF</t>
  </si>
  <si>
    <t>Daňová medzera podľa EK</t>
  </si>
  <si>
    <t xml:space="preserve"> / VAT gap according to EC</t>
  </si>
  <si>
    <t>krajina</t>
  </si>
  <si>
    <t>kod</t>
  </si>
  <si>
    <t>hodnota</t>
  </si>
  <si>
    <t>Luxembursko</t>
  </si>
  <si>
    <t>Švédsko</t>
  </si>
  <si>
    <t>Slovinsko</t>
  </si>
  <si>
    <t>Holandsko</t>
  </si>
  <si>
    <t>Estónsko</t>
  </si>
  <si>
    <t>Chorvátsko</t>
  </si>
  <si>
    <t>Fńsko</t>
  </si>
  <si>
    <t>Dánsko</t>
  </si>
  <si>
    <t>Rakúsko</t>
  </si>
  <si>
    <t>Portugalsko</t>
  </si>
  <si>
    <t>Belgicko</t>
  </si>
  <si>
    <t>Bulharsko</t>
  </si>
  <si>
    <t>Írsko</t>
  </si>
  <si>
    <t>Lotyšsko</t>
  </si>
  <si>
    <t>Slovensko</t>
  </si>
  <si>
    <t>Litva</t>
  </si>
  <si>
    <t>Grécko</t>
  </si>
  <si>
    <t>Rumunsko</t>
  </si>
  <si>
    <t>EU medián</t>
  </si>
  <si>
    <t>Pomoc v hmotnej núdzi</t>
  </si>
  <si>
    <t>Rodičovský príspevok</t>
  </si>
  <si>
    <t>Financovanie časti niektorých jednorazových opatrení cez EÚ fondy</t>
  </si>
  <si>
    <t>v mil. eur</t>
  </si>
  <si>
    <t>Rozdiel medzi RVS 2019 a S 2019</t>
  </si>
  <si>
    <t>Rozdiel medzi RVS 2020 a OS 2020</t>
  </si>
  <si>
    <t xml:space="preserve">v mil. </t>
  </si>
  <si>
    <t xml:space="preserve"> - Naturálne sociálne transfery (ZZ)</t>
  </si>
  <si>
    <t xml:space="preserve"> - Sociálne dávky okrem D.632</t>
  </si>
  <si>
    <t>Predlženie poberania dávky v nezamestnanosti o dva mesiace</t>
  </si>
  <si>
    <t>Príspevok pre SZČO (zatvorené prevádzky + pokles tržieb)</t>
  </si>
  <si>
    <t>Dohodári, 1-osobové s.r.o., SZČO bez odvodov - 210 eur</t>
  </si>
  <si>
    <t>TABUĽKA 4 - Porovnanie prognóz slovenskej ekonomiky MF SR a ostatných inštitúcií</t>
  </si>
  <si>
    <t>TABLE 4 - Comparisons of forecasts of MFSR and other institutions</t>
  </si>
  <si>
    <t>TABUĽKA 6 - Scenár 2: Pomalšie oživenie</t>
  </si>
  <si>
    <t>TABLE 6 - Scenario 2: Slower recovery</t>
  </si>
  <si>
    <t>TABUĽKA 5 - Scenár 1: Dlhšia karanténa</t>
  </si>
  <si>
    <t>TABLE 5 - Scenario 1: Longer quarantine</t>
  </si>
  <si>
    <t>Podhodnotenie výdavkov na vojenskú techniku</t>
  </si>
  <si>
    <t>Dofinancovanie verejného zdravotného poistenia</t>
  </si>
  <si>
    <t>Nižšie príjmy Národného jadrového fondu</t>
  </si>
  <si>
    <t>Nižšia dividenda z SPP</t>
  </si>
  <si>
    <t>Zrušenie zavedenia odvodu z reťazcov</t>
  </si>
  <si>
    <t>Posunutie účinnosti opatrení: E-kasa a nanomarkery</t>
  </si>
  <si>
    <t>Vyššie výdavky na spolufinancovanie EÚ fondov</t>
  </si>
  <si>
    <t>Vyššie prevádzkové výdavky Sociálnej poisťovne</t>
  </si>
  <si>
    <t>Vyššie odvodové príjmy (lepší trh práce)</t>
  </si>
  <si>
    <t>Nižší odvod do rozpočtu EÚ</t>
  </si>
  <si>
    <t>Ostatné vplyvy</t>
  </si>
  <si>
    <t>Saldo VS - skutočnosť</t>
  </si>
  <si>
    <t>Vyvoj v roku 2019</t>
  </si>
  <si>
    <t>GRAF 11 -Opis vývoja salda VS na základe hlavných príjmových a výdavkových položiek v roku 2019  (ESA 2010), príspevky v mil. eur</t>
  </si>
  <si>
    <t>Headline balance - Budget 2019</t>
  </si>
  <si>
    <t>Headline balance - Final 2019</t>
  </si>
  <si>
    <t>Underestimation of expenditures on military equipment</t>
  </si>
  <si>
    <t>Lower revenues of the National Nuclear Fund</t>
  </si>
  <si>
    <t>Delay in the effectiveness of measures: E-cash register and nanomarkers</t>
  </si>
  <si>
    <t>Higher operating expenses of the Social Insurance Agency</t>
  </si>
  <si>
    <t>Lower contribution to the EU budget</t>
  </si>
  <si>
    <t>Lower surplus of local governments</t>
  </si>
  <si>
    <t>Higher financing of public health insurance</t>
  </si>
  <si>
    <t>Vyššie výdavky sociálneho zabezpečenia</t>
  </si>
  <si>
    <t>Higher expenditure on social security</t>
  </si>
  <si>
    <t>Lower dividend from the SPP</t>
  </si>
  <si>
    <t>Abolition of the introduction of a special levy on retail chains</t>
  </si>
  <si>
    <t>Higher expenditure on co - financing of european funds</t>
  </si>
  <si>
    <t>GRAF 12 - Plnenie schváleného rozpočtu - rozdiely na hlavných položkách (ESA 2010), príspevky v mil. eur</t>
  </si>
  <si>
    <t>FIGURE 12 - Analytical description of GG balance development in 2020 (ESA 2010), contributions in EUR mil.</t>
  </si>
  <si>
    <t>Higher social contributions(better labor market)</t>
  </si>
  <si>
    <t>Revenue measures in fight COVID 19</t>
  </si>
  <si>
    <t>Higher unemployment benefits due to COVID 19</t>
  </si>
  <si>
    <t>Other (lower toll revenues)</t>
  </si>
  <si>
    <t>Introduction of 13th pensions - net impact</t>
  </si>
  <si>
    <t>Underestimation of defense spending</t>
  </si>
  <si>
    <t>Reassessment of revenues from e-cash registers and nanomarkers</t>
  </si>
  <si>
    <t>Higher operating costs of the Social Insurance Agency</t>
  </si>
  <si>
    <t>Loss of revenues due to COVID 19</t>
  </si>
  <si>
    <t>Local governments</t>
  </si>
  <si>
    <t>Očistené EÚ korekcie</t>
  </si>
  <si>
    <t>Adjusted EU corrections</t>
  </si>
  <si>
    <t>Higher sickness and unemployment benefits</t>
  </si>
  <si>
    <t>Higher expenditures on co - financing of european funds</t>
  </si>
  <si>
    <t>Loss of revenue of the Environmental Fund</t>
  </si>
  <si>
    <t>Posunutie daňových priznaní na dani z príjmov</t>
  </si>
  <si>
    <t>Tabuľka 7: Zoznam opatrení prijatých v boji prodi koronavírusu (v mil. eur)</t>
  </si>
  <si>
    <t>Table 7:List of measures taken to combat coronavirus (mil. euro )</t>
  </si>
  <si>
    <t>Direct aid</t>
  </si>
  <si>
    <t>Garantees</t>
  </si>
  <si>
    <t>Tax andy levy defferal</t>
  </si>
  <si>
    <t>Revenue</t>
  </si>
  <si>
    <t>Expenditure</t>
  </si>
  <si>
    <t>Total % of GDP</t>
  </si>
  <si>
    <t>Total mil. euro</t>
  </si>
  <si>
    <t>Bank guarantees for loans</t>
  </si>
  <si>
    <t>Other direct aid</t>
  </si>
  <si>
    <t>Deferral of payment of employer's social contributions in case of a decrease in sales by more than 40%</t>
  </si>
  <si>
    <t>Deferral of income tax payment in case od a decrease in sales by more than 40 %</t>
  </si>
  <si>
    <t>Postponment of income tax return</t>
  </si>
  <si>
    <t>Measure</t>
  </si>
  <si>
    <t>GRAF 13 - Nominálne saldá podľa subsektorov (v % HDP)</t>
  </si>
  <si>
    <t>Figure 13 - Nominal balance according subsectors (% GDP)</t>
  </si>
  <si>
    <t>TABLE 9 - Consolidation effort (ESA2010, % GDP) </t>
  </si>
  <si>
    <r>
      <t>TABUĽKA 9 - Konsolidačné úsilie</t>
    </r>
    <r>
      <rPr>
        <sz val="9"/>
        <color theme="4"/>
        <rFont val="Arial Narrow"/>
        <family val="2"/>
        <charset val="238"/>
      </rPr>
      <t xml:space="preserve"> (ESA2010, % HDP) </t>
    </r>
  </si>
  <si>
    <t>.m. Štrukturálne saldo bez prijatých opatrení – NPC scenár</t>
  </si>
  <si>
    <t>p.m. Structural balance without additional measures - NPC scenario</t>
  </si>
  <si>
    <t>* Deviations in 2018 stem from the "frozen" values as reported in EC Spring forecast 2018</t>
  </si>
  <si>
    <t>* Odchýlky v roku 2018 vychádzajú zo „zafixovaných“ hodnôt z jarného hodnotenia Európskej komisie v roku 2018.</t>
  </si>
  <si>
    <r>
      <t xml:space="preserve">TABUĽKA 8 - Scenár nezmenených politík </t>
    </r>
    <r>
      <rPr>
        <sz val="9"/>
        <color rgb="FF2C9ADC"/>
        <rFont val="Arial Narrow"/>
        <family val="2"/>
        <charset val="238"/>
      </rPr>
      <t>(ESA2010, % HDP)</t>
    </r>
  </si>
  <si>
    <t>TABLE 8 - No-policy-change scenario and general government balance (ESA2010, % of GDP)</t>
  </si>
  <si>
    <t>GRAF 28/ Figure 28 - Daňová medzera na DPH (% potenciálneho výnosu) / VAT gap (% of potential yield)</t>
  </si>
  <si>
    <t>2018 S</t>
  </si>
  <si>
    <t>2019 S</t>
  </si>
  <si>
    <t>2020 OS</t>
  </si>
  <si>
    <t>2021 PS</t>
  </si>
  <si>
    <t>2022 PS</t>
  </si>
  <si>
    <t>2023 PS</t>
  </si>
  <si>
    <t>Nominálne saldo</t>
  </si>
  <si>
    <t>Cyklická zložka</t>
  </si>
  <si>
    <t>Jednorazové vplyvy</t>
  </si>
  <si>
    <t>Všeobecná úniková klauzula</t>
  </si>
  <si>
    <t>Požadované konsolidačné úsilie**</t>
  </si>
  <si>
    <t>Odchýlka (1r)*</t>
  </si>
  <si>
    <t> 0,0</t>
  </si>
  <si>
    <t>Odchýlka (2r)*</t>
  </si>
  <si>
    <t> -</t>
  </si>
  <si>
    <t>TABUĽKA 15a - Konsolidačné úsilie podľa tohtoročného manuálu EK (ESA 2010, % HDP)</t>
  </si>
  <si>
    <t>GG balance</t>
  </si>
  <si>
    <t>Cyclical component</t>
  </si>
  <si>
    <t>One-off effects</t>
  </si>
  <si>
    <t>General escape clause</t>
  </si>
  <si>
    <t>One-year deviation</t>
  </si>
  <si>
    <t>Average deviation</t>
  </si>
  <si>
    <r>
      <t xml:space="preserve">TABUĽKA 17 - Diskrečné opatrenia </t>
    </r>
    <r>
      <rPr>
        <sz val="9"/>
        <color rgb="FF2C9ADC"/>
        <rFont val="Arial Narrow"/>
        <family val="2"/>
        <charset val="238"/>
      </rPr>
      <t>(mil. eur, ESA2010)</t>
    </r>
  </si>
  <si>
    <t>Popis opatrenia</t>
  </si>
  <si>
    <t>Ročné zúčtovanie sociálneho poistenia - posun na 2023</t>
  </si>
  <si>
    <t>Zavedenie odvodovo odpočítateľnej položky (OOP) a následné zmeny (zmena uplatňovania OOP, zrušenie OOP pre zamestnávateľa, zavedenie OOP pre dôchodcov)</t>
  </si>
  <si>
    <t>Neživotné poistenie – zavedenie odvodu a nahradenie spotrebnou daňou z poistného</t>
  </si>
  <si>
    <t>Navýšenie bankového odvodu</t>
  </si>
  <si>
    <t>Zvýšenie odpočtu výdavkov na vedu a výskum</t>
  </si>
  <si>
    <t>Zvýšenie hranice platenia preddavkov (z 2500 na 5000 eur)</t>
  </si>
  <si>
    <t>Odpočet daňovej straty pre ostatné firmy (max. do 50 % ZD počas 5 rokov)</t>
  </si>
  <si>
    <t>Ľubovoľná doba odpisov pre mikropodniky</t>
  </si>
  <si>
    <t>15 % sadzba DPPO pre firmy s obratom do 100 tis. Eur</t>
  </si>
  <si>
    <t>Zvýšenie nezdaniteľnej časti základu dane na 21-násobok životného minima</t>
  </si>
  <si>
    <t>Znížená sadzba SZČO na 15% pre obrat do 100 tis. eur</t>
  </si>
  <si>
    <t>Znížená sadzba DPH na ďalšie potraviny</t>
  </si>
  <si>
    <t>Zavedenie paušálu na nepeň.benefit pre zamestnanca na dopravu (100 eur mesačne)</t>
  </si>
  <si>
    <t>Opatrenia na podporu mobility práce</t>
  </si>
  <si>
    <t>Prerušenie daňových kontrol a daňových konaní, okrem tých, ktorých výsledkom je vracanie finančných prostriedkov (kontrola nadmerných odpočtov, vyrubovacie konanie o daňovom preplatku)</t>
  </si>
  <si>
    <t>Lehota na podanie daňového priznania dani z motorových vozidiel - COVID19</t>
  </si>
  <si>
    <t>Možnosť započítania doteraz neuplatnenej daňovej straty za roky 2015-2018</t>
  </si>
  <si>
    <t xml:space="preserve">Príspevok na udržanie zamestnanosti* </t>
  </si>
  <si>
    <t>Úhrada náhrady mzdy zamestnanca*</t>
  </si>
  <si>
    <t>Štát pre zamestnancov v karanténe, ktorí čerpajú PN alebo OČR, uhradí 55 % z ich hrubej mzdy*</t>
  </si>
  <si>
    <t>* Tieto opatrenia nevstupujú do výpočtu výdavkového pravidla cez DRM, pretože ide o nepriamy efekt výdavkových opatrení na príjmovej strane</t>
  </si>
  <si>
    <t>- zmena záruk SR v EFSF</t>
  </si>
  <si>
    <t>Príjmové opatrenie - PS 2020 (oproti báze 2019)</t>
  </si>
  <si>
    <t xml:space="preserve">Navýšenie bankového odvodu </t>
  </si>
  <si>
    <t>Spolu príjmové</t>
  </si>
  <si>
    <t>Výdavkové opatrenie - PS 2020 (oproti báze 2019)</t>
  </si>
  <si>
    <t>Vyplácanie 13-tych dôchodkov (namiesto vianočných príspevkov)</t>
  </si>
  <si>
    <t>Valorizácia miezd o 10 % v roku v roku 2020 (vplyv oproti nulovému rastu)</t>
  </si>
  <si>
    <t> 724</t>
  </si>
  <si>
    <t>Novela zákona o kompenzácii ZŤP – navýšenie PP na kompenzáciu ZŤP a PP na opatrovanie</t>
  </si>
  <si>
    <t>Novela zákona o sociálnom poistení – spomalenie rastu dôchodkového veku</t>
  </si>
  <si>
    <t>Zvýšenie rodičovského príspevku</t>
  </si>
  <si>
    <t>Príspevok pre prvákov na ZŠ (novela zákona o prídavku na dieťa)</t>
  </si>
  <si>
    <t>Zmena systému odmeňovania príslušníkov ozbrojených síl</t>
  </si>
  <si>
    <t>Minimálna výška vyplácaných dôchodkov</t>
  </si>
  <si>
    <t> 80</t>
  </si>
  <si>
    <t> 177</t>
  </si>
  <si>
    <t>Povinné predprimárne vzdelávanie v materských školách</t>
  </si>
  <si>
    <t>Fond na podporu športu</t>
  </si>
  <si>
    <t>Sčítanie obyvateľstva v 2021</t>
  </si>
  <si>
    <t>Platba za dostupnosť D4/R7</t>
  </si>
  <si>
    <t>Následná zdravotná starostlivosť</t>
  </si>
  <si>
    <t>Zriadenie ambulancií rýchlej zdravotnej starostlivosti</t>
  </si>
  <si>
    <t>Spolu výdavkové</t>
  </si>
  <si>
    <t>Metodologická zmena</t>
  </si>
  <si>
    <t>(1)</t>
  </si>
  <si>
    <t>(1)+(2)</t>
  </si>
  <si>
    <t>(1)+(2)+(3)</t>
  </si>
  <si>
    <t>(1)+(2)+(3)+(4)</t>
  </si>
  <si>
    <t>Pôvodá projekcia</t>
  </si>
  <si>
    <t>Methodological change</t>
  </si>
  <si>
    <t>Former projection</t>
  </si>
  <si>
    <t>Pôvodná projekcia 2070</t>
  </si>
  <si>
    <t>Aktualizovaná projekcia 2070</t>
  </si>
  <si>
    <t>Zdravotníctvo</t>
  </si>
  <si>
    <t>Dlhodobá starostlivosť</t>
  </si>
  <si>
    <t>Školstvo</t>
  </si>
  <si>
    <t>Healthcare</t>
  </si>
  <si>
    <t>Longterm care</t>
  </si>
  <si>
    <t>Education</t>
  </si>
  <si>
    <t>Updated projection 2070</t>
  </si>
  <si>
    <t>Former projection 2070</t>
  </si>
  <si>
    <t>Dodatočné výdavky</t>
  </si>
  <si>
    <t>Additional expenditure</t>
  </si>
  <si>
    <t>Aktualizácia 2020</t>
  </si>
  <si>
    <t>Aktualizácia 2020 + 13. dôchodok</t>
  </si>
  <si>
    <t>Update 2020</t>
  </si>
  <si>
    <t>GRAF 23 - Dopady dôchodkových opatrení na výdavky na dôchodky (v % HDP)</t>
  </si>
  <si>
    <t>FIGURE 23 - Effect of pension measures on pension expenditures (in % of GDP)</t>
  </si>
  <si>
    <t>GRAF 24 - Aktualizácia projekcií výdavkov citlivých na starnutie z dôvodu zavedenia stropu na dôchodkový vek (% HDP)</t>
  </si>
  <si>
    <t>GRAF 25 - Dodatočný nárast výdavkov citlivých na starnutie z dôvodu zavedenia stropu na dôchodkový vek (% HDP)</t>
  </si>
  <si>
    <t>FIGURE  25 - Additional increase in expenditures sensitive to ageing due to retirement age cap (% HDP)</t>
  </si>
  <si>
    <t>FIGURE 24 - Update of projections sensitive to ageing due to retirement age cap (% of GDP)</t>
  </si>
  <si>
    <t>GRAF 26 - Dopad zavedenia 13. dôchodku na výdavky na dôchodky (% HDP)</t>
  </si>
  <si>
    <t>GRAF 27 - Dopad zavedenia 13. dôchodku na výdavky na dôchodky (% HDP)</t>
  </si>
  <si>
    <t>FIGURE 27 - Effect of 13the pension on pension expenditures (% of GDP)</t>
  </si>
  <si>
    <t>Update 2020 + 13th pension</t>
  </si>
  <si>
    <t>GRAF 9 – HDP v základnej prognóze a scenároch (index 2019=100)</t>
  </si>
  <si>
    <t>Feb 2020</t>
  </si>
  <si>
    <t>Scenár 1</t>
  </si>
  <si>
    <t>Scenár 2</t>
  </si>
  <si>
    <t>Scenario 1</t>
  </si>
  <si>
    <t>Scenario 2</t>
  </si>
  <si>
    <t>Zdroj: IFP</t>
  </si>
  <si>
    <t>Source: IFP</t>
  </si>
  <si>
    <t>GRAF 10 – Zamestnanosť v základnej prognóze a scenároch (index 2019=100)</t>
  </si>
  <si>
    <t>FIGURE 10 – Employment in baseline forecast and scenarios (index 2019=100)</t>
  </si>
  <si>
    <t>Zamestnanosť v základnej prognóze a scenároch (index 2019=100)</t>
  </si>
  <si>
    <t>Employment in baseline forecast and scenarios (index 2019=100)</t>
  </si>
  <si>
    <t>FIGURE 9 – GDP in baseline forecast and scenarios (index 2019=100)</t>
  </si>
  <si>
    <t>HDP v základnej prognóze a scenároch (index 2019=100)</t>
  </si>
  <si>
    <t>GDP in baseline forecast and scenarios (index 2019=100)</t>
  </si>
  <si>
    <t>5. sankčné pásmo</t>
  </si>
  <si>
    <t>4. sankčné pásmo</t>
  </si>
  <si>
    <t>3. sankčné pásmo</t>
  </si>
  <si>
    <t>2. sankčné pásmo</t>
  </si>
  <si>
    <t>1. sankčné pásmo</t>
  </si>
  <si>
    <t>Hrubý dlh VS - scenár 1</t>
  </si>
  <si>
    <t>Hrubý dlh VS - scenár 2</t>
  </si>
  <si>
    <t>Sanction threshold 5</t>
  </si>
  <si>
    <t>Sanction threshold 4</t>
  </si>
  <si>
    <t>Sanction threshold 3</t>
  </si>
  <si>
    <t>Sanction threshold 2</t>
  </si>
  <si>
    <t>Sanction threshold 1</t>
  </si>
  <si>
    <t>Gross debt - scenario 1</t>
  </si>
  <si>
    <t>Gross debt - scenario 2</t>
  </si>
  <si>
    <t>GRAF 15 - Hrubý dlh verejnej správy (% HDP)</t>
  </si>
  <si>
    <t>Figure 15 - GG gross debt (% of GDP)</t>
  </si>
  <si>
    <r>
      <t xml:space="preserve">GRAF 16 Príspevky faktorov k zmene dlhu </t>
    </r>
    <r>
      <rPr>
        <sz val="9"/>
        <color theme="4"/>
        <rFont val="Arial Narrow"/>
        <family val="2"/>
        <charset val="238"/>
      </rPr>
      <t>(% HDP)</t>
    </r>
  </si>
  <si>
    <t>GRAF 17/Figure 17 - Rozdiel medzi nominálnym rastom HDP a úrokovými sadzbami (% medziročné rasty)/ Nominal GDP growth vs interest rates change</t>
  </si>
  <si>
    <t xml:space="preserve">FIGURE 16 - Contributions of factors to the debt change (% of GDP) </t>
  </si>
  <si>
    <t>Čistý dlh verejnej správy</t>
  </si>
  <si>
    <t xml:space="preserve">GRAF 19 - Čistý dlh (% HDP) </t>
  </si>
  <si>
    <t xml:space="preserve">FIGURE 19 - Net debt (% GDP) </t>
  </si>
  <si>
    <t>Graf 20 / Figure 20 - Potreba financovania (% HDP) / Gross financing needs (% of GDP)</t>
  </si>
  <si>
    <t>Potreba finacovania / Gross financing needs</t>
  </si>
  <si>
    <t>Refinancovanie dlhu/ Principal payment</t>
  </si>
  <si>
    <t>Refinancovanie deficitu / New deficit</t>
  </si>
  <si>
    <t>Priemer 2014 - 2019 / Average 2014 - 2019</t>
  </si>
  <si>
    <t>MMF "benchmark" / IMF benchmark</t>
  </si>
  <si>
    <t>Získané zdroje k 6.5./ Generated cash as of May 6</t>
  </si>
  <si>
    <t>EK / EC</t>
  </si>
  <si>
    <t>EK (ref. úroveň dlhu - 60 % HDP) / EC (ref. debt - 60 % of GDP)</t>
  </si>
  <si>
    <t>Program stability 20-23 (ref. úroveň dlhu - 60 % HDP) / SCP 20-23 (ref. debt - 60 % of GDP)</t>
  </si>
  <si>
    <t>Program stability 20-23   (ref. úroveň dlhu - 40 % HDP) / SCP (ref. debt - 40 % of GDP)</t>
  </si>
  <si>
    <t>Hranica/ Threshold</t>
  </si>
  <si>
    <t>Program stability 20-23  / SCP 20-23</t>
  </si>
  <si>
    <t>Borders / Threshold</t>
  </si>
  <si>
    <t>GRAF 21 – Strednodobá udržateľnosť S1 (EK, % HDP) / FIGURE 21 - Medium-term sustainability S1 (EC, % of GDP)</t>
  </si>
  <si>
    <t>GRAF 22 - Dlhodobá udržateľnosť S2 (EK, % HDP) / FIGURE 22 - Long-term sustainability S2 (EC, % of GDP)</t>
  </si>
  <si>
    <t>Tabuľka 10 – Rozklad S2 / S2 breakdown</t>
  </si>
  <si>
    <t>PS 2018</t>
  </si>
  <si>
    <t>PS 2020</t>
  </si>
  <si>
    <t>Počiatočná pozícia / Initial budgetary position</t>
  </si>
  <si>
    <t>Výdavky Zdravotníctva a dlhodobej starostlivosti /  Health &amp; Long-term care expenditure</t>
  </si>
  <si>
    <t>Školstvo a dávky v nezamestnanosti  / Education &amp; Unemployment expenditures</t>
  </si>
  <si>
    <t>Dôchodkové výdavky / Pension expenditures</t>
  </si>
  <si>
    <t>Indikátor S2 / S2 indicator</t>
  </si>
  <si>
    <t>List of measures</t>
  </si>
  <si>
    <t>Suspension of tax audits and tax proceedings</t>
  </si>
  <si>
    <t>Waiver for tax returns for vehicle taxes</t>
  </si>
  <si>
    <t>Assistance in material need</t>
  </si>
  <si>
    <r>
      <t xml:space="preserve">Plánované konsolidačné úsilie </t>
    </r>
    <r>
      <rPr>
        <sz val="9"/>
        <color theme="4"/>
        <rFont val="Arial Narrow"/>
        <family val="2"/>
        <charset val="238"/>
      </rPr>
      <t>(% HDP)</t>
    </r>
  </si>
  <si>
    <r>
      <t xml:space="preserve">Hrubý dlh verejnej správy </t>
    </r>
    <r>
      <rPr>
        <sz val="9"/>
        <color theme="4"/>
        <rFont val="Arial Narrow"/>
        <family val="2"/>
        <charset val="238"/>
      </rPr>
      <t>(% HDP)</t>
    </r>
  </si>
  <si>
    <t>Consolidation effort (% GDP)</t>
  </si>
  <si>
    <t>Gross general government debt (% GDP)</t>
  </si>
  <si>
    <r>
      <t xml:space="preserve">Príspevok na udržanie zamestnanosti pre zavreté podniky (80 % hrubej mzdy, max. 1100 eur) </t>
    </r>
    <r>
      <rPr>
        <sz val="9"/>
        <color theme="1"/>
        <rFont val="Arial Narrow"/>
        <family val="2"/>
        <charset val="238"/>
      </rPr>
      <t>  </t>
    </r>
  </si>
  <si>
    <r>
      <t>Zdroj: MF SR</t>
    </r>
    <r>
      <rPr>
        <b/>
        <sz val="9"/>
        <color rgb="FF2C9ADC"/>
        <rFont val="Arial Narrow"/>
        <family val="2"/>
        <charset val="238"/>
      </rPr>
      <t xml:space="preserve"> </t>
    </r>
  </si>
  <si>
    <r>
      <t xml:space="preserve">Table 17 - DRM </t>
    </r>
    <r>
      <rPr>
        <sz val="9"/>
        <color rgb="FF2C9ADC"/>
        <rFont val="Arial Narrow"/>
        <family val="2"/>
        <charset val="238"/>
      </rPr>
      <t>(mil. eur, ESA2010)</t>
    </r>
  </si>
  <si>
    <t>Abolition of minimum CIT (tax license)</t>
  </si>
  <si>
    <t>Introduction/amendment of 13th and 14th salary</t>
  </si>
  <si>
    <t>Recreational vouchers</t>
  </si>
  <si>
    <t>Tax relief for employees for accomodation</t>
  </si>
  <si>
    <t>Taxation of dividends - 7% rate</t>
  </si>
  <si>
    <t>Exemption from income taxation from the sale of ownership shares</t>
  </si>
  <si>
    <t>Change of VAT collection efficiency</t>
  </si>
  <si>
    <t>Lower VAT rate for accommodation services</t>
  </si>
  <si>
    <t>Measures related to tobacco products</t>
  </si>
  <si>
    <t>Tax settlement from social contributions</t>
  </si>
  <si>
    <t>Health insurance contribution allowance</t>
  </si>
  <si>
    <t>Fully-funded pension pillar (II. pension pillar)</t>
  </si>
  <si>
    <t>Measures to promote labor mobility</t>
  </si>
  <si>
    <t>General pardon on social and health contributions (closed business)</t>
  </si>
  <si>
    <t>Possibility to include losses from 2015 - 2018 loss-carry forward) already in the current 2019 tax returns</t>
  </si>
  <si>
    <t>Employment support (closed business)</t>
  </si>
  <si>
    <t>Compensation of the employee's salary (100% of compensation, max. 880 euros)</t>
  </si>
  <si>
    <t xml:space="preserve">Sickness and nursing benefit scheme changes (55 % of salary for employees) </t>
  </si>
  <si>
    <t xml:space="preserve">Non-cash benefit for employees for transport (100 euro)
</t>
  </si>
  <si>
    <t xml:space="preserve">Reduced VAT rate for other foodstuffs
</t>
  </si>
  <si>
    <t>Personal income tax (business) reduced to 15% with turnover up to EUR 100 th</t>
  </si>
  <si>
    <t xml:space="preserve">15 % rate of corporate income tax for companies with turnover up to 100 th., 21% for others
</t>
  </si>
  <si>
    <t xml:space="preserve">Increase of the non-taxable part of the tax base to 21 times of the subsistence minimum
</t>
  </si>
  <si>
    <t xml:space="preserve">Individual volume of depreciation of assets for microcompanies
</t>
  </si>
  <si>
    <t xml:space="preserve">Carry-forward tax losses for other non-microcompanies (max. 50 % tax base in 5 years)
</t>
  </si>
  <si>
    <t xml:space="preserve">Increase in the limit for advance payments (from 2 500 to 5 000 EUR)
</t>
  </si>
  <si>
    <t>Introduction of gambling licenses</t>
  </si>
  <si>
    <t>Changes in the R&amp;D allowance</t>
  </si>
  <si>
    <t>Special levy in banking sector</t>
  </si>
  <si>
    <t>Special levy rate in regulated sectors</t>
  </si>
  <si>
    <t>Insurance taxation related measures</t>
  </si>
  <si>
    <t>GRAF 4 - Štruktúra spotrebiteľskej inflácie –medziročné príspevky zložiek k CPI (v p. b.)</t>
  </si>
  <si>
    <t>FIGURE 4 - Structure of consumer inflation - contributions of components (pp)</t>
  </si>
  <si>
    <t>2020 development</t>
  </si>
  <si>
    <t>GRAF 30 - Príspevky k zmene odhadu daňových príjmov 2019 oproti rozpočtu (mil. eur)</t>
  </si>
  <si>
    <t>Figure 30 - Change of 2019 GG revenue forecast compared to budget  (EUR million)</t>
  </si>
  <si>
    <t>GRAF 31 - Príspevky k zmene odhadu daňových príjmov 2019 oproti rozpočtu (mil. eur)</t>
  </si>
  <si>
    <t>Figure 31 - Change of 2019 GG revenue forecast compared to budget  (EUR million)</t>
  </si>
  <si>
    <t>TABUĽKA 16 -  Výpočet plnenia výdavkového pravidla (ESA 2010)</t>
  </si>
  <si>
    <r>
      <t xml:space="preserve">TABLE 16 - Expenditure benchmark </t>
    </r>
    <r>
      <rPr>
        <sz val="9"/>
        <color rgb="FF2C9ADC"/>
        <rFont val="Arial Narrow"/>
        <family val="2"/>
        <charset val="238"/>
      </rPr>
      <t>(ESA 2010)</t>
    </r>
  </si>
  <si>
    <t>R 2021</t>
  </si>
  <si>
    <t>2022 až 2026</t>
  </si>
  <si>
    <t>áno</t>
  </si>
  <si>
    <t>vysoké</t>
  </si>
  <si>
    <t>R 2023</t>
  </si>
  <si>
    <t>2024 až 2028</t>
  </si>
  <si>
    <t>stredné</t>
  </si>
  <si>
    <t>S2 Indikátor (% HDP)</t>
  </si>
  <si>
    <t xml:space="preserve">GRAF 18 - Plánovaný vývoj hrubého dlhu verejnej správy v porovnaní so scenárom nezmenených politík (% HDP) </t>
  </si>
  <si>
    <t xml:space="preserve">Figure 18 - General government debt compared to no-policy-change (% GDP) </t>
  </si>
  <si>
    <t>Hrubý dlh - skutočnosť</t>
  </si>
  <si>
    <t>Gross debt - outturn</t>
  </si>
  <si>
    <t>Hrubý dlh VS (s opatreniami)</t>
  </si>
  <si>
    <t>Gross debt (unspecified measures included)</t>
  </si>
  <si>
    <t>Hrubý dlh VS (bez opatrení)</t>
  </si>
  <si>
    <t>Gross debt (no measures)</t>
  </si>
  <si>
    <t>Revenue total</t>
  </si>
  <si>
    <t>Revenue measures - SCP 2020 (against 2019 baseline)</t>
  </si>
  <si>
    <t>Expenditure measure - SCP 2020 (against 2019 baseline)</t>
  </si>
  <si>
    <t>Expenditure total</t>
  </si>
  <si>
    <t>Datové údaje - Program stability Slovenskej republiky na roky 2020 až 2023 / Content - Stability Programme of the Slovak Republic from 2020 to 2023</t>
  </si>
  <si>
    <t>Contribution to maintain employment for companies affected by the crisis (80% of gross wages, max. 880 euros, or flat-rate contribution according to the decrease in sales)</t>
  </si>
  <si>
    <t>Contribution to maintain employment for closed enterprises (80% of gross salary, max. 1100 euros)</t>
  </si>
  <si>
    <t>Purchases of medical supplies related to COVID 19</t>
  </si>
  <si>
    <t>Extension of unemployment benefit by two months</t>
  </si>
  <si>
    <t>Extension of parental allowance</t>
  </si>
  <si>
    <t>Forgiveness of payment of levies for closed shops</t>
  </si>
  <si>
    <t>Payment of sick leave in quarantine or domestic isolation for employees in the amount of 55% of their gross salary</t>
  </si>
  <si>
    <t>Part of some one-off measures financed through EU funds</t>
  </si>
  <si>
    <t>Free lunches at schools</t>
  </si>
  <si>
    <t>Double tax bonuses for parents of children below 6 years of age</t>
  </si>
  <si>
    <t>Valorisation of wages by 10% in 2020 (effect vs. zero growth)</t>
  </si>
  <si>
    <t>Amendment of Act on Compensations to Severe Disabled Persons – higher allowances for compensation of severe disablement and for nursing</t>
  </si>
  <si>
    <t>Increased parental allowance</t>
  </si>
  <si>
    <t>Change in compensation system for members of armed forces</t>
  </si>
  <si>
    <t>Allowance for first-graders at primary schools (amendment of the Act on Child Allowance)</t>
  </si>
  <si>
    <t>Amendment of Act on Social Insurance – slowdown in growth of retirement age</t>
  </si>
  <si>
    <t>13th pensions (instead of the Christmas pension transfer)</t>
  </si>
  <si>
    <t>Minimum pensions increase</t>
  </si>
  <si>
    <t>2021 Census</t>
  </si>
  <si>
    <t>Sport support fund</t>
  </si>
  <si>
    <t>Payments for road D4/R7</t>
  </si>
  <si>
    <t>Long-term care</t>
  </si>
  <si>
    <t>Mandatory education in kindergartens</t>
  </si>
  <si>
    <t>Establishment of new type of ambulances providing urgent care</t>
  </si>
  <si>
    <t>Contribution for self-employed, 1. person LLC</t>
  </si>
  <si>
    <t>Contribution for self-employed (closed operations + decrease in sales)</t>
  </si>
  <si>
    <t>1-person LLC., self-employed without contributions - 210 euros</t>
  </si>
  <si>
    <t xml:space="preserve">Graf 10 - Zamestnanosť v základnej prognóze a scenároch / Figure 10 -  Employment in baseline forecast and scenarios </t>
  </si>
  <si>
    <t>FIGURE 11 - Analytical description of GG balance development in 2019 (ESA 2010), contributions in EUR mil.</t>
  </si>
  <si>
    <t>Graf 11 - Opis vývoja salda VS na základe hlavných príjmových a výdavkových položiek v roku 2019 / Figure 11 - Analytical description of GG balance development in 2019</t>
  </si>
  <si>
    <t>Graf 12 - Plnenie schváleného rozpočtu - rozdiely na hlavných položkách / Figure 12 - Analytical description of GG balance development in 2020</t>
  </si>
  <si>
    <t>Graf 13 - Nominálne saldá podľa subsektorov / Figure 13 - Nominal balance according subsectors</t>
  </si>
  <si>
    <t>Graf 15 - Hrubý dlh verejnej správy / Figure 15 -  GG gross debt</t>
  </si>
  <si>
    <t>Graf 16 - Príspevky faktorov k zmene dlhu / Figure 16 - Contributions of factors to the debt change</t>
  </si>
  <si>
    <t>Graf 17 -  Rozdiel medzi nominálnym rastom HDP a úrokovými sadzbami  / Figure 17 - Nominal GDP growth vs interest rates change</t>
  </si>
  <si>
    <t>Graf 18 - Plánovaný vývoj hrubého dlhu verejnej správy v porovnaní so scenárom nezmenených politík / Figure 18 - General government debt compared to no-policy-change</t>
  </si>
  <si>
    <t>Graf 19 -  Čistý dlh / Figure 19 - Net debt</t>
  </si>
  <si>
    <t>Graf 20 - Potreba financovania/ Figure 20 - Gross financing needs</t>
  </si>
  <si>
    <t>Graf 21 - Strednodobá udržateľnosť S1 / Figure 21 - Medium-term sustainability S1</t>
  </si>
  <si>
    <t>Graf 22 - Dlhodobá udržateľnosť S2 / Figure 22 - Long-term sustainability S2</t>
  </si>
  <si>
    <t>Graf 23 - Dopady dôchodkových opatrení na výdavky na dôchodky / Figure 23 - Effect of pension measures on pension expenditures</t>
  </si>
  <si>
    <t>Graf 24 - Aktualizácia projekcií výdavkov citlivých na starnutie z dôvodu zavedenia stropu na dôchodkový vek / Figure 24 - Update of projections sensitive to ageing due to retirement age cap</t>
  </si>
  <si>
    <t>Graf 25 - Dodatočný nárast výdavkov citlivých na starnutie z dôvodu zavedenia stropu na dôchodkový vek / Figure 25 - Additional increase in expenditures sensitive to ageing due to retirement age cap</t>
  </si>
  <si>
    <t xml:space="preserve">Graf 26 - Dopad zavedenia 13. dôchodku na výdavky na dôchodky / Figure 26 - Effect of 13the pension on pension expenditures </t>
  </si>
  <si>
    <t>Graf 27 - Dopad zavedenia 13. dôchodku na výdavky na dôchodky / Figure 27 - Effect of 13the pension on pension expenditures</t>
  </si>
  <si>
    <t>Graf 28 - Daňová medzera na DPH / Figure 28 - VAT gap</t>
  </si>
  <si>
    <t>Graf 30 - Príspevky k zmene odhadu daňových príjmov 2019 oproti rozpočtu / Figure 30 - Change of 2019 GG revenue forecast compared to budget</t>
  </si>
  <si>
    <t>Graf 31 - Príspevky k zmene odhadu daňových príjmov 2019 oproti rozpočtu / Figure 31 - Change of 2019 GG revenue forecast compared to budget</t>
  </si>
  <si>
    <t>Graf 1 - Príspevky k rastu HDP/ Figure 1 - Contributions to GDP growth</t>
  </si>
  <si>
    <t>Graf 2 - Príspevky k rastu zamestnanosti / Figure 2 -Contributions to employment growth</t>
  </si>
  <si>
    <t>Graf 3 - Zložky salda bežného účtu platobnej bilancie / Figure 3 - CAB components</t>
  </si>
  <si>
    <t>Graf 4 - Štruktúra spotrebiteľskej inflácie –medziročné príspevky zložiek k CPI / Figure 4 - Structure of consumer inflation - contributions of components</t>
  </si>
  <si>
    <t>Graf 5 - Globálna lodná kontajnerová preprava vo februári klesla podobne ako v 2009 / Figure 5 - Global container shipping dropped in February similarly to 2009</t>
  </si>
  <si>
    <t>Graf 6 - Marcové predstihové indikátory pre eurozónu hlásia historické prepady/ Figure 6 - Leading indicators for the euro area point to historical lows</t>
  </si>
  <si>
    <t>Graf 7 - Príspevky výrobných faktorov k rastu potenciálneho produktu / Figure 7 - Contribution of production factors to potential growth</t>
  </si>
  <si>
    <t>Graf 8 - Produkčná medzera  / Figure 8 - Output gap</t>
  </si>
  <si>
    <t>Graf 9 - HDP v základnej prognóze a scenároch / Figure 9 - GDP in baseline forecast and scenarios</t>
  </si>
  <si>
    <t>GRAF 14 - Zmena primárneho štrukturálneho salda oproti úrovni produkčnej medzery (% HDP) Figure 14 - Change in the primary structural balance compared to the output gap (% of GDP)</t>
  </si>
  <si>
    <t>Graf 14 - Zmena primárneho štrukturálneho salda oproti úrovni produkčnej medzery / Figure 14 - Change in the primary structural balance compared to the output gap</t>
  </si>
  <si>
    <t>Tab 1 - Prognóza vybraných indikátorov vývoja ekonomiky SR pre roky 2020 až 2023 / TABLE 1 - Forecast of selected indicators of the Slovak economy for 2019 to 2022</t>
  </si>
  <si>
    <t>Tab 3 - Vývoj produkčnej medzery / TABLE 3 - Output gap</t>
  </si>
  <si>
    <t>Tab 4 - Porovnanie prognóz slovenskej ekonomiky MF SR a ostatných inštitúcií / TABLE 4 - Comparisons of forecasts of MFSR and other institutions</t>
  </si>
  <si>
    <t>Tab 5 -  Scenár 1: Dlhšia karanténa / TABLE 5 - Scenario 1: Longer quarantine</t>
  </si>
  <si>
    <t>Tab 7 -  Zoznam opatrení prijatých v boji prodi koronavírusu / TABLE 7 - List of measures taken to combat coronavirus</t>
  </si>
  <si>
    <t>Tab 8 - Scenár nezmenených politík / TABLE 8 - No-policy-change scenario and general government balance</t>
  </si>
  <si>
    <t>Tab 10 - Rozklad S2 / TABLE 10 -  S2 breakdown</t>
  </si>
  <si>
    <t>Tabuľka 15: Zoznam jednorazových opatrení v roku 2020 / TABLE 15 - One-off measures</t>
  </si>
  <si>
    <t>Tab 15 - Zoznam jednorazových opatrení v roku 2020 / TABLE 15 - One-off measures</t>
  </si>
  <si>
    <t>Tab 15a - Konsolidačné úsilie podľa tohtoročného manuálu EK / TABLE 15a - Consolidation effort according special EC guideline</t>
  </si>
  <si>
    <t>TABLE 15a - Consolidation effort according special EC guideline (ESA 2010, % HDP)</t>
  </si>
  <si>
    <t>Tab 16 - Výpočet plnenia výdavkového pravidla / TABLE 16 - Expenditure benchmark</t>
  </si>
  <si>
    <t>Tab 17 - Diskrečné opatrenia / TABLE 17 - DRM</t>
  </si>
  <si>
    <t>TABUĽKA 18 - Príspevky na zmenu hrubého dlhu verejnej správy (mil. eur)</t>
  </si>
  <si>
    <t>TABLE  18 - Contributions to gross debt (mil. eur)</t>
  </si>
  <si>
    <t>Tab 18 - Príspevky na zmenu hrubého dlhu verejnej správy / TABLE  18 - Contributions to gross debt</t>
  </si>
  <si>
    <t>TABUĽKA 25 - Porovnanie vybraných rozpočtovaných položiek  a skutočnosti, respektíve aktuálne očakávanie (ESA 2010) / TABLE 25 - Comparison of budgetary items</t>
  </si>
  <si>
    <t>Tab 25 - Porovnanie vybraných rozpočtovaných položiek  a skutočnosti, respektíve aktuálne očakávanie / TABLE 25 - Comparison of budgetary items</t>
  </si>
  <si>
    <t>TABUĽKA 23 - Zoznam opatrení vplývajúcich na saldo verejnej správy v rokoch 2020 až 2023 / TABLE 23 - List of measures affecting the general government balance in the years 2020 to 2023</t>
  </si>
  <si>
    <t>Tab 23 - Zoznam opatrení vplývajúcich na saldo verejnej správy v rokoch 2020 až 2023 / TABLE 23 - List of measures affecting the general government balance in the years 2020 to 2023</t>
  </si>
  <si>
    <t>TABUĽKA 22 - Rozbor indikátora udržateľnosti S2 / TABLE 22 - S2 Breakdown</t>
  </si>
  <si>
    <t>Tab 22 - Rozbor indikátora udržateľnosti S2 / TABLE 22 - S2 Breakdown</t>
  </si>
  <si>
    <t>TABUĽKA 20 - Rozbor indikátora udržateľnosti S1 / S1 Breakdown</t>
  </si>
  <si>
    <t>TABUĽKA 21 - Predpoklady MF SR pre výpočet indikátora udržateľnosti S2 / S2 baseline assumptions</t>
  </si>
  <si>
    <t>TABUĽKA 19 - Predpoklady MF SR pre výpočet indikátora udržateľnosti S1 / TABLE 19 - S1 baseline assumptions</t>
  </si>
  <si>
    <t>Tab 19 - Predpoklady MF SR pre výpočet indikátora udržateľnosti S1 / TABLE 19 - S1 baseline assumptions</t>
  </si>
  <si>
    <t>R 2021 / Y 2021</t>
  </si>
  <si>
    <t>R 2021 – dlhová brzda / Y 2021 - debt break</t>
  </si>
  <si>
    <t>R 2023 – dlhová brzda / Y 2023 - debt break</t>
  </si>
  <si>
    <t>R 2023 / Y 2023</t>
  </si>
  <si>
    <r>
      <t>Východiskový rok (t</t>
    </r>
    <r>
      <rPr>
        <b/>
        <vertAlign val="subscript"/>
        <sz val="8"/>
        <color rgb="FF000000"/>
        <rFont val="Arial Narrow"/>
        <family val="2"/>
        <charset val="238"/>
      </rPr>
      <t>0</t>
    </r>
    <r>
      <rPr>
        <b/>
        <sz val="8"/>
        <color rgb="FF000000"/>
        <rFont val="Arial Narrow"/>
        <family val="2"/>
        <charset val="238"/>
      </rPr>
      <t>) / Baseline (t0)</t>
    </r>
  </si>
  <si>
    <t>Štrukturálne primárne saldo/ Primary structural balance</t>
  </si>
  <si>
    <r>
      <t>DLH (t</t>
    </r>
    <r>
      <rPr>
        <b/>
        <vertAlign val="subscript"/>
        <sz val="8"/>
        <color rgb="FF000000"/>
        <rFont val="Arial Narrow"/>
        <family val="2"/>
        <charset val="238"/>
      </rPr>
      <t>0</t>
    </r>
    <r>
      <rPr>
        <b/>
        <sz val="8"/>
        <color rgb="FF000000"/>
        <rFont val="Arial Narrow"/>
        <family val="2"/>
        <charset val="238"/>
      </rPr>
      <t>) / Debt (t0)</t>
    </r>
  </si>
  <si>
    <t>Postupná konsolidácia / Consolidation horizon</t>
  </si>
  <si>
    <r>
      <t>Koncový rok (t</t>
    </r>
    <r>
      <rPr>
        <b/>
        <vertAlign val="subscript"/>
        <sz val="8"/>
        <color rgb="FF000000"/>
        <rFont val="Arial Narrow"/>
        <family val="2"/>
        <charset val="238"/>
      </rPr>
      <t>1</t>
    </r>
    <r>
      <rPr>
        <b/>
        <sz val="8"/>
        <color rgb="FF000000"/>
        <rFont val="Arial Narrow"/>
        <family val="2"/>
        <charset val="238"/>
      </rPr>
      <t>) / End year (t)</t>
    </r>
  </si>
  <si>
    <r>
      <t>DLH (t</t>
    </r>
    <r>
      <rPr>
        <b/>
        <vertAlign val="subscript"/>
        <sz val="8"/>
        <color rgb="FF000000"/>
        <rFont val="Arial Narrow"/>
        <family val="2"/>
        <charset val="238"/>
      </rPr>
      <t>1</t>
    </r>
    <r>
      <rPr>
        <b/>
        <sz val="8"/>
        <color rgb="FF000000"/>
        <rFont val="Arial Narrow"/>
        <family val="2"/>
        <charset val="238"/>
      </rPr>
      <t>) / Debt (t1)</t>
    </r>
  </si>
  <si>
    <t>Vplyv II. piliera na P a V strane / 2nd pillar</t>
  </si>
  <si>
    <t>Výsledná Hodnota S1 / S1 outcome</t>
  </si>
  <si>
    <t>Riziko udržateľnosti / Sustainability assessment</t>
  </si>
  <si>
    <t>R 2021 / T 2021</t>
  </si>
  <si>
    <t>R2021 - dlhová brzda  /  Y 2021 - debt break</t>
  </si>
  <si>
    <t>R 2023 - dlhová brzda / Y 2023 - debt break</t>
  </si>
  <si>
    <t>S1 Indikátor (% HDP) / S1 Indicator (% GDP)</t>
  </si>
  <si>
    <t>Zdroj: MF SR / Source: MoF</t>
  </si>
  <si>
    <t>z toho: / of which:</t>
  </si>
  <si>
    <t xml:space="preserve">  Počiatočná rozpočtová pozícia / Initial budgetary position</t>
  </si>
  <si>
    <t xml:space="preserve">  Náklady odkladu konsolidácie / Cost of delaying adjustment</t>
  </si>
  <si>
    <t xml:space="preserve">  Požadovaná úroveň dlhu v koncovom roku / Debt requirement</t>
  </si>
  <si>
    <t xml:space="preserve">  Dlhodobé výdavky (náklady starnutia) / Long-term care expenditure</t>
  </si>
  <si>
    <t xml:space="preserve">  Výpadok príjmov kvôli druhému pilieru / Second pillar</t>
  </si>
  <si>
    <t>Východiskový rok (t0) / Baseline (t0)</t>
  </si>
  <si>
    <t>DLH (t1) / Debt (t1)</t>
  </si>
  <si>
    <t>Príjmy spolu / Total revenue</t>
  </si>
  <si>
    <t>Výdavky spolu / Total expenditure</t>
  </si>
  <si>
    <t>Tab 9 - Konsolidačné úsilie / TABLE 9 - Consolidation effort</t>
  </si>
  <si>
    <t>Tab 20 - Rozbor indikátora udržateľnosti S1 / TABLE 20 - S1 Breakdown</t>
  </si>
  <si>
    <t>Tab 21 - Predpoklady MF SR pre výpočet indikátora udržateľnosti S2 / TABLE 21 - S2 baseline assumptions</t>
  </si>
  <si>
    <t>Tab 2 - Príspevky výrobných faktorov k rastu potenciálneho produktu / TABLE 2 -  Contribution of production factors to potential growth</t>
  </si>
  <si>
    <t>Tab 6 - Scenár 2: Pomalšie oživenie / TABLE 6 - Scenario 2: Slower recovery</t>
  </si>
  <si>
    <t>Graf 29 - Daňová medzera podľa EK (% z pot. výnosu, 2017) / Tax gap (EC, potential revenue, 2017)</t>
  </si>
  <si>
    <t>Graf 29 - Daňová medzera (EK) / Figure 29 - TAX gap (EC)</t>
  </si>
  <si>
    <t>10. DRM**</t>
  </si>
  <si>
    <t>1.   Expenditures**</t>
  </si>
  <si>
    <t>in %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</si>
</sst>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€_-;\-* #,##0.00\ _€_-;_-* &quot;-&quot;??\ _€_-;_-@_-"/>
    <numFmt numFmtId="164" formatCode="0.0"/>
    <numFmt numFmtId="165" formatCode="0.0%"/>
    <numFmt numFmtId="166" formatCode="#,##0.0"/>
    <numFmt numFmtId="167" formatCode="_-* #,##0\ _€_-;\-* #,##0\ _€_-;_-* &quot;-&quot;??\ _€_-;_-@_-"/>
    <numFmt numFmtId="168" formatCode="#,##0.000"/>
    <numFmt numFmtId="169" formatCode="0.000"/>
    <numFmt numFmtId="170" formatCode="0.00000"/>
    <numFmt numFmtId="171" formatCode="_-* #,##0.00\ _S_k_-;\-* #,##0.00\ _S_k_-;_-* &quot;-&quot;??\ _S_k_-;_-@_-"/>
    <numFmt numFmtId="172" formatCode="_-* #,##0.0\ _€_-;\-* #,##0.0\ _€_-;_-* &quot;-&quot;??\ _€_-;_-@_-"/>
    <numFmt numFmtId="173" formatCode="[$-409]mmm\-yy;@"/>
    <numFmt numFmtId="174" formatCode="_-[$€-2]* #,##0.00_-;\-[$€-2]* #,##0.00_-;_-[$€-2]* &quot;-&quot;??_-"/>
    <numFmt numFmtId="175" formatCode="&quot; &quot;#,##0.00&quot; &quot;;&quot;-&quot;#,##0.00&quot; &quot;;&quot; -&quot;00&quot; &quot;;&quot; &quot;@&quot; &quot;"/>
  </numFmts>
  <fonts count="10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1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0"/>
      <name val="MS Sans Serif"/>
      <family val="2"/>
    </font>
    <font>
      <sz val="11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sz val="10"/>
      <name val="Arial"/>
      <family val="2"/>
      <charset val="238"/>
    </font>
    <font>
      <b/>
      <vertAlign val="superscript"/>
      <sz val="9"/>
      <color rgb="FF000000"/>
      <name val="Arial Narrow"/>
      <family val="2"/>
      <charset val="238"/>
    </font>
    <font>
      <sz val="9"/>
      <color theme="1"/>
      <name val="Calibri"/>
      <family val="2"/>
      <scheme val="minor"/>
    </font>
    <font>
      <b/>
      <i/>
      <sz val="9"/>
      <color theme="1"/>
      <name val="Arial Narrow"/>
      <family val="2"/>
      <charset val="238"/>
    </font>
    <font>
      <sz val="11"/>
      <color rgb="FFFFFFFF"/>
      <name val="Calibri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theme="1" tint="0.499984740745262"/>
      <name val="Arial Narrow"/>
      <family val="2"/>
      <charset val="238"/>
    </font>
    <font>
      <sz val="9"/>
      <color indexed="8"/>
      <name val="Garamond"/>
      <family val="1"/>
      <charset val="238"/>
    </font>
    <font>
      <sz val="11"/>
      <color indexed="8"/>
      <name val="Calibri"/>
      <family val="2"/>
      <charset val="238"/>
    </font>
    <font>
      <b/>
      <sz val="9"/>
      <color indexed="8"/>
      <name val="Garamond"/>
      <family val="1"/>
      <charset val="238"/>
    </font>
    <font>
      <sz val="11"/>
      <name val="Arial"/>
      <family val="2"/>
      <charset val="238"/>
    </font>
    <font>
      <b/>
      <sz val="9"/>
      <color theme="4"/>
      <name val="Arial Narrow"/>
      <family val="2"/>
      <charset val="238"/>
    </font>
    <font>
      <sz val="11"/>
      <color theme="1"/>
      <name val="Arial"/>
      <family val="2"/>
      <charset val="238"/>
    </font>
    <font>
      <sz val="9"/>
      <color theme="0"/>
      <name val="Arial Narrow"/>
      <family val="2"/>
      <charset val="238"/>
    </font>
    <font>
      <b/>
      <sz val="9"/>
      <color rgb="FF2C9ADC"/>
      <name val="Arial Narrow"/>
      <family val="2"/>
      <charset val="238"/>
    </font>
    <font>
      <sz val="9"/>
      <color rgb="FF2C9ADC"/>
      <name val="Arial Narrow"/>
      <family val="2"/>
      <charset val="238"/>
    </font>
    <font>
      <vertAlign val="subscript"/>
      <sz val="9"/>
      <color rgb="FF000000"/>
      <name val="Arial Narrow"/>
      <family val="2"/>
      <charset val="238"/>
    </font>
    <font>
      <vertAlign val="subscript"/>
      <sz val="9"/>
      <color theme="1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4"/>
      <name val="Arial Narrow"/>
      <family val="2"/>
      <charset val="238"/>
    </font>
    <font>
      <sz val="9"/>
      <color theme="0" tint="-0.34998626667073579"/>
      <name val="Arial Narrow"/>
      <family val="2"/>
      <charset val="238"/>
    </font>
    <font>
      <sz val="12"/>
      <color theme="1"/>
      <name val="Arial Narrow"/>
      <family val="2"/>
      <charset val="238"/>
    </font>
    <font>
      <u/>
      <sz val="12"/>
      <color theme="10"/>
      <name val="Arial Narrow"/>
      <family val="2"/>
      <charset val="238"/>
    </font>
    <font>
      <sz val="12"/>
      <color rgb="FFFFFFFF"/>
      <name val="Arial Narrow"/>
      <family val="2"/>
      <charset val="238"/>
    </font>
    <font>
      <b/>
      <sz val="9"/>
      <color indexed="9"/>
      <name val="Arial Narrow"/>
      <family val="2"/>
      <charset val="238"/>
    </font>
    <font>
      <b/>
      <sz val="7.5"/>
      <color rgb="FF2C9ADC"/>
      <name val="Arial Narrow"/>
      <family val="2"/>
      <charset val="238"/>
    </font>
    <font>
      <b/>
      <sz val="7.5"/>
      <color theme="1"/>
      <name val="Arial Narrow"/>
      <family val="2"/>
      <charset val="238"/>
    </font>
    <font>
      <sz val="10"/>
      <name val="Times New Roman"/>
      <family val="1"/>
      <charset val="238"/>
    </font>
    <font>
      <b/>
      <sz val="9"/>
      <color theme="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FFFF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238"/>
      <scheme val="minor"/>
    </font>
    <font>
      <b/>
      <sz val="13"/>
      <color theme="1"/>
      <name val="Arial Narrow"/>
      <family val="2"/>
      <charset val="238"/>
    </font>
    <font>
      <b/>
      <sz val="11"/>
      <color theme="4"/>
      <name val="Arial Narrow"/>
      <family val="2"/>
      <charset val="238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9C0006"/>
      <name val="Arial Narrow"/>
      <family val="2"/>
      <charset val="238"/>
    </font>
    <font>
      <sz val="9"/>
      <color rgb="FF9C0006"/>
      <name val="Arial Narrow"/>
      <family val="2"/>
      <charset val="238"/>
    </font>
    <font>
      <sz val="9"/>
      <color rgb="FF006100"/>
      <name val="Arial Narrow"/>
      <family val="2"/>
      <charset val="238"/>
    </font>
    <font>
      <sz val="9"/>
      <color rgb="FF9C6500"/>
      <name val="Arial Narrow"/>
      <family val="2"/>
      <charset val="238"/>
    </font>
    <font>
      <b/>
      <sz val="9"/>
      <color theme="6" tint="-0.249977111117893"/>
      <name val="Arial Narrow"/>
      <family val="2"/>
      <charset val="238"/>
    </font>
    <font>
      <sz val="9"/>
      <color rgb="FF808080"/>
      <name val="Arial Narrow"/>
      <family val="2"/>
      <charset val="238"/>
    </font>
    <font>
      <b/>
      <sz val="9"/>
      <color rgb="FFFFC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0"/>
      <color rgb="FF2C9ADC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b/>
      <vertAlign val="subscript"/>
      <sz val="8"/>
      <color rgb="FF000000"/>
      <name val="Arial Narrow"/>
      <family val="2"/>
      <charset val="238"/>
    </font>
    <font>
      <sz val="10"/>
      <color theme="1"/>
      <name val="Arial Narrow"/>
      <family val="2"/>
    </font>
    <font>
      <sz val="10"/>
      <name val="Garamond"/>
      <family val="1"/>
      <charset val="238"/>
    </font>
    <font>
      <sz val="11"/>
      <color theme="1"/>
      <name val="Garamond"/>
      <family val="2"/>
      <charset val="238"/>
    </font>
    <font>
      <sz val="10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5"/>
      <color rgb="FF1F497D"/>
      <name val="Arial"/>
      <family val="2"/>
      <charset val="238"/>
    </font>
    <font>
      <u/>
      <sz val="10"/>
      <color rgb="FF800080"/>
      <name val="Arial"/>
      <family val="2"/>
      <charset val="238"/>
    </font>
    <font>
      <sz val="10"/>
      <color rgb="FF9C0006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indexed="8"/>
      <name val="Arial Narrow"/>
      <family val="2"/>
      <charset val="238"/>
    </font>
    <font>
      <sz val="10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rgb="FFFF6600"/>
      </patternFill>
    </fill>
    <fill>
      <patternFill patternType="solid">
        <fgColor rgb="FF33CCCC"/>
        <bgColor rgb="FF33CCCC"/>
      </patternFill>
    </fill>
    <fill>
      <patternFill patternType="solid">
        <fgColor rgb="FF00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B0D6AF"/>
        <bgColor indexed="64"/>
      </patternFill>
    </fill>
    <fill>
      <patternFill patternType="solid">
        <fgColor rgb="FFFFE593"/>
        <bgColor indexed="64"/>
      </patternFill>
    </fill>
    <fill>
      <patternFill patternType="solid">
        <fgColor rgb="FFAFD6B0"/>
        <bgColor indexed="64"/>
      </patternFill>
    </fill>
    <fill>
      <patternFill patternType="solid">
        <fgColor rgb="FFF9C9B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</borders>
  <cellStyleXfs count="190">
    <xf numFmtId="0" fontId="0" fillId="0" borderId="0"/>
    <xf numFmtId="0" fontId="27" fillId="0" borderId="0" applyNumberForma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2" fillId="0" borderId="0"/>
    <xf numFmtId="0" fontId="21" fillId="0" borderId="0"/>
    <xf numFmtId="0" fontId="20" fillId="0" borderId="0"/>
    <xf numFmtId="0" fontId="35" fillId="0" borderId="0"/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/>
    <xf numFmtId="0" fontId="19" fillId="0" borderId="0"/>
    <xf numFmtId="0" fontId="19" fillId="0" borderId="0"/>
    <xf numFmtId="0" fontId="38" fillId="0" borderId="0"/>
    <xf numFmtId="0" fontId="18" fillId="0" borderId="0"/>
    <xf numFmtId="0" fontId="17" fillId="0" borderId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22" fillId="0" borderId="0"/>
    <xf numFmtId="0" fontId="36" fillId="0" borderId="0"/>
    <xf numFmtId="43" fontId="3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6" fillId="0" borderId="0"/>
    <xf numFmtId="0" fontId="46" fillId="0" borderId="0"/>
    <xf numFmtId="9" fontId="22" fillId="0" borderId="0" applyFont="0" applyFill="0" applyBorder="0" applyAlignment="0" applyProtection="0"/>
    <xf numFmtId="0" fontId="22" fillId="0" borderId="0"/>
    <xf numFmtId="0" fontId="14" fillId="0" borderId="0"/>
    <xf numFmtId="171" fontId="4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8" fillId="0" borderId="0"/>
    <xf numFmtId="0" fontId="25" fillId="0" borderId="0"/>
    <xf numFmtId="0" fontId="48" fillId="0" borderId="0"/>
    <xf numFmtId="0" fontId="46" fillId="0" borderId="0"/>
    <xf numFmtId="0" fontId="13" fillId="0" borderId="0"/>
    <xf numFmtId="171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50" fillId="0" borderId="0"/>
    <xf numFmtId="0" fontId="12" fillId="0" borderId="0"/>
    <xf numFmtId="0" fontId="32" fillId="0" borderId="0"/>
    <xf numFmtId="0" fontId="38" fillId="0" borderId="0"/>
    <xf numFmtId="0" fontId="65" fillId="0" borderId="0"/>
    <xf numFmtId="43" fontId="3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2" fillId="0" borderId="0" applyFont="0" applyFill="0" applyBorder="0" applyAlignment="0" applyProtection="0"/>
    <xf numFmtId="0" fontId="11" fillId="0" borderId="0"/>
    <xf numFmtId="43" fontId="50" fillId="0" borderId="0" applyFont="0" applyFill="0" applyBorder="0" applyAlignment="0" applyProtection="0"/>
    <xf numFmtId="0" fontId="11" fillId="0" borderId="0"/>
    <xf numFmtId="0" fontId="46" fillId="0" borderId="0"/>
    <xf numFmtId="43" fontId="3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10" fillId="0" borderId="0"/>
    <xf numFmtId="43" fontId="3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0" fillId="0" borderId="0" applyFont="0" applyFill="0" applyBorder="0" applyAlignment="0" applyProtection="0"/>
    <xf numFmtId="0" fontId="10" fillId="0" borderId="0"/>
    <xf numFmtId="0" fontId="9" fillId="0" borderId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43" fontId="50" fillId="0" borderId="0" applyFont="0" applyFill="0" applyBorder="0" applyAlignment="0" applyProtection="0"/>
    <xf numFmtId="0" fontId="9" fillId="0" borderId="0"/>
    <xf numFmtId="43" fontId="3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0" fillId="0" borderId="0" applyFont="0" applyFill="0" applyBorder="0" applyAlignment="0" applyProtection="0"/>
    <xf numFmtId="0" fontId="9" fillId="0" borderId="0"/>
    <xf numFmtId="43" fontId="5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>
      <alignment vertical="center"/>
    </xf>
    <xf numFmtId="0" fontId="5" fillId="0" borderId="0"/>
    <xf numFmtId="0" fontId="32" fillId="0" borderId="0"/>
    <xf numFmtId="0" fontId="4" fillId="0" borderId="0"/>
    <xf numFmtId="173" fontId="96" fillId="0" borderId="0"/>
    <xf numFmtId="9" fontId="38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0" fontId="38" fillId="0" borderId="0"/>
    <xf numFmtId="0" fontId="38" fillId="0" borderId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38" fillId="0" borderId="0"/>
    <xf numFmtId="0" fontId="31" fillId="0" borderId="0"/>
    <xf numFmtId="0" fontId="1" fillId="0" borderId="0"/>
    <xf numFmtId="0" fontId="97" fillId="0" borderId="0"/>
    <xf numFmtId="9" fontId="97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8" fillId="0" borderId="0"/>
    <xf numFmtId="9" fontId="98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6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8" fillId="0" borderId="0"/>
    <xf numFmtId="0" fontId="99" fillId="0" borderId="0"/>
    <xf numFmtId="175" fontId="99" fillId="0" borderId="0" applyFont="0" applyFill="0" applyBorder="0" applyAlignment="0" applyProtection="0"/>
    <xf numFmtId="9" fontId="99" fillId="0" borderId="0" applyFont="0" applyFill="0" applyBorder="0" applyAlignment="0" applyProtection="0"/>
    <xf numFmtId="0" fontId="102" fillId="0" borderId="42" applyNumberFormat="0" applyFill="0" applyAlignment="0" applyProtection="0"/>
    <xf numFmtId="0" fontId="104" fillId="25" borderId="0" applyNumberFormat="0" applyBorder="0" applyAlignment="0" applyProtection="0"/>
    <xf numFmtId="0" fontId="101" fillId="24" borderId="41" applyNumberFormat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Border="0" applyProtection="0"/>
    <xf numFmtId="0" fontId="99" fillId="0" borderId="0" applyNumberFormat="0" applyBorder="0" applyProtection="0"/>
    <xf numFmtId="0" fontId="99" fillId="0" borderId="0" applyNumberFormat="0" applyBorder="0" applyProtection="0"/>
    <xf numFmtId="0" fontId="103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9" fontId="99" fillId="0" borderId="0" applyFont="0" applyFill="0" applyBorder="0" applyAlignment="0" applyProtection="0"/>
    <xf numFmtId="9" fontId="99" fillId="0" borderId="0" applyFont="0" applyFill="0" applyBorder="0" applyAlignment="0" applyProtection="0"/>
    <xf numFmtId="0" fontId="31" fillId="0" borderId="0"/>
    <xf numFmtId="0" fontId="1" fillId="0" borderId="0"/>
    <xf numFmtId="0" fontId="4" fillId="0" borderId="0"/>
    <xf numFmtId="0" fontId="1" fillId="0" borderId="0"/>
    <xf numFmtId="0" fontId="46" fillId="0" borderId="0"/>
    <xf numFmtId="0" fontId="1" fillId="0" borderId="0"/>
    <xf numFmtId="9" fontId="46" fillId="0" borderId="0" applyFont="0" applyFill="0" applyBorder="0" applyAlignment="0" applyProtection="0"/>
    <xf numFmtId="0" fontId="46" fillId="0" borderId="0"/>
    <xf numFmtId="171" fontId="4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97" fillId="0" borderId="0"/>
    <xf numFmtId="0" fontId="97" fillId="0" borderId="0"/>
    <xf numFmtId="0" fontId="25" fillId="0" borderId="0"/>
    <xf numFmtId="9" fontId="25" fillId="0" borderId="0" applyFont="0" applyFill="0" applyBorder="0" applyAlignment="0" applyProtection="0"/>
    <xf numFmtId="0" fontId="1" fillId="0" borderId="0"/>
    <xf numFmtId="0" fontId="36" fillId="0" borderId="0"/>
    <xf numFmtId="0" fontId="4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7" fillId="0" borderId="0"/>
  </cellStyleXfs>
  <cellXfs count="789">
    <xf numFmtId="0" fontId="0" fillId="0" borderId="0" xfId="0"/>
    <xf numFmtId="0" fontId="24" fillId="2" borderId="0" xfId="0" applyFont="1" applyFill="1" applyAlignment="1">
      <alignment vertical="center"/>
    </xf>
    <xf numFmtId="0" fontId="23" fillId="0" borderId="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1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8" fillId="0" borderId="1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3" fontId="26" fillId="0" borderId="0" xfId="0" applyNumberFormat="1" applyFont="1" applyAlignment="1">
      <alignment horizontal="center" vertical="center"/>
    </xf>
    <xf numFmtId="0" fontId="23" fillId="0" borderId="0" xfId="0" applyFont="1" applyBorder="1" applyAlignment="1">
      <alignment vertical="center"/>
    </xf>
    <xf numFmtId="164" fontId="26" fillId="0" borderId="0" xfId="0" applyNumberFormat="1" applyFont="1" applyAlignment="1">
      <alignment horizontal="right" vertical="center" wrapText="1"/>
    </xf>
    <xf numFmtId="164" fontId="26" fillId="0" borderId="1" xfId="0" applyNumberFormat="1" applyFont="1" applyBorder="1" applyAlignment="1">
      <alignment horizontal="right" vertical="center" wrapText="1"/>
    </xf>
    <xf numFmtId="0" fontId="26" fillId="0" borderId="0" xfId="0" applyFont="1"/>
    <xf numFmtId="2" fontId="26" fillId="0" borderId="0" xfId="0" applyNumberFormat="1" applyFont="1"/>
    <xf numFmtId="164" fontId="23" fillId="0" borderId="0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6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164" fontId="26" fillId="0" borderId="0" xfId="0" applyNumberFormat="1" applyFont="1"/>
    <xf numFmtId="0" fontId="26" fillId="0" borderId="1" xfId="0" applyFont="1" applyBorder="1" applyAlignment="1">
      <alignment horizontal="left" indent="1"/>
    </xf>
    <xf numFmtId="164" fontId="26" fillId="0" borderId="1" xfId="0" applyNumberFormat="1" applyFont="1" applyBorder="1"/>
    <xf numFmtId="0" fontId="26" fillId="0" borderId="1" xfId="0" applyFont="1" applyBorder="1"/>
    <xf numFmtId="0" fontId="28" fillId="0" borderId="1" xfId="0" applyFont="1" applyBorder="1"/>
    <xf numFmtId="0" fontId="26" fillId="0" borderId="2" xfId="0" applyFont="1" applyBorder="1"/>
    <xf numFmtId="164" fontId="26" fillId="0" borderId="2" xfId="0" applyNumberFormat="1" applyFont="1" applyBorder="1"/>
    <xf numFmtId="0" fontId="28" fillId="0" borderId="2" xfId="0" applyFont="1" applyBorder="1"/>
    <xf numFmtId="0" fontId="28" fillId="0" borderId="0" xfId="0" applyFont="1" applyBorder="1" applyAlignment="1">
      <alignment vertical="center"/>
    </xf>
    <xf numFmtId="164" fontId="26" fillId="0" borderId="0" xfId="0" applyNumberFormat="1" applyFont="1" applyBorder="1" applyAlignment="1">
      <alignment horizontal="right" vertical="center" wrapText="1"/>
    </xf>
    <xf numFmtId="0" fontId="24" fillId="0" borderId="0" xfId="0" applyFont="1" applyFill="1" applyBorder="1" applyAlignment="1">
      <alignment vertical="center"/>
    </xf>
    <xf numFmtId="2" fontId="33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2" fontId="28" fillId="0" borderId="0" xfId="0" applyNumberFormat="1" applyFont="1" applyFill="1" applyBorder="1" applyAlignment="1">
      <alignment vertical="center" wrapText="1"/>
    </xf>
    <xf numFmtId="169" fontId="23" fillId="0" borderId="0" xfId="0" applyNumberFormat="1" applyFont="1" applyBorder="1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3" fillId="7" borderId="0" xfId="0" applyFont="1" applyFill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164" fontId="33" fillId="0" borderId="0" xfId="4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Fill="1"/>
    <xf numFmtId="0" fontId="28" fillId="0" borderId="0" xfId="0" applyFont="1" applyFill="1"/>
    <xf numFmtId="0" fontId="28" fillId="0" borderId="0" xfId="0" applyFont="1" applyFill="1" applyBorder="1"/>
    <xf numFmtId="0" fontId="26" fillId="0" borderId="0" xfId="14" applyFont="1" applyFill="1"/>
    <xf numFmtId="164" fontId="26" fillId="0" borderId="0" xfId="14" applyNumberFormat="1" applyFont="1" applyFill="1"/>
    <xf numFmtId="0" fontId="28" fillId="0" borderId="0" xfId="0" applyFont="1"/>
    <xf numFmtId="164" fontId="26" fillId="0" borderId="0" xfId="0" applyNumberFormat="1" applyFont="1" applyFill="1" applyAlignment="1">
      <alignment horizontal="right"/>
    </xf>
    <xf numFmtId="0" fontId="33" fillId="0" borderId="0" xfId="0" applyFont="1" applyFill="1" applyAlignment="1"/>
    <xf numFmtId="164" fontId="26" fillId="0" borderId="0" xfId="0" applyNumberFormat="1" applyFont="1" applyFill="1"/>
    <xf numFmtId="0" fontId="26" fillId="0" borderId="1" xfId="0" applyFont="1" applyFill="1" applyBorder="1"/>
    <xf numFmtId="0" fontId="28" fillId="0" borderId="1" xfId="0" applyFont="1" applyFill="1" applyBorder="1"/>
    <xf numFmtId="0" fontId="28" fillId="0" borderId="1" xfId="0" applyFont="1" applyFill="1" applyBorder="1" applyAlignment="1">
      <alignment horizontal="right"/>
    </xf>
    <xf numFmtId="0" fontId="28" fillId="0" borderId="1" xfId="14" applyFont="1" applyFill="1" applyBorder="1"/>
    <xf numFmtId="1" fontId="28" fillId="0" borderId="1" xfId="14" applyNumberFormat="1" applyFont="1" applyFill="1" applyBorder="1" applyAlignment="1">
      <alignment horizontal="right"/>
    </xf>
    <xf numFmtId="0" fontId="30" fillId="0" borderId="0" xfId="0" applyFont="1" applyAlignment="1"/>
    <xf numFmtId="0" fontId="24" fillId="0" borderId="0" xfId="0" applyFont="1" applyFill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68" fontId="34" fillId="0" borderId="0" xfId="3" applyNumberFormat="1" applyFont="1" applyFill="1" applyBorder="1" applyAlignment="1">
      <alignment horizontal="right" vertical="top" wrapText="1"/>
    </xf>
    <xf numFmtId="168" fontId="34" fillId="0" borderId="0" xfId="3" applyNumberFormat="1" applyFont="1" applyFill="1" applyBorder="1" applyAlignment="1">
      <alignment horizontal="right" wrapText="1"/>
    </xf>
    <xf numFmtId="166" fontId="34" fillId="0" borderId="0" xfId="3" applyNumberFormat="1" applyFont="1" applyFill="1" applyBorder="1" applyAlignment="1">
      <alignment horizontal="right" vertical="top" wrapText="1"/>
    </xf>
    <xf numFmtId="166" fontId="34" fillId="0" borderId="0" xfId="3" applyNumberFormat="1" applyFont="1" applyFill="1" applyBorder="1" applyAlignment="1">
      <alignment horizontal="right" wrapText="1"/>
    </xf>
    <xf numFmtId="0" fontId="41" fillId="0" borderId="0" xfId="0" applyFont="1" applyFill="1"/>
    <xf numFmtId="164" fontId="41" fillId="0" borderId="0" xfId="2" applyNumberFormat="1" applyFont="1" applyFill="1" applyBorder="1" applyAlignment="1"/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6" fillId="0" borderId="0" xfId="0" applyFont="1" applyBorder="1" applyAlignment="1">
      <alignment horizontal="left" indent="1"/>
    </xf>
    <xf numFmtId="164" fontId="26" fillId="0" borderId="0" xfId="0" applyNumberFormat="1" applyFont="1" applyBorder="1"/>
    <xf numFmtId="164" fontId="24" fillId="0" borderId="0" xfId="0" applyNumberFormat="1" applyFont="1" applyFill="1" applyAlignment="1">
      <alignment horizontal="center" vertical="center"/>
    </xf>
    <xf numFmtId="2" fontId="24" fillId="0" borderId="0" xfId="0" applyNumberFormat="1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3" fillId="0" borderId="25" xfId="0" applyFont="1" applyBorder="1" applyAlignment="1">
      <alignment vertical="center" wrapText="1"/>
    </xf>
    <xf numFmtId="166" fontId="23" fillId="0" borderId="0" xfId="0" applyNumberFormat="1" applyFont="1" applyBorder="1" applyAlignment="1">
      <alignment horizontal="center" vertical="center"/>
    </xf>
    <xf numFmtId="166" fontId="23" fillId="0" borderId="10" xfId="0" applyNumberFormat="1" applyFont="1" applyBorder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66" fontId="23" fillId="0" borderId="4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vertical="center"/>
    </xf>
    <xf numFmtId="166" fontId="23" fillId="0" borderId="8" xfId="0" applyNumberFormat="1" applyFont="1" applyBorder="1" applyAlignment="1">
      <alignment horizontal="center" vertical="center"/>
    </xf>
    <xf numFmtId="166" fontId="23" fillId="0" borderId="3" xfId="0" applyNumberFormat="1" applyFont="1" applyBorder="1" applyAlignment="1">
      <alignment horizontal="center" vertical="center"/>
    </xf>
    <xf numFmtId="166" fontId="23" fillId="0" borderId="7" xfId="0" applyNumberFormat="1" applyFont="1" applyBorder="1" applyAlignment="1">
      <alignment horizontal="center" vertical="center"/>
    </xf>
    <xf numFmtId="0" fontId="28" fillId="0" borderId="25" xfId="0" applyFont="1" applyBorder="1" applyAlignment="1">
      <alignment vertical="center"/>
    </xf>
    <xf numFmtId="0" fontId="23" fillId="0" borderId="26" xfId="0" applyFont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24" fillId="0" borderId="27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0" fontId="24" fillId="0" borderId="0" xfId="23" applyFont="1" applyFill="1" applyBorder="1" applyAlignment="1">
      <alignment horizontal="left" vertical="center" indent="1"/>
    </xf>
    <xf numFmtId="3" fontId="24" fillId="0" borderId="0" xfId="23" applyNumberFormat="1" applyFont="1" applyFill="1" applyBorder="1" applyAlignment="1">
      <alignment horizontal="left" vertical="center" indent="1"/>
    </xf>
    <xf numFmtId="0" fontId="23" fillId="2" borderId="0" xfId="0" applyFont="1" applyFill="1" applyBorder="1" applyAlignment="1">
      <alignment vertical="center" wrapText="1"/>
    </xf>
    <xf numFmtId="0" fontId="24" fillId="2" borderId="0" xfId="0" applyFont="1" applyFill="1" applyBorder="1" applyAlignment="1">
      <alignment vertical="center" wrapText="1"/>
    </xf>
    <xf numFmtId="0" fontId="29" fillId="0" borderId="21" xfId="0" applyFont="1" applyBorder="1" applyAlignment="1">
      <alignment vertical="center"/>
    </xf>
    <xf numFmtId="2" fontId="44" fillId="0" borderId="15" xfId="0" applyNumberFormat="1" applyFont="1" applyBorder="1" applyAlignment="1">
      <alignment horizontal="center" vertical="center"/>
    </xf>
    <xf numFmtId="0" fontId="28" fillId="0" borderId="15" xfId="0" applyFont="1" applyBorder="1"/>
    <xf numFmtId="1" fontId="28" fillId="0" borderId="1" xfId="0" applyNumberFormat="1" applyFont="1" applyBorder="1" applyAlignment="1">
      <alignment horizontal="center" vertical="center"/>
    </xf>
    <xf numFmtId="0" fontId="33" fillId="0" borderId="0" xfId="0" applyFont="1"/>
    <xf numFmtId="1" fontId="26" fillId="0" borderId="0" xfId="0" applyNumberFormat="1" applyFont="1" applyAlignment="1">
      <alignment horizontal="center"/>
    </xf>
    <xf numFmtId="0" fontId="33" fillId="0" borderId="1" xfId="0" applyFont="1" applyBorder="1"/>
    <xf numFmtId="1" fontId="26" fillId="0" borderId="1" xfId="0" applyNumberFormat="1" applyFont="1" applyBorder="1" applyAlignment="1">
      <alignment horizontal="center"/>
    </xf>
    <xf numFmtId="0" fontId="37" fillId="0" borderId="2" xfId="0" applyFont="1" applyBorder="1"/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7" fillId="0" borderId="0" xfId="0" applyFont="1"/>
    <xf numFmtId="3" fontId="37" fillId="0" borderId="0" xfId="0" applyNumberFormat="1" applyFont="1"/>
    <xf numFmtId="3" fontId="33" fillId="0" borderId="0" xfId="0" applyNumberFormat="1" applyFont="1"/>
    <xf numFmtId="3" fontId="33" fillId="0" borderId="0" xfId="0" applyNumberFormat="1" applyFont="1" applyFill="1"/>
    <xf numFmtId="3" fontId="33" fillId="0" borderId="1" xfId="0" applyNumberFormat="1" applyFont="1" applyBorder="1"/>
    <xf numFmtId="1" fontId="28" fillId="0" borderId="1" xfId="0" applyNumberFormat="1" applyFont="1" applyBorder="1" applyAlignment="1">
      <alignment horizontal="center"/>
    </xf>
    <xf numFmtId="0" fontId="33" fillId="0" borderId="0" xfId="0" applyFont="1" applyBorder="1" applyAlignment="1">
      <alignment horizontal="left" vertical="center"/>
    </xf>
    <xf numFmtId="0" fontId="26" fillId="0" borderId="15" xfId="0" applyFont="1" applyBorder="1"/>
    <xf numFmtId="0" fontId="26" fillId="0" borderId="0" xfId="0" applyFont="1" applyBorder="1"/>
    <xf numFmtId="164" fontId="26" fillId="0" borderId="0" xfId="2" applyNumberFormat="1" applyFont="1" applyFill="1" applyBorder="1" applyAlignment="1"/>
    <xf numFmtId="0" fontId="23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/>
    </xf>
    <xf numFmtId="0" fontId="26" fillId="0" borderId="0" xfId="0" applyFont="1" applyFill="1" applyBorder="1"/>
    <xf numFmtId="0" fontId="33" fillId="0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/>
    </xf>
    <xf numFmtId="0" fontId="24" fillId="0" borderId="23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vertical="center" wrapText="1"/>
    </xf>
    <xf numFmtId="0" fontId="24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5" xfId="0" applyFont="1" applyBorder="1" applyAlignment="1">
      <alignment vertical="center" wrapText="1"/>
    </xf>
    <xf numFmtId="0" fontId="28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0" fontId="49" fillId="0" borderId="0" xfId="0" applyFont="1"/>
    <xf numFmtId="0" fontId="30" fillId="0" borderId="0" xfId="0" applyFont="1" applyAlignment="1">
      <alignment horizontal="right"/>
    </xf>
    <xf numFmtId="0" fontId="26" fillId="0" borderId="0" xfId="48" applyFont="1"/>
    <xf numFmtId="0" fontId="28" fillId="0" borderId="0" xfId="48" applyFont="1"/>
    <xf numFmtId="164" fontId="26" fillId="0" borderId="0" xfId="48" applyNumberFormat="1" applyFont="1"/>
    <xf numFmtId="2" fontId="26" fillId="0" borderId="0" xfId="0" applyNumberFormat="1" applyFont="1" applyFill="1" applyBorder="1"/>
    <xf numFmtId="0" fontId="52" fillId="0" borderId="0" xfId="0" applyFont="1"/>
    <xf numFmtId="0" fontId="26" fillId="0" borderId="0" xfId="33" applyFont="1" applyFill="1" applyBorder="1"/>
    <xf numFmtId="0" fontId="26" fillId="0" borderId="0" xfId="33" applyFont="1" applyBorder="1"/>
    <xf numFmtId="3" fontId="26" fillId="0" borderId="0" xfId="0" applyNumberFormat="1" applyFont="1"/>
    <xf numFmtId="165" fontId="26" fillId="0" borderId="0" xfId="2" applyNumberFormat="1" applyFont="1" applyFill="1" applyBorder="1"/>
    <xf numFmtId="0" fontId="26" fillId="0" borderId="15" xfId="48" applyFont="1" applyBorder="1"/>
    <xf numFmtId="0" fontId="28" fillId="0" borderId="15" xfId="48" applyFont="1" applyBorder="1"/>
    <xf numFmtId="164" fontId="26" fillId="0" borderId="15" xfId="48" applyNumberFormat="1" applyFont="1" applyBorder="1"/>
    <xf numFmtId="0" fontId="51" fillId="0" borderId="0" xfId="48" applyFont="1" applyBorder="1"/>
    <xf numFmtId="0" fontId="29" fillId="0" borderId="14" xfId="0" applyFont="1" applyBorder="1" applyAlignment="1">
      <alignment vertical="center"/>
    </xf>
    <xf numFmtId="164" fontId="26" fillId="0" borderId="0" xfId="0" applyNumberFormat="1" applyFont="1" applyFill="1" applyBorder="1"/>
    <xf numFmtId="0" fontId="26" fillId="0" borderId="0" xfId="0" applyFont="1" applyFill="1" applyBorder="1" applyAlignment="1">
      <alignment horizontal="right"/>
    </xf>
    <xf numFmtId="0" fontId="52" fillId="0" borderId="1" xfId="0" applyFont="1" applyBorder="1"/>
    <xf numFmtId="0" fontId="49" fillId="0" borderId="1" xfId="0" applyFont="1" applyBorder="1"/>
    <xf numFmtId="2" fontId="26" fillId="0" borderId="0" xfId="0" applyNumberFormat="1" applyFont="1" applyAlignment="1">
      <alignment horizontal="right" vertical="center" wrapText="1"/>
    </xf>
    <xf numFmtId="0" fontId="33" fillId="0" borderId="1" xfId="0" applyFont="1" applyFill="1" applyBorder="1" applyAlignment="1">
      <alignment horizontal="left"/>
    </xf>
    <xf numFmtId="0" fontId="33" fillId="0" borderId="0" xfId="0" applyFont="1" applyBorder="1" applyAlignment="1">
      <alignment horizontal="left" indent="1"/>
    </xf>
    <xf numFmtId="170" fontId="26" fillId="0" borderId="0" xfId="0" applyNumberFormat="1" applyFont="1"/>
    <xf numFmtId="0" fontId="28" fillId="0" borderId="15" xfId="16" applyFont="1" applyFill="1" applyBorder="1" applyAlignment="1">
      <alignment vertical="top" wrapText="1"/>
    </xf>
    <xf numFmtId="0" fontId="28" fillId="0" borderId="15" xfId="16" applyFont="1" applyFill="1" applyBorder="1" applyAlignment="1">
      <alignment horizontal="right" vertical="top" wrapText="1"/>
    </xf>
    <xf numFmtId="0" fontId="28" fillId="0" borderId="15" xfId="16" applyFont="1" applyFill="1" applyBorder="1" applyAlignment="1">
      <alignment wrapText="1"/>
    </xf>
    <xf numFmtId="0" fontId="28" fillId="0" borderId="15" xfId="16" applyFont="1" applyFill="1" applyBorder="1" applyAlignment="1">
      <alignment horizontal="right" wrapText="1"/>
    </xf>
    <xf numFmtId="0" fontId="37" fillId="0" borderId="0" xfId="16" applyFont="1" applyFill="1" applyBorder="1"/>
    <xf numFmtId="3" fontId="26" fillId="0" borderId="0" xfId="16" applyNumberFormat="1" applyFont="1" applyFill="1" applyBorder="1" applyProtection="1">
      <protection locked="0"/>
    </xf>
    <xf numFmtId="0" fontId="33" fillId="0" borderId="0" xfId="16" applyFont="1" applyFill="1" applyBorder="1"/>
    <xf numFmtId="0" fontId="26" fillId="0" borderId="0" xfId="0" applyFont="1" applyAlignment="1">
      <alignment horizontal="right"/>
    </xf>
    <xf numFmtId="0" fontId="33" fillId="0" borderId="0" xfId="0" applyFont="1" applyAlignment="1">
      <alignment wrapText="1"/>
    </xf>
    <xf numFmtId="9" fontId="37" fillId="0" borderId="0" xfId="2" applyFont="1"/>
    <xf numFmtId="9" fontId="33" fillId="0" borderId="0" xfId="2" applyFont="1"/>
    <xf numFmtId="0" fontId="26" fillId="0" borderId="0" xfId="0" applyFont="1" applyAlignment="1">
      <alignment horizontal="right" indent="1"/>
    </xf>
    <xf numFmtId="3" fontId="37" fillId="0" borderId="0" xfId="16" applyNumberFormat="1" applyFont="1" applyFill="1" applyBorder="1"/>
    <xf numFmtId="3" fontId="58" fillId="0" borderId="0" xfId="16" applyNumberFormat="1" applyFont="1" applyFill="1" applyBorder="1" applyProtection="1">
      <protection locked="0"/>
    </xf>
    <xf numFmtId="3" fontId="33" fillId="0" borderId="0" xfId="16" applyNumberFormat="1" applyFont="1" applyFill="1" applyBorder="1" applyProtection="1">
      <protection locked="0"/>
    </xf>
    <xf numFmtId="3" fontId="33" fillId="0" borderId="0" xfId="16" applyNumberFormat="1" applyFont="1" applyFill="1" applyBorder="1"/>
    <xf numFmtId="0" fontId="24" fillId="2" borderId="5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 wrapText="1" indent="1"/>
    </xf>
    <xf numFmtId="164" fontId="23" fillId="2" borderId="0" xfId="0" applyNumberFormat="1" applyFont="1" applyFill="1" applyAlignment="1">
      <alignment horizontal="center" vertical="center" wrapText="1"/>
    </xf>
    <xf numFmtId="0" fontId="24" fillId="2" borderId="0" xfId="0" applyFont="1" applyFill="1" applyAlignment="1">
      <alignment horizontal="left" vertical="center" wrapText="1" indent="1"/>
    </xf>
    <xf numFmtId="164" fontId="24" fillId="2" borderId="0" xfId="0" applyNumberFormat="1" applyFont="1" applyFill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 indent="1"/>
    </xf>
    <xf numFmtId="164" fontId="24" fillId="0" borderId="1" xfId="0" applyNumberFormat="1" applyFont="1" applyBorder="1" applyAlignment="1">
      <alignment horizontal="center" vertical="center" wrapText="1"/>
    </xf>
    <xf numFmtId="164" fontId="23" fillId="7" borderId="0" xfId="0" applyNumberFormat="1" applyFont="1" applyFill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64" fontId="23" fillId="7" borderId="1" xfId="0" applyNumberFormat="1" applyFont="1" applyFill="1" applyBorder="1" applyAlignment="1">
      <alignment horizontal="center" vertical="center"/>
    </xf>
    <xf numFmtId="164" fontId="23" fillId="6" borderId="0" xfId="0" applyNumberFormat="1" applyFont="1" applyFill="1" applyAlignment="1">
      <alignment horizontal="center" vertical="center"/>
    </xf>
    <xf numFmtId="164" fontId="23" fillId="6" borderId="0" xfId="0" applyNumberFormat="1" applyFont="1" applyFill="1" applyAlignment="1">
      <alignment horizontal="center" vertical="center" wrapText="1"/>
    </xf>
    <xf numFmtId="164" fontId="23" fillId="6" borderId="1" xfId="0" applyNumberFormat="1" applyFont="1" applyFill="1" applyBorder="1" applyAlignment="1">
      <alignment horizontal="center" vertical="center"/>
    </xf>
    <xf numFmtId="164" fontId="23" fillId="6" borderId="1" xfId="0" applyNumberFormat="1" applyFont="1" applyFill="1" applyBorder="1" applyAlignment="1">
      <alignment horizontal="center" vertical="center" wrapText="1"/>
    </xf>
    <xf numFmtId="0" fontId="52" fillId="0" borderId="0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/>
    </xf>
    <xf numFmtId="164" fontId="41" fillId="0" borderId="0" xfId="0" applyNumberFormat="1" applyFont="1" applyFill="1"/>
    <xf numFmtId="10" fontId="26" fillId="0" borderId="0" xfId="0" applyNumberFormat="1" applyFont="1" applyFill="1"/>
    <xf numFmtId="0" fontId="33" fillId="0" borderId="0" xfId="0" applyFont="1" applyFill="1"/>
    <xf numFmtId="0" fontId="28" fillId="0" borderId="1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59" fillId="0" borderId="0" xfId="0" applyFont="1"/>
    <xf numFmtId="0" fontId="60" fillId="0" borderId="0" xfId="1" applyFont="1"/>
    <xf numFmtId="0" fontId="33" fillId="0" borderId="19" xfId="7" applyFont="1" applyFill="1" applyBorder="1" applyAlignment="1">
      <alignment horizontal="center" vertical="center" wrapText="1"/>
    </xf>
    <xf numFmtId="0" fontId="33" fillId="0" borderId="0" xfId="0" applyFont="1" applyBorder="1"/>
    <xf numFmtId="3" fontId="33" fillId="0" borderId="0" xfId="0" applyNumberFormat="1" applyFont="1" applyBorder="1"/>
    <xf numFmtId="0" fontId="28" fillId="0" borderId="0" xfId="48" applyFont="1" applyFill="1"/>
    <xf numFmtId="164" fontId="28" fillId="0" borderId="0" xfId="48" applyNumberFormat="1" applyFont="1" applyFill="1"/>
    <xf numFmtId="0" fontId="26" fillId="0" borderId="0" xfId="48" applyFont="1" applyFill="1"/>
    <xf numFmtId="0" fontId="63" fillId="0" borderId="1" xfId="0" applyFont="1" applyBorder="1" applyAlignment="1">
      <alignment vertical="center"/>
    </xf>
    <xf numFmtId="166" fontId="24" fillId="0" borderId="10" xfId="0" applyNumberFormat="1" applyFont="1" applyBorder="1" applyAlignment="1">
      <alignment horizontal="center" vertical="center"/>
    </xf>
    <xf numFmtId="166" fontId="24" fillId="0" borderId="0" xfId="0" applyNumberFormat="1" applyFont="1" applyBorder="1" applyAlignment="1">
      <alignment horizontal="center" vertical="center"/>
    </xf>
    <xf numFmtId="166" fontId="24" fillId="0" borderId="4" xfId="0" applyNumberFormat="1" applyFont="1" applyBorder="1" applyAlignment="1">
      <alignment horizontal="center" vertical="center"/>
    </xf>
    <xf numFmtId="166" fontId="24" fillId="0" borderId="11" xfId="0" applyNumberFormat="1" applyFont="1" applyBorder="1" applyAlignment="1">
      <alignment horizontal="center" vertical="center"/>
    </xf>
    <xf numFmtId="166" fontId="24" fillId="0" borderId="1" xfId="0" applyNumberFormat="1" applyFont="1" applyBorder="1" applyAlignment="1">
      <alignment horizontal="center" vertical="center"/>
    </xf>
    <xf numFmtId="166" fontId="24" fillId="0" borderId="6" xfId="0" applyNumberFormat="1" applyFont="1" applyBorder="1" applyAlignment="1">
      <alignment horizontal="center" vertical="center"/>
    </xf>
    <xf numFmtId="166" fontId="24" fillId="0" borderId="0" xfId="0" applyNumberFormat="1" applyFont="1" applyAlignment="1">
      <alignment horizontal="center" vertical="center"/>
    </xf>
    <xf numFmtId="0" fontId="29" fillId="0" borderId="0" xfId="0" applyFont="1" applyBorder="1" applyAlignment="1">
      <alignment vertical="top" wrapText="1"/>
    </xf>
    <xf numFmtId="166" fontId="23" fillId="0" borderId="1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166" fontId="23" fillId="0" borderId="6" xfId="0" applyNumberFormat="1" applyFont="1" applyBorder="1" applyAlignment="1">
      <alignment horizontal="center" vertical="center"/>
    </xf>
    <xf numFmtId="3" fontId="37" fillId="0" borderId="28" xfId="16" applyNumberFormat="1" applyFont="1" applyFill="1" applyBorder="1"/>
    <xf numFmtId="0" fontId="66" fillId="0" borderId="0" xfId="48" applyFont="1" applyAlignment="1">
      <alignment horizontal="center"/>
    </xf>
    <xf numFmtId="0" fontId="66" fillId="0" borderId="0" xfId="48" applyFont="1" applyBorder="1" applyAlignment="1">
      <alignment horizontal="center"/>
    </xf>
    <xf numFmtId="3" fontId="28" fillId="0" borderId="0" xfId="16" applyNumberFormat="1" applyFont="1" applyFill="1" applyBorder="1"/>
    <xf numFmtId="3" fontId="26" fillId="0" borderId="0" xfId="16" applyNumberFormat="1" applyFont="1" applyFill="1" applyBorder="1"/>
    <xf numFmtId="0" fontId="37" fillId="0" borderId="15" xfId="16" applyFont="1" applyFill="1" applyBorder="1"/>
    <xf numFmtId="3" fontId="26" fillId="0" borderId="15" xfId="16" applyNumberFormat="1" applyFont="1" applyFill="1" applyBorder="1" applyProtection="1">
      <protection locked="0"/>
    </xf>
    <xf numFmtId="0" fontId="52" fillId="0" borderId="1" xfId="0" applyFont="1" applyBorder="1" applyAlignment="1">
      <alignment vertical="center"/>
    </xf>
    <xf numFmtId="0" fontId="52" fillId="0" borderId="1" xfId="0" applyFont="1" applyBorder="1" applyAlignment="1">
      <alignment vertical="center" wrapText="1"/>
    </xf>
    <xf numFmtId="0" fontId="52" fillId="0" borderId="1" xfId="0" applyFont="1" applyBorder="1" applyAlignment="1">
      <alignment horizontal="left" vertical="center" wrapText="1"/>
    </xf>
    <xf numFmtId="0" fontId="52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52" fillId="0" borderId="1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52" fillId="0" borderId="0" xfId="0" applyFont="1" applyBorder="1" applyAlignment="1">
      <alignment vertical="center"/>
    </xf>
    <xf numFmtId="0" fontId="29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right" vertical="center"/>
    </xf>
    <xf numFmtId="0" fontId="26" fillId="0" borderId="0" xfId="31" applyFont="1"/>
    <xf numFmtId="0" fontId="59" fillId="0" borderId="15" xfId="0" applyFont="1" applyBorder="1" applyAlignment="1">
      <alignment wrapText="1"/>
    </xf>
    <xf numFmtId="0" fontId="59" fillId="0" borderId="0" xfId="0" applyFont="1" applyAlignment="1">
      <alignment wrapText="1"/>
    </xf>
    <xf numFmtId="0" fontId="59" fillId="0" borderId="0" xfId="1" applyFont="1" applyFill="1" applyAlignment="1">
      <alignment wrapText="1"/>
    </xf>
    <xf numFmtId="0" fontId="59" fillId="0" borderId="0" xfId="0" applyFont="1" applyFill="1"/>
    <xf numFmtId="0" fontId="67" fillId="0" borderId="0" xfId="1" applyFont="1" applyFill="1" applyAlignment="1">
      <alignment wrapText="1"/>
    </xf>
    <xf numFmtId="0" fontId="68" fillId="0" borderId="15" xfId="0" applyFont="1" applyBorder="1" applyAlignment="1">
      <alignment wrapText="1"/>
    </xf>
    <xf numFmtId="0" fontId="69" fillId="0" borderId="15" xfId="0" applyFont="1" applyBorder="1"/>
    <xf numFmtId="0" fontId="22" fillId="0" borderId="0" xfId="1" applyFont="1" applyFill="1" applyAlignment="1">
      <alignment wrapText="1"/>
    </xf>
    <xf numFmtId="0" fontId="61" fillId="0" borderId="17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vertical="center"/>
    </xf>
    <xf numFmtId="164" fontId="26" fillId="0" borderId="15" xfId="0" applyNumberFormat="1" applyFont="1" applyBorder="1" applyAlignment="1">
      <alignment horizontal="right" vertical="center" wrapText="1"/>
    </xf>
    <xf numFmtId="0" fontId="26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49" fillId="0" borderId="15" xfId="0" applyFont="1" applyBorder="1"/>
    <xf numFmtId="3" fontId="33" fillId="0" borderId="28" xfId="16" applyNumberFormat="1" applyFont="1" applyFill="1" applyBorder="1" applyProtection="1">
      <protection locked="0"/>
    </xf>
    <xf numFmtId="3" fontId="58" fillId="0" borderId="28" xfId="16" applyNumberFormat="1" applyFont="1" applyFill="1" applyBorder="1" applyProtection="1">
      <protection locked="0"/>
    </xf>
    <xf numFmtId="0" fontId="37" fillId="0" borderId="28" xfId="16" applyFont="1" applyFill="1" applyBorder="1"/>
    <xf numFmtId="164" fontId="24" fillId="0" borderId="0" xfId="0" applyNumberFormat="1" applyFont="1" applyFill="1" applyBorder="1" applyAlignment="1">
      <alignment horizontal="center" vertical="center"/>
    </xf>
    <xf numFmtId="164" fontId="44" fillId="0" borderId="15" xfId="0" applyNumberFormat="1" applyFont="1" applyBorder="1" applyAlignment="1">
      <alignment horizontal="center" vertical="center"/>
    </xf>
    <xf numFmtId="3" fontId="37" fillId="0" borderId="28" xfId="66" applyNumberFormat="1" applyFont="1" applyFill="1" applyBorder="1"/>
    <xf numFmtId="2" fontId="26" fillId="0" borderId="0" xfId="0" applyNumberFormat="1" applyFont="1"/>
    <xf numFmtId="164" fontId="26" fillId="0" borderId="0" xfId="0" applyNumberFormat="1" applyFont="1"/>
    <xf numFmtId="3" fontId="28" fillId="0" borderId="15" xfId="16" applyNumberFormat="1" applyFont="1" applyFill="1" applyBorder="1"/>
    <xf numFmtId="0" fontId="29" fillId="0" borderId="0" xfId="0" applyFont="1" applyBorder="1" applyAlignment="1">
      <alignment horizontal="right" vertical="center"/>
    </xf>
    <xf numFmtId="0" fontId="70" fillId="0" borderId="0" xfId="0" applyFont="1"/>
    <xf numFmtId="0" fontId="29" fillId="0" borderId="0" xfId="0" applyFont="1" applyBorder="1" applyAlignment="1">
      <alignment horizontal="right" vertical="center"/>
    </xf>
    <xf numFmtId="2" fontId="23" fillId="0" borderId="0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Border="1"/>
    <xf numFmtId="0" fontId="28" fillId="5" borderId="0" xfId="0" applyFont="1" applyFill="1" applyBorder="1" applyAlignment="1">
      <alignment horizontal="center" vertical="center" wrapText="1"/>
    </xf>
    <xf numFmtId="0" fontId="28" fillId="5" borderId="0" xfId="0" applyFont="1" applyFill="1" applyBorder="1" applyAlignment="1">
      <alignment vertical="center" wrapText="1"/>
    </xf>
    <xf numFmtId="0" fontId="26" fillId="5" borderId="0" xfId="0" applyFont="1" applyFill="1" applyBorder="1"/>
    <xf numFmtId="0" fontId="52" fillId="5" borderId="0" xfId="0" applyFont="1" applyFill="1" applyBorder="1" applyAlignment="1">
      <alignment vertical="center" wrapText="1"/>
    </xf>
    <xf numFmtId="1" fontId="28" fillId="0" borderId="15" xfId="48" applyNumberFormat="1" applyFont="1" applyFill="1" applyBorder="1"/>
    <xf numFmtId="1" fontId="28" fillId="0" borderId="15" xfId="48" applyNumberFormat="1" applyFont="1" applyBorder="1"/>
    <xf numFmtId="164" fontId="71" fillId="0" borderId="0" xfId="0" applyNumberFormat="1" applyFont="1" applyAlignment="1">
      <alignment horizontal="center" vertical="center"/>
    </xf>
    <xf numFmtId="0" fontId="25" fillId="0" borderId="0" xfId="0" applyFont="1"/>
    <xf numFmtId="165" fontId="26" fillId="0" borderId="0" xfId="2" applyNumberFormat="1" applyFont="1"/>
    <xf numFmtId="164" fontId="26" fillId="0" borderId="0" xfId="48" applyNumberFormat="1" applyFont="1" applyFill="1"/>
    <xf numFmtId="0" fontId="73" fillId="0" borderId="2" xfId="0" applyFont="1" applyBorder="1" applyAlignment="1">
      <alignment horizontal="center" vertical="center"/>
    </xf>
    <xf numFmtId="0" fontId="70" fillId="0" borderId="0" xfId="0" applyFont="1" applyFill="1"/>
    <xf numFmtId="164" fontId="28" fillId="0" borderId="0" xfId="0" applyNumberFormat="1" applyFont="1" applyFill="1" applyBorder="1" applyAlignment="1">
      <alignment vertical="center" wrapText="1"/>
    </xf>
    <xf numFmtId="164" fontId="28" fillId="0" borderId="28" xfId="0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top" wrapText="1"/>
    </xf>
    <xf numFmtId="164" fontId="26" fillId="0" borderId="0" xfId="0" applyNumberFormat="1" applyFont="1" applyFill="1" applyAlignment="1">
      <alignment horizontal="right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vertical="center"/>
    </xf>
    <xf numFmtId="0" fontId="24" fillId="0" borderId="38" xfId="0" applyFont="1" applyBorder="1" applyAlignment="1">
      <alignment horizontal="center" vertical="center"/>
    </xf>
    <xf numFmtId="164" fontId="44" fillId="0" borderId="0" xfId="0" applyNumberFormat="1" applyFont="1" applyBorder="1" applyAlignment="1">
      <alignment horizontal="center" vertical="center"/>
    </xf>
    <xf numFmtId="2" fontId="44" fillId="0" borderId="0" xfId="0" applyNumberFormat="1" applyFont="1" applyBorder="1" applyAlignment="1">
      <alignment horizontal="center" vertical="center"/>
    </xf>
    <xf numFmtId="0" fontId="23" fillId="2" borderId="0" xfId="0" applyFont="1" applyFill="1" applyBorder="1" applyAlignment="1">
      <alignment vertical="center"/>
    </xf>
    <xf numFmtId="164" fontId="23" fillId="2" borderId="0" xfId="0" applyNumberFormat="1" applyFont="1" applyFill="1" applyBorder="1" applyAlignment="1">
      <alignment horizontal="center" vertical="center"/>
    </xf>
    <xf numFmtId="0" fontId="23" fillId="0" borderId="38" xfId="0" applyFont="1" applyBorder="1" applyAlignment="1">
      <alignment horizontal="center" vertical="center" wrapText="1"/>
    </xf>
    <xf numFmtId="0" fontId="23" fillId="0" borderId="15" xfId="0" applyFont="1" applyBorder="1" applyAlignment="1">
      <alignment vertical="center"/>
    </xf>
    <xf numFmtId="164" fontId="23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center"/>
    </xf>
    <xf numFmtId="164" fontId="29" fillId="0" borderId="15" xfId="0" applyNumberFormat="1" applyFont="1" applyBorder="1" applyAlignment="1">
      <alignment horizontal="center" vertical="center" wrapText="1"/>
    </xf>
    <xf numFmtId="164" fontId="29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75" fillId="0" borderId="0" xfId="0" applyFont="1" applyAlignment="1">
      <alignment horizontal="justify" vertical="center"/>
    </xf>
    <xf numFmtId="164" fontId="29" fillId="0" borderId="21" xfId="0" applyNumberFormat="1" applyFont="1" applyBorder="1" applyAlignment="1">
      <alignment horizontal="center" vertical="center"/>
    </xf>
    <xf numFmtId="0" fontId="76" fillId="5" borderId="0" xfId="0" applyFont="1" applyFill="1"/>
    <xf numFmtId="2" fontId="0" fillId="5" borderId="0" xfId="0" applyNumberFormat="1" applyFill="1"/>
    <xf numFmtId="0" fontId="24" fillId="2" borderId="0" xfId="0" applyFont="1" applyFill="1" applyAlignment="1">
      <alignment vertical="center" wrapText="1"/>
    </xf>
    <xf numFmtId="2" fontId="24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69" fontId="24" fillId="0" borderId="1" xfId="0" applyNumberFormat="1" applyFont="1" applyBorder="1" applyAlignment="1">
      <alignment horizontal="center" vertical="center"/>
    </xf>
    <xf numFmtId="164" fontId="24" fillId="0" borderId="0" xfId="0" applyNumberFormat="1" applyFont="1" applyBorder="1" applyAlignment="1">
      <alignment horizontal="center" vertical="center"/>
    </xf>
    <xf numFmtId="169" fontId="24" fillId="0" borderId="0" xfId="0" applyNumberFormat="1" applyFont="1" applyBorder="1" applyAlignment="1">
      <alignment horizontal="center" vertical="center"/>
    </xf>
    <xf numFmtId="164" fontId="24" fillId="0" borderId="15" xfId="0" applyNumberFormat="1" applyFont="1" applyBorder="1" applyAlignment="1">
      <alignment horizontal="center" vertical="center"/>
    </xf>
    <xf numFmtId="169" fontId="24" fillId="0" borderId="15" xfId="0" applyNumberFormat="1" applyFont="1" applyBorder="1" applyAlignment="1">
      <alignment horizontal="center" vertical="center"/>
    </xf>
    <xf numFmtId="172" fontId="24" fillId="0" borderId="0" xfId="3" applyNumberFormat="1" applyFont="1" applyBorder="1" applyAlignment="1">
      <alignment horizontal="center" vertical="center" wrapText="1"/>
    </xf>
    <xf numFmtId="0" fontId="24" fillId="0" borderId="26" xfId="0" applyFont="1" applyBorder="1" applyAlignment="1">
      <alignment vertical="center" wrapText="1"/>
    </xf>
    <xf numFmtId="0" fontId="24" fillId="0" borderId="27" xfId="0" applyFont="1" applyBorder="1" applyAlignment="1">
      <alignment vertical="center" wrapText="1"/>
    </xf>
    <xf numFmtId="0" fontId="52" fillId="0" borderId="1" xfId="0" applyFont="1" applyBorder="1" applyAlignment="1">
      <alignment horizontal="left" vertical="center" wrapText="1"/>
    </xf>
    <xf numFmtId="0" fontId="52" fillId="0" borderId="0" xfId="0" applyFont="1" applyBorder="1" applyAlignment="1">
      <alignment vertical="center" wrapText="1"/>
    </xf>
    <xf numFmtId="0" fontId="76" fillId="0" borderId="0" xfId="0" applyFont="1"/>
    <xf numFmtId="0" fontId="51" fillId="0" borderId="0" xfId="48" applyFont="1"/>
    <xf numFmtId="0" fontId="51" fillId="0" borderId="0" xfId="48" applyFont="1" applyFill="1"/>
    <xf numFmtId="164" fontId="51" fillId="0" borderId="0" xfId="48" applyNumberFormat="1" applyFont="1"/>
    <xf numFmtId="164" fontId="51" fillId="0" borderId="0" xfId="48" applyNumberFormat="1" applyFont="1" applyBorder="1"/>
    <xf numFmtId="0" fontId="26" fillId="0" borderId="0" xfId="0" applyFont="1" applyAlignment="1">
      <alignment wrapText="1"/>
    </xf>
    <xf numFmtId="0" fontId="72" fillId="0" borderId="0" xfId="0" applyFont="1" applyFill="1" applyBorder="1"/>
    <xf numFmtId="0" fontId="25" fillId="0" borderId="15" xfId="0" applyFont="1" applyBorder="1"/>
    <xf numFmtId="1" fontId="26" fillId="0" borderId="0" xfId="0" applyNumberFormat="1" applyFont="1" applyBorder="1" applyAlignment="1">
      <alignment horizontal="center"/>
    </xf>
    <xf numFmtId="0" fontId="27" fillId="0" borderId="0" xfId="1"/>
    <xf numFmtId="0" fontId="77" fillId="14" borderId="16" xfId="0" applyFont="1" applyFill="1" applyBorder="1" applyAlignment="1">
      <alignment horizontal="center" vertical="center"/>
    </xf>
    <xf numFmtId="0" fontId="77" fillId="14" borderId="17" xfId="0" applyFont="1" applyFill="1" applyBorder="1" applyAlignment="1">
      <alignment horizontal="center" vertical="center"/>
    </xf>
    <xf numFmtId="0" fontId="59" fillId="0" borderId="0" xfId="0" applyFont="1" applyFill="1" applyAlignment="1">
      <alignment wrapText="1"/>
    </xf>
    <xf numFmtId="0" fontId="78" fillId="0" borderId="0" xfId="1" applyFont="1"/>
    <xf numFmtId="0" fontId="79" fillId="0" borderId="0" xfId="1" applyFont="1"/>
    <xf numFmtId="0" fontId="59" fillId="4" borderId="0" xfId="0" applyFont="1" applyFill="1"/>
    <xf numFmtId="0" fontId="80" fillId="0" borderId="0" xfId="0" applyFont="1"/>
    <xf numFmtId="0" fontId="77" fillId="0" borderId="16" xfId="0" applyFont="1" applyFill="1" applyBorder="1" applyAlignment="1">
      <alignment horizontal="center" vertical="center"/>
    </xf>
    <xf numFmtId="0" fontId="77" fillId="0" borderId="17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/>
    </xf>
    <xf numFmtId="3" fontId="28" fillId="2" borderId="0" xfId="0" applyNumberFormat="1" applyFont="1" applyFill="1" applyBorder="1" applyAlignment="1">
      <alignment horizontal="right" vertical="center"/>
    </xf>
    <xf numFmtId="3" fontId="26" fillId="0" borderId="0" xfId="0" applyNumberFormat="1" applyFont="1" applyBorder="1" applyAlignment="1">
      <alignment horizontal="right" vertical="center"/>
    </xf>
    <xf numFmtId="0" fontId="28" fillId="0" borderId="0" xfId="0" applyFont="1" applyBorder="1" applyAlignment="1">
      <alignment horizontal="left" vertical="center" indent="1"/>
    </xf>
    <xf numFmtId="0" fontId="28" fillId="0" borderId="15" xfId="0" applyFont="1" applyBorder="1" applyAlignment="1">
      <alignment horizontal="center" vertical="center"/>
    </xf>
    <xf numFmtId="0" fontId="28" fillId="0" borderId="15" xfId="0" applyFont="1" applyBorder="1" applyAlignment="1">
      <alignment horizontal="right" vertical="center"/>
    </xf>
    <xf numFmtId="0" fontId="28" fillId="0" borderId="15" xfId="0" applyFont="1" applyBorder="1" applyAlignment="1">
      <alignment vertical="center"/>
    </xf>
    <xf numFmtId="3" fontId="28" fillId="0" borderId="15" xfId="0" applyNumberFormat="1" applyFont="1" applyBorder="1" applyAlignment="1">
      <alignment horizontal="right" vertical="center"/>
    </xf>
    <xf numFmtId="3" fontId="26" fillId="0" borderId="15" xfId="0" applyNumberFormat="1" applyFont="1" applyBorder="1" applyAlignment="1">
      <alignment horizontal="right" vertical="center"/>
    </xf>
    <xf numFmtId="0" fontId="34" fillId="0" borderId="0" xfId="30" applyNumberFormat="1" applyFont="1" applyFill="1" applyBorder="1" applyAlignment="1" applyProtection="1">
      <alignment wrapText="1"/>
    </xf>
    <xf numFmtId="0" fontId="45" fillId="0" borderId="0" xfId="30" applyNumberFormat="1" applyFont="1" applyFill="1" applyBorder="1" applyAlignment="1" applyProtection="1">
      <alignment wrapText="1"/>
    </xf>
    <xf numFmtId="0" fontId="62" fillId="11" borderId="19" xfId="30" applyFont="1" applyFill="1" applyBorder="1" applyAlignment="1">
      <alignment vertical="center" wrapText="1"/>
    </xf>
    <xf numFmtId="0" fontId="62" fillId="11" borderId="29" xfId="30" applyFont="1" applyFill="1" applyBorder="1" applyAlignment="1">
      <alignment vertical="center" wrapText="1"/>
    </xf>
    <xf numFmtId="0" fontId="34" fillId="12" borderId="19" xfId="30" applyFont="1" applyFill="1" applyBorder="1" applyAlignment="1">
      <alignment vertical="center" wrapText="1"/>
    </xf>
    <xf numFmtId="0" fontId="43" fillId="12" borderId="30" xfId="30" applyFont="1" applyFill="1" applyBorder="1" applyAlignment="1">
      <alignment horizontal="center" vertical="center" wrapText="1"/>
    </xf>
    <xf numFmtId="0" fontId="43" fillId="12" borderId="30" xfId="31" applyFont="1" applyFill="1" applyBorder="1" applyAlignment="1">
      <alignment horizontal="center" vertical="center" wrapText="1"/>
    </xf>
    <xf numFmtId="0" fontId="37" fillId="12" borderId="30" xfId="31" applyFont="1" applyFill="1" applyBorder="1" applyAlignment="1">
      <alignment horizontal="center" vertical="center" wrapText="1"/>
    </xf>
    <xf numFmtId="0" fontId="43" fillId="12" borderId="29" xfId="30" applyFont="1" applyFill="1" applyBorder="1" applyAlignment="1">
      <alignment horizontal="center" vertical="center" wrapText="1"/>
    </xf>
    <xf numFmtId="0" fontId="43" fillId="12" borderId="29" xfId="31" applyFont="1" applyFill="1" applyBorder="1" applyAlignment="1">
      <alignment horizontal="center" vertical="center" wrapText="1"/>
    </xf>
    <xf numFmtId="0" fontId="34" fillId="12" borderId="20" xfId="30" applyFont="1" applyFill="1" applyBorder="1" applyAlignment="1">
      <alignment vertical="center" wrapText="1"/>
    </xf>
    <xf numFmtId="0" fontId="37" fillId="12" borderId="31" xfId="15" applyFont="1" applyFill="1" applyBorder="1" applyAlignment="1" applyProtection="1">
      <alignment horizontal="left" vertical="center" wrapText="1"/>
      <protection locked="0"/>
    </xf>
    <xf numFmtId="4" fontId="37" fillId="12" borderId="32" xfId="15" applyNumberFormat="1" applyFont="1" applyFill="1" applyBorder="1" applyAlignment="1" applyProtection="1">
      <alignment horizontal="right" vertical="center" wrapText="1"/>
      <protection locked="0"/>
    </xf>
    <xf numFmtId="4" fontId="37" fillId="12" borderId="37" xfId="15" applyNumberFormat="1" applyFont="1" applyFill="1" applyBorder="1" applyAlignment="1" applyProtection="1">
      <alignment horizontal="right" vertical="center" wrapText="1"/>
      <protection locked="0"/>
    </xf>
    <xf numFmtId="0" fontId="37" fillId="12" borderId="20" xfId="15" applyFont="1" applyFill="1" applyBorder="1" applyAlignment="1" applyProtection="1">
      <alignment horizontal="left" vertical="center" wrapText="1"/>
      <protection locked="0"/>
    </xf>
    <xf numFmtId="165" fontId="37" fillId="12" borderId="30" xfId="32" applyNumberFormat="1" applyFont="1" applyFill="1" applyBorder="1" applyAlignment="1" applyProtection="1">
      <alignment horizontal="right" vertical="center" wrapText="1"/>
      <protection locked="0"/>
    </xf>
    <xf numFmtId="0" fontId="43" fillId="8" borderId="19" xfId="30" applyFont="1" applyFill="1" applyBorder="1" applyAlignment="1">
      <alignment vertical="center" wrapText="1"/>
    </xf>
    <xf numFmtId="0" fontId="37" fillId="8" borderId="19" xfId="15" applyFont="1" applyFill="1" applyBorder="1" applyAlignment="1" applyProtection="1">
      <alignment horizontal="center" vertical="center" wrapText="1"/>
      <protection locked="0"/>
    </xf>
    <xf numFmtId="4" fontId="43" fillId="8" borderId="29" xfId="30" applyNumberFormat="1" applyFont="1" applyFill="1" applyBorder="1" applyAlignment="1" applyProtection="1">
      <alignment horizontal="right" vertical="center" wrapText="1"/>
    </xf>
    <xf numFmtId="4" fontId="45" fillId="0" borderId="0" xfId="30" applyNumberFormat="1" applyFont="1" applyFill="1" applyBorder="1" applyAlignment="1" applyProtection="1">
      <alignment wrapText="1"/>
    </xf>
    <xf numFmtId="0" fontId="47" fillId="0" borderId="0" xfId="30" applyNumberFormat="1" applyFont="1" applyFill="1" applyBorder="1" applyAlignment="1" applyProtection="1">
      <alignment wrapText="1"/>
    </xf>
    <xf numFmtId="0" fontId="34" fillId="0" borderId="29" xfId="33" applyFont="1" applyFill="1" applyBorder="1" applyAlignment="1">
      <alignment horizontal="left" vertical="center" wrapText="1"/>
    </xf>
    <xf numFmtId="0" fontId="33" fillId="0" borderId="19" xfId="15" applyFont="1" applyFill="1" applyBorder="1" applyAlignment="1" applyProtection="1">
      <alignment horizontal="center" vertical="center" wrapText="1"/>
      <protection locked="0"/>
    </xf>
    <xf numFmtId="4" fontId="33" fillId="0" borderId="29" xfId="30" applyNumberFormat="1" applyFont="1" applyFill="1" applyBorder="1" applyAlignment="1" applyProtection="1">
      <alignment horizontal="right" vertical="center" wrapText="1"/>
    </xf>
    <xf numFmtId="4" fontId="34" fillId="0" borderId="29" xfId="30" applyNumberFormat="1" applyFont="1" applyFill="1" applyBorder="1" applyAlignment="1" applyProtection="1">
      <alignment horizontal="right" vertical="center" wrapText="1"/>
    </xf>
    <xf numFmtId="0" fontId="45" fillId="0" borderId="0" xfId="30" applyFont="1" applyFill="1" applyAlignment="1">
      <alignment wrapText="1"/>
    </xf>
    <xf numFmtId="0" fontId="34" fillId="0" borderId="29" xfId="33" applyFont="1" applyBorder="1" applyAlignment="1">
      <alignment horizontal="left" vertical="center" wrapText="1"/>
    </xf>
    <xf numFmtId="4" fontId="33" fillId="0" borderId="29" xfId="30" applyNumberFormat="1" applyFont="1" applyFill="1" applyBorder="1" applyAlignment="1">
      <alignment horizontal="right" vertical="center" wrapText="1"/>
    </xf>
    <xf numFmtId="4" fontId="34" fillId="0" borderId="29" xfId="30" applyNumberFormat="1" applyFont="1" applyFill="1" applyBorder="1" applyAlignment="1">
      <alignment horizontal="right" vertical="center" wrapText="1"/>
    </xf>
    <xf numFmtId="0" fontId="43" fillId="8" borderId="29" xfId="33" applyFont="1" applyFill="1" applyBorder="1" applyAlignment="1">
      <alignment horizontal="left" vertical="center" wrapText="1"/>
    </xf>
    <xf numFmtId="0" fontId="43" fillId="8" borderId="19" xfId="30" applyFont="1" applyFill="1" applyBorder="1" applyAlignment="1">
      <alignment horizontal="left" vertical="center" wrapText="1"/>
    </xf>
    <xf numFmtId="0" fontId="47" fillId="0" borderId="0" xfId="30" applyFont="1" applyFill="1" applyAlignment="1">
      <alignment wrapText="1"/>
    </xf>
    <xf numFmtId="0" fontId="34" fillId="0" borderId="19" xfId="33" applyFont="1" applyFill="1" applyBorder="1" applyAlignment="1">
      <alignment horizontal="center" wrapText="1"/>
    </xf>
    <xf numFmtId="0" fontId="43" fillId="0" borderId="29" xfId="33" applyFont="1" applyBorder="1" applyAlignment="1">
      <alignment horizontal="left" vertical="center" wrapText="1"/>
    </xf>
    <xf numFmtId="0" fontId="43" fillId="0" borderId="19" xfId="33" applyFont="1" applyBorder="1" applyAlignment="1">
      <alignment horizontal="center" wrapText="1"/>
    </xf>
    <xf numFmtId="0" fontId="34" fillId="0" borderId="30" xfId="33" applyFont="1" applyFill="1" applyBorder="1" applyAlignment="1">
      <alignment horizontal="left" vertical="center" wrapText="1"/>
    </xf>
    <xf numFmtId="0" fontId="33" fillId="0" borderId="20" xfId="15" applyFont="1" applyFill="1" applyBorder="1" applyAlignment="1" applyProtection="1">
      <alignment horizontal="center" vertical="center" wrapText="1"/>
      <protection locked="0"/>
    </xf>
    <xf numFmtId="0" fontId="37" fillId="12" borderId="31" xfId="15" applyFont="1" applyFill="1" applyBorder="1" applyAlignment="1" applyProtection="1">
      <alignment horizontal="center" vertical="center" wrapText="1"/>
      <protection locked="0"/>
    </xf>
    <xf numFmtId="4" fontId="37" fillId="12" borderId="31" xfId="15" applyNumberFormat="1" applyFont="1" applyFill="1" applyBorder="1" applyAlignment="1" applyProtection="1">
      <alignment horizontal="right" vertical="center" wrapText="1"/>
      <protection locked="0"/>
    </xf>
    <xf numFmtId="4" fontId="37" fillId="12" borderId="35" xfId="15" applyNumberFormat="1" applyFont="1" applyFill="1" applyBorder="1" applyAlignment="1" applyProtection="1">
      <alignment horizontal="right" vertical="center" wrapText="1"/>
      <protection locked="0"/>
    </xf>
    <xf numFmtId="0" fontId="37" fillId="12" borderId="20" xfId="15" applyFont="1" applyFill="1" applyBorder="1" applyAlignment="1" applyProtection="1">
      <alignment horizontal="center" vertical="center" wrapText="1"/>
      <protection locked="0"/>
    </xf>
    <xf numFmtId="10" fontId="37" fillId="12" borderId="20" xfId="32" applyNumberFormat="1" applyFont="1" applyFill="1" applyBorder="1" applyAlignment="1" applyProtection="1">
      <alignment horizontal="right" vertical="center" wrapText="1"/>
      <protection locked="0"/>
    </xf>
    <xf numFmtId="0" fontId="43" fillId="8" borderId="29" xfId="33" applyFont="1" applyFill="1" applyBorder="1" applyAlignment="1">
      <alignment horizontal="left" wrapText="1"/>
    </xf>
    <xf numFmtId="0" fontId="43" fillId="0" borderId="29" xfId="33" applyFont="1" applyFill="1" applyBorder="1" applyAlignment="1">
      <alignment horizontal="left" vertical="center" wrapText="1"/>
    </xf>
    <xf numFmtId="0" fontId="37" fillId="0" borderId="19" xfId="15" applyFont="1" applyFill="1" applyBorder="1" applyAlignment="1" applyProtection="1">
      <alignment horizontal="center" vertical="center" wrapText="1"/>
      <protection locked="0"/>
    </xf>
    <xf numFmtId="0" fontId="34" fillId="0" borderId="19" xfId="8" applyFont="1" applyFill="1" applyBorder="1" applyAlignment="1">
      <alignment horizontal="left" vertical="center" wrapText="1"/>
    </xf>
    <xf numFmtId="166" fontId="45" fillId="0" borderId="0" xfId="30" applyNumberFormat="1" applyFont="1" applyFill="1" applyBorder="1" applyAlignment="1" applyProtection="1">
      <alignment wrapText="1"/>
    </xf>
    <xf numFmtId="4" fontId="37" fillId="8" borderId="29" xfId="30" applyNumberFormat="1" applyFont="1" applyFill="1" applyBorder="1" applyAlignment="1" applyProtection="1">
      <alignment horizontal="right" vertical="center" wrapText="1"/>
    </xf>
    <xf numFmtId="0" fontId="37" fillId="12" borderId="32" xfId="15" applyFont="1" applyFill="1" applyBorder="1" applyAlignment="1" applyProtection="1">
      <alignment horizontal="center" vertical="center" wrapText="1"/>
      <protection locked="0"/>
    </xf>
    <xf numFmtId="4" fontId="37" fillId="13" borderId="32" xfId="15" applyNumberFormat="1" applyFont="1" applyFill="1" applyBorder="1" applyAlignment="1" applyProtection="1">
      <alignment horizontal="right" vertical="center" wrapText="1"/>
      <protection locked="0"/>
    </xf>
    <xf numFmtId="4" fontId="37" fillId="13" borderId="37" xfId="15" applyNumberFormat="1" applyFont="1" applyFill="1" applyBorder="1" applyAlignment="1" applyProtection="1">
      <alignment horizontal="right" vertical="center" wrapText="1"/>
      <protection locked="0"/>
    </xf>
    <xf numFmtId="0" fontId="37" fillId="12" borderId="19" xfId="15" applyFont="1" applyFill="1" applyBorder="1" applyAlignment="1" applyProtection="1">
      <alignment horizontal="left" vertical="center" wrapText="1"/>
      <protection locked="0"/>
    </xf>
    <xf numFmtId="0" fontId="37" fillId="12" borderId="29" xfId="15" applyFont="1" applyFill="1" applyBorder="1" applyAlignment="1" applyProtection="1">
      <alignment horizontal="center" vertical="center" wrapText="1"/>
      <protection locked="0"/>
    </xf>
    <xf numFmtId="10" fontId="37" fillId="12" borderId="29" xfId="32" applyNumberFormat="1" applyFont="1" applyFill="1" applyBorder="1" applyAlignment="1" applyProtection="1">
      <alignment horizontal="right" vertical="center" wrapText="1"/>
      <protection locked="0"/>
    </xf>
    <xf numFmtId="0" fontId="34" fillId="0" borderId="33" xfId="31" applyFont="1" applyFill="1" applyBorder="1" applyAlignment="1">
      <alignment wrapText="1"/>
    </xf>
    <xf numFmtId="0" fontId="34" fillId="0" borderId="33" xfId="30" applyNumberFormat="1" applyFont="1" applyFill="1" applyBorder="1" applyAlignment="1" applyProtection="1">
      <alignment wrapText="1"/>
    </xf>
    <xf numFmtId="166" fontId="34" fillId="0" borderId="33" xfId="30" applyNumberFormat="1" applyFont="1" applyFill="1" applyBorder="1" applyAlignment="1" applyProtection="1">
      <alignment horizontal="right" vertical="center" wrapText="1"/>
    </xf>
    <xf numFmtId="166" fontId="34" fillId="0" borderId="36" xfId="30" applyNumberFormat="1" applyFont="1" applyFill="1" applyBorder="1" applyAlignment="1" applyProtection="1">
      <alignment horizontal="right" vertical="center" wrapText="1"/>
    </xf>
    <xf numFmtId="0" fontId="40" fillId="0" borderId="0" xfId="0" applyFont="1" applyAlignment="1">
      <alignment wrapText="1"/>
    </xf>
    <xf numFmtId="164" fontId="47" fillId="0" borderId="0" xfId="30" applyNumberFormat="1" applyFont="1" applyFill="1" applyBorder="1" applyAlignment="1" applyProtection="1">
      <alignment wrapText="1"/>
    </xf>
    <xf numFmtId="165" fontId="45" fillId="0" borderId="0" xfId="2" applyNumberFormat="1" applyFont="1" applyFill="1" applyBorder="1" applyAlignment="1" applyProtection="1">
      <alignment wrapText="1"/>
    </xf>
    <xf numFmtId="10" fontId="45" fillId="0" borderId="0" xfId="30" applyNumberFormat="1" applyFont="1" applyFill="1" applyBorder="1" applyAlignment="1" applyProtection="1">
      <alignment wrapText="1"/>
    </xf>
    <xf numFmtId="0" fontId="0" fillId="0" borderId="0" xfId="0" applyFill="1" applyBorder="1" applyAlignment="1">
      <alignment wrapText="1"/>
    </xf>
    <xf numFmtId="164" fontId="45" fillId="0" borderId="0" xfId="30" applyNumberFormat="1" applyFont="1" applyFill="1" applyBorder="1" applyAlignment="1" applyProtection="1">
      <alignment wrapText="1"/>
    </xf>
    <xf numFmtId="0" fontId="28" fillId="0" borderId="0" xfId="0" applyFont="1" applyFill="1" applyAlignment="1">
      <alignment wrapText="1"/>
    </xf>
    <xf numFmtId="0" fontId="28" fillId="0" borderId="21" xfId="0" applyFont="1" applyFill="1" applyBorder="1" applyAlignment="1">
      <alignment wrapText="1"/>
    </xf>
    <xf numFmtId="0" fontId="26" fillId="0" borderId="21" xfId="0" applyFont="1" applyFill="1" applyBorder="1" applyAlignment="1">
      <alignment wrapText="1"/>
    </xf>
    <xf numFmtId="1" fontId="28" fillId="0" borderId="21" xfId="0" applyNumberFormat="1" applyFont="1" applyBorder="1" applyAlignment="1">
      <alignment horizontal="right" vertical="center" wrapText="1"/>
    </xf>
    <xf numFmtId="3" fontId="28" fillId="0" borderId="0" xfId="3" applyNumberFormat="1" applyFont="1" applyFill="1" applyBorder="1" applyAlignment="1">
      <alignment horizontal="right" vertical="center" wrapText="1"/>
    </xf>
    <xf numFmtId="0" fontId="26" fillId="0" borderId="0" xfId="0" applyFont="1" applyFill="1" applyAlignment="1">
      <alignment wrapText="1"/>
    </xf>
    <xf numFmtId="3" fontId="24" fillId="0" borderId="0" xfId="3" applyNumberFormat="1" applyFont="1" applyFill="1" applyBorder="1" applyAlignment="1">
      <alignment horizontal="right" vertical="center" wrapText="1"/>
    </xf>
    <xf numFmtId="3" fontId="24" fillId="0" borderId="0" xfId="0" applyNumberFormat="1" applyFont="1" applyFill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24" fillId="0" borderId="0" xfId="0" applyFont="1" applyFill="1" applyBorder="1" applyAlignment="1">
      <alignment vertical="center" wrapText="1"/>
    </xf>
    <xf numFmtId="3" fontId="28" fillId="0" borderId="15" xfId="3" applyNumberFormat="1" applyFont="1" applyFill="1" applyBorder="1" applyAlignment="1">
      <alignment horizontal="right" vertical="center" wrapText="1"/>
    </xf>
    <xf numFmtId="3" fontId="23" fillId="0" borderId="0" xfId="0" applyNumberFormat="1" applyFont="1" applyFill="1" applyBorder="1" applyAlignment="1">
      <alignment vertical="center" wrapText="1"/>
    </xf>
    <xf numFmtId="1" fontId="24" fillId="0" borderId="0" xfId="3" applyNumberFormat="1" applyFont="1" applyFill="1" applyBorder="1" applyAlignment="1">
      <alignment horizontal="right" vertical="center" wrapText="1"/>
    </xf>
    <xf numFmtId="164" fontId="24" fillId="0" borderId="0" xfId="0" applyNumberFormat="1" applyFont="1" applyFill="1" applyBorder="1" applyAlignment="1">
      <alignment vertical="center" wrapText="1"/>
    </xf>
    <xf numFmtId="1" fontId="24" fillId="0" borderId="15" xfId="3" applyNumberFormat="1" applyFont="1" applyFill="1" applyBorder="1" applyAlignment="1">
      <alignment horizontal="right" vertical="center" wrapText="1"/>
    </xf>
    <xf numFmtId="0" fontId="24" fillId="0" borderId="23" xfId="0" applyFont="1" applyBorder="1" applyAlignment="1">
      <alignment vertical="center" wrapText="1"/>
    </xf>
    <xf numFmtId="164" fontId="24" fillId="0" borderId="23" xfId="3" applyNumberFormat="1" applyFont="1" applyFill="1" applyBorder="1" applyAlignment="1">
      <alignment horizontal="right" vertical="center" wrapText="1"/>
    </xf>
    <xf numFmtId="164" fontId="24" fillId="0" borderId="15" xfId="3" applyNumberFormat="1" applyFont="1" applyFill="1" applyBorder="1" applyAlignment="1">
      <alignment horizontal="right" vertical="center" wrapText="1"/>
    </xf>
    <xf numFmtId="9" fontId="26" fillId="0" borderId="0" xfId="2" applyFont="1" applyBorder="1" applyAlignment="1">
      <alignment wrapText="1"/>
    </xf>
    <xf numFmtId="164" fontId="30" fillId="0" borderId="0" xfId="0" applyNumberFormat="1" applyFont="1" applyFill="1" applyBorder="1" applyAlignment="1">
      <alignment vertical="center" wrapText="1"/>
    </xf>
    <xf numFmtId="165" fontId="26" fillId="0" borderId="0" xfId="0" applyNumberFormat="1" applyFont="1" applyAlignment="1">
      <alignment wrapText="1"/>
    </xf>
    <xf numFmtId="0" fontId="29" fillId="0" borderId="0" xfId="0" applyFont="1" applyBorder="1" applyAlignment="1">
      <alignment vertical="center" wrapText="1"/>
    </xf>
    <xf numFmtId="172" fontId="26" fillId="0" borderId="0" xfId="3" applyNumberFormat="1" applyFont="1" applyFill="1" applyBorder="1" applyAlignment="1">
      <alignment vertical="center" wrapText="1"/>
    </xf>
    <xf numFmtId="167" fontId="26" fillId="0" borderId="0" xfId="3" applyNumberFormat="1" applyFont="1" applyFill="1" applyBorder="1" applyAlignment="1">
      <alignment horizontal="right" wrapText="1"/>
    </xf>
    <xf numFmtId="3" fontId="26" fillId="0" borderId="0" xfId="3" applyNumberFormat="1" applyFont="1" applyFill="1" applyBorder="1" applyAlignment="1">
      <alignment horizontal="right" wrapText="1"/>
    </xf>
    <xf numFmtId="0" fontId="29" fillId="0" borderId="0" xfId="0" applyFont="1" applyBorder="1" applyAlignment="1">
      <alignment horizontal="center" vertical="center" wrapText="1"/>
    </xf>
    <xf numFmtId="164" fontId="26" fillId="0" borderId="0" xfId="0" applyNumberFormat="1" applyFont="1" applyAlignment="1">
      <alignment wrapText="1"/>
    </xf>
    <xf numFmtId="2" fontId="30" fillId="0" borderId="0" xfId="0" applyNumberFormat="1" applyFont="1" applyFill="1" applyBorder="1" applyAlignment="1">
      <alignment vertical="center" wrapText="1"/>
    </xf>
    <xf numFmtId="167" fontId="30" fillId="0" borderId="0" xfId="3" applyNumberFormat="1" applyFont="1" applyFill="1" applyBorder="1" applyAlignment="1">
      <alignment horizontal="left" wrapText="1"/>
    </xf>
    <xf numFmtId="3" fontId="26" fillId="0" borderId="0" xfId="0" applyNumberFormat="1" applyFont="1" applyBorder="1" applyAlignment="1">
      <alignment horizontal="right" vertical="center"/>
    </xf>
    <xf numFmtId="3" fontId="26" fillId="0" borderId="15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left" vertical="center" indent="1"/>
    </xf>
    <xf numFmtId="0" fontId="26" fillId="0" borderId="0" xfId="0" applyFont="1" applyBorder="1" applyAlignment="1">
      <alignment horizontal="left" vertical="center" indent="2"/>
    </xf>
    <xf numFmtId="0" fontId="26" fillId="0" borderId="0" xfId="0" applyFont="1" applyBorder="1" applyAlignment="1">
      <alignment horizontal="left" vertical="center" wrapText="1" indent="1"/>
    </xf>
    <xf numFmtId="0" fontId="26" fillId="0" borderId="0" xfId="0" applyFont="1" applyBorder="1" applyAlignment="1">
      <alignment horizontal="left" vertical="center" indent="3"/>
    </xf>
    <xf numFmtId="3" fontId="28" fillId="0" borderId="15" xfId="0" applyNumberFormat="1" applyFont="1" applyBorder="1" applyAlignment="1">
      <alignment horizontal="right" vertical="center"/>
    </xf>
    <xf numFmtId="0" fontId="26" fillId="0" borderId="15" xfId="0" applyFont="1" applyBorder="1" applyAlignment="1">
      <alignment horizontal="left" vertical="center" indent="1"/>
    </xf>
    <xf numFmtId="3" fontId="28" fillId="2" borderId="0" xfId="0" applyNumberFormat="1" applyFont="1" applyFill="1" applyBorder="1" applyAlignment="1">
      <alignment horizontal="right" vertical="center"/>
    </xf>
    <xf numFmtId="166" fontId="28" fillId="0" borderId="0" xfId="0" applyNumberFormat="1" applyFont="1" applyBorder="1" applyAlignment="1">
      <alignment horizontal="right" vertical="center"/>
    </xf>
    <xf numFmtId="0" fontId="28" fillId="0" borderId="0" xfId="0" applyFont="1" applyBorder="1" applyAlignment="1">
      <alignment vertical="center"/>
    </xf>
    <xf numFmtId="3" fontId="28" fillId="0" borderId="0" xfId="0" applyNumberFormat="1" applyFont="1" applyBorder="1" applyAlignment="1">
      <alignment horizontal="right" vertical="center"/>
    </xf>
    <xf numFmtId="0" fontId="28" fillId="2" borderId="0" xfId="0" applyFont="1" applyFill="1" applyBorder="1" applyAlignment="1">
      <alignment vertical="center"/>
    </xf>
    <xf numFmtId="0" fontId="26" fillId="0" borderId="0" xfId="0" applyFont="1" applyBorder="1" applyAlignment="1">
      <alignment horizontal="left" vertical="center" indent="1"/>
    </xf>
    <xf numFmtId="0" fontId="26" fillId="0" borderId="0" xfId="0" applyFont="1" applyBorder="1" applyAlignment="1">
      <alignment horizontal="left" vertical="center" indent="2"/>
    </xf>
    <xf numFmtId="0" fontId="26" fillId="0" borderId="0" xfId="0" applyFont="1" applyBorder="1" applyAlignment="1">
      <alignment horizontal="left" vertical="center" wrapText="1" indent="1"/>
    </xf>
    <xf numFmtId="0" fontId="26" fillId="0" borderId="0" xfId="0" applyFont="1" applyBorder="1" applyAlignment="1">
      <alignment horizontal="left" vertical="center" indent="3"/>
    </xf>
    <xf numFmtId="0" fontId="26" fillId="0" borderId="15" xfId="0" applyFont="1" applyBorder="1" applyAlignment="1">
      <alignment horizontal="left" vertical="center" indent="1"/>
    </xf>
    <xf numFmtId="0" fontId="73" fillId="0" borderId="1" xfId="0" applyFont="1" applyBorder="1" applyAlignment="1">
      <alignment vertical="center"/>
    </xf>
    <xf numFmtId="14" fontId="0" fillId="5" borderId="0" xfId="0" applyNumberFormat="1" applyFill="1"/>
    <xf numFmtId="164" fontId="0" fillId="5" borderId="0" xfId="0" applyNumberFormat="1" applyFill="1"/>
    <xf numFmtId="1" fontId="0" fillId="5" borderId="0" xfId="0" applyNumberFormat="1" applyFill="1"/>
    <xf numFmtId="164" fontId="24" fillId="2" borderId="0" xfId="0" quotePrefix="1" applyNumberFormat="1" applyFont="1" applyFill="1" applyAlignment="1">
      <alignment horizontal="center" vertical="center" wrapText="1"/>
    </xf>
    <xf numFmtId="1" fontId="26" fillId="0" borderId="0" xfId="0" applyNumberFormat="1" applyFont="1"/>
    <xf numFmtId="0" fontId="33" fillId="0" borderId="3" xfId="0" applyFont="1" applyBorder="1"/>
    <xf numFmtId="1" fontId="26" fillId="0" borderId="3" xfId="0" applyNumberFormat="1" applyFont="1" applyBorder="1" applyAlignment="1">
      <alignment horizontal="center"/>
    </xf>
    <xf numFmtId="0" fontId="28" fillId="0" borderId="1" xfId="0" applyFont="1" applyBorder="1" applyAlignment="1">
      <alignment horizontal="right"/>
    </xf>
    <xf numFmtId="0" fontId="29" fillId="0" borderId="14" xfId="0" applyFont="1" applyBorder="1" applyAlignment="1">
      <alignment horizontal="right" vertical="center" wrapText="1"/>
    </xf>
    <xf numFmtId="0" fontId="29" fillId="0" borderId="14" xfId="0" applyFont="1" applyBorder="1" applyAlignment="1">
      <alignment vertical="center"/>
    </xf>
    <xf numFmtId="0" fontId="29" fillId="0" borderId="14" xfId="0" applyFont="1" applyBorder="1" applyAlignment="1">
      <alignment horizontal="right" vertical="center"/>
    </xf>
    <xf numFmtId="0" fontId="45" fillId="15" borderId="0" xfId="30" applyNumberFormat="1" applyFont="1" applyFill="1" applyBorder="1" applyAlignment="1" applyProtection="1">
      <alignment wrapText="1"/>
    </xf>
    <xf numFmtId="0" fontId="0" fillId="0" borderId="15" xfId="0" applyBorder="1"/>
    <xf numFmtId="0" fontId="8" fillId="0" borderId="0" xfId="0" applyFont="1"/>
    <xf numFmtId="0" fontId="26" fillId="0" borderId="0" xfId="0" applyFont="1" applyFill="1" applyBorder="1" applyAlignment="1">
      <alignment wrapText="1"/>
    </xf>
    <xf numFmtId="0" fontId="0" fillId="0" borderId="1" xfId="0" applyBorder="1"/>
    <xf numFmtId="3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2" fontId="25" fillId="0" borderId="0" xfId="0" applyNumberFormat="1" applyFont="1" applyAlignment="1">
      <alignment horizontal="center"/>
    </xf>
    <xf numFmtId="2" fontId="25" fillId="0" borderId="15" xfId="0" applyNumberFormat="1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3" fontId="25" fillId="0" borderId="15" xfId="0" applyNumberFormat="1" applyFont="1" applyBorder="1" applyAlignment="1">
      <alignment horizontal="center"/>
    </xf>
    <xf numFmtId="0" fontId="72" fillId="0" borderId="0" xfId="0" applyFont="1"/>
    <xf numFmtId="0" fontId="72" fillId="0" borderId="1" xfId="0" applyFont="1" applyBorder="1"/>
    <xf numFmtId="0" fontId="72" fillId="0" borderId="1" xfId="0" applyFont="1" applyBorder="1" applyAlignment="1">
      <alignment horizontal="center" vertical="center"/>
    </xf>
    <xf numFmtId="3" fontId="72" fillId="0" borderId="0" xfId="0" applyNumberFormat="1" applyFont="1" applyAlignment="1">
      <alignment horizontal="center"/>
    </xf>
    <xf numFmtId="2" fontId="72" fillId="0" borderId="1" xfId="0" applyNumberFormat="1" applyFont="1" applyBorder="1" applyAlignment="1">
      <alignment horizontal="center"/>
    </xf>
    <xf numFmtId="0" fontId="7" fillId="0" borderId="0" xfId="0" applyFont="1"/>
    <xf numFmtId="0" fontId="82" fillId="0" borderId="0" xfId="0" applyFont="1"/>
    <xf numFmtId="0" fontId="56" fillId="0" borderId="0" xfId="0" applyFont="1"/>
    <xf numFmtId="164" fontId="29" fillId="0" borderId="0" xfId="0" applyNumberFormat="1" applyFont="1" applyBorder="1" applyAlignment="1">
      <alignment horizontal="right" vertical="center"/>
    </xf>
    <xf numFmtId="3" fontId="25" fillId="0" borderId="0" xfId="0" applyNumberFormat="1" applyFont="1" applyFill="1" applyAlignment="1">
      <alignment horizontal="center"/>
    </xf>
    <xf numFmtId="2" fontId="37" fillId="12" borderId="20" xfId="32" applyNumberFormat="1" applyFont="1" applyFill="1" applyBorder="1" applyAlignment="1" applyProtection="1">
      <alignment horizontal="right" vertical="center" wrapText="1"/>
      <protection locked="0"/>
    </xf>
    <xf numFmtId="2" fontId="45" fillId="0" borderId="0" xfId="30" applyNumberFormat="1" applyFont="1" applyFill="1" applyBorder="1" applyAlignment="1" applyProtection="1">
      <alignment wrapText="1"/>
    </xf>
    <xf numFmtId="166" fontId="23" fillId="0" borderId="27" xfId="0" applyNumberFormat="1" applyFont="1" applyBorder="1" applyAlignment="1">
      <alignment horizontal="center" vertical="center"/>
    </xf>
    <xf numFmtId="4" fontId="26" fillId="0" borderId="0" xfId="0" applyNumberFormat="1" applyFont="1" applyBorder="1"/>
    <xf numFmtId="166" fontId="23" fillId="0" borderId="24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vertical="center" wrapText="1"/>
    </xf>
    <xf numFmtId="0" fontId="52" fillId="0" borderId="1" xfId="0" applyFont="1" applyBorder="1" applyAlignment="1">
      <alignment horizontal="left" vertical="center"/>
    </xf>
    <xf numFmtId="166" fontId="24" fillId="0" borderId="26" xfId="0" applyNumberFormat="1" applyFont="1" applyBorder="1" applyAlignment="1">
      <alignment horizontal="center" vertical="center"/>
    </xf>
    <xf numFmtId="166" fontId="24" fillId="0" borderId="27" xfId="0" applyNumberFormat="1" applyFont="1" applyBorder="1" applyAlignment="1">
      <alignment horizontal="center" vertical="center"/>
    </xf>
    <xf numFmtId="166" fontId="24" fillId="0" borderId="12" xfId="0" applyNumberFormat="1" applyFont="1" applyBorder="1" applyAlignment="1">
      <alignment horizontal="center" vertical="center"/>
    </xf>
    <xf numFmtId="166" fontId="23" fillId="0" borderId="25" xfId="0" applyNumberFormat="1" applyFont="1" applyBorder="1" applyAlignment="1">
      <alignment horizontal="center" vertical="center" wrapText="1"/>
    </xf>
    <xf numFmtId="166" fontId="24" fillId="0" borderId="26" xfId="0" applyNumberFormat="1" applyFont="1" applyBorder="1" applyAlignment="1">
      <alignment horizontal="center" vertical="center" wrapText="1"/>
    </xf>
    <xf numFmtId="166" fontId="26" fillId="0" borderId="27" xfId="0" applyNumberFormat="1" applyFont="1" applyBorder="1" applyAlignment="1">
      <alignment horizontal="center"/>
    </xf>
    <xf numFmtId="166" fontId="23" fillId="0" borderId="26" xfId="0" applyNumberFormat="1" applyFont="1" applyBorder="1" applyAlignment="1">
      <alignment horizontal="center" vertical="center"/>
    </xf>
    <xf numFmtId="166" fontId="23" fillId="0" borderId="12" xfId="0" applyNumberFormat="1" applyFont="1" applyBorder="1" applyAlignment="1">
      <alignment horizontal="center" vertical="center"/>
    </xf>
    <xf numFmtId="0" fontId="34" fillId="0" borderId="22" xfId="0" applyFont="1" applyFill="1" applyBorder="1" applyAlignment="1">
      <alignment horizontal="left" indent="3"/>
    </xf>
    <xf numFmtId="0" fontId="34" fillId="0" borderId="29" xfId="0" applyFont="1" applyFill="1" applyBorder="1" applyAlignment="1">
      <alignment horizontal="center"/>
    </xf>
    <xf numFmtId="0" fontId="34" fillId="0" borderId="29" xfId="0" applyFont="1" applyBorder="1" applyAlignment="1">
      <alignment horizontal="center"/>
    </xf>
    <xf numFmtId="0" fontId="34" fillId="0" borderId="22" xfId="0" applyFont="1" applyFill="1" applyBorder="1" applyAlignment="1">
      <alignment horizontal="left" indent="1"/>
    </xf>
    <xf numFmtId="1" fontId="25" fillId="0" borderId="0" xfId="0" applyNumberFormat="1" applyFont="1" applyAlignment="1">
      <alignment horizontal="center"/>
    </xf>
    <xf numFmtId="0" fontId="72" fillId="0" borderId="15" xfId="0" applyFont="1" applyBorder="1" applyAlignment="1">
      <alignment horizontal="left" vertical="center"/>
    </xf>
    <xf numFmtId="0" fontId="72" fillId="0" borderId="15" xfId="0" applyFont="1" applyBorder="1" applyAlignment="1">
      <alignment horizontal="center" vertical="center" wrapText="1"/>
    </xf>
    <xf numFmtId="0" fontId="72" fillId="0" borderId="15" xfId="0" applyFont="1" applyBorder="1" applyAlignment="1">
      <alignment horizontal="center" vertical="center"/>
    </xf>
    <xf numFmtId="0" fontId="6" fillId="0" borderId="1" xfId="0" applyFont="1" applyBorder="1"/>
    <xf numFmtId="3" fontId="8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8" fillId="0" borderId="0" xfId="0" applyFont="1" applyFill="1" applyBorder="1"/>
    <xf numFmtId="0" fontId="72" fillId="0" borderId="0" xfId="0" applyFont="1" applyFill="1" applyBorder="1" applyAlignment="1">
      <alignment horizontal="left" vertical="center"/>
    </xf>
    <xf numFmtId="0" fontId="72" fillId="0" borderId="0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/>
    </xf>
    <xf numFmtId="3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2" fontId="25" fillId="0" borderId="0" xfId="0" applyNumberFormat="1" applyFont="1" applyFill="1" applyBorder="1" applyAlignment="1">
      <alignment horizontal="center"/>
    </xf>
    <xf numFmtId="3" fontId="72" fillId="0" borderId="0" xfId="0" applyNumberFormat="1" applyFont="1" applyFill="1" applyBorder="1" applyAlignment="1">
      <alignment horizontal="center"/>
    </xf>
    <xf numFmtId="2" fontId="72" fillId="0" borderId="0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wrapText="1"/>
    </xf>
    <xf numFmtId="0" fontId="25" fillId="0" borderId="0" xfId="0" applyFont="1" applyAlignment="1">
      <alignment vertical="center"/>
    </xf>
    <xf numFmtId="0" fontId="34" fillId="0" borderId="0" xfId="33" applyFont="1" applyFill="1" applyBorder="1" applyAlignment="1">
      <alignment horizontal="left" vertical="center" wrapText="1"/>
    </xf>
    <xf numFmtId="0" fontId="43" fillId="0" borderId="0" xfId="33" applyFont="1" applyFill="1" applyBorder="1" applyAlignment="1">
      <alignment horizontal="left" vertical="center" wrapText="1"/>
    </xf>
    <xf numFmtId="164" fontId="33" fillId="0" borderId="19" xfId="15" applyNumberFormat="1" applyFont="1" applyFill="1" applyBorder="1" applyAlignment="1" applyProtection="1">
      <alignment horizontal="center" vertical="center" wrapText="1"/>
      <protection locked="0"/>
    </xf>
    <xf numFmtId="164" fontId="37" fillId="0" borderId="19" xfId="15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33" applyFont="1" applyBorder="1" applyAlignment="1">
      <alignment horizontal="left" vertical="center" wrapText="1"/>
    </xf>
    <xf numFmtId="164" fontId="33" fillId="0" borderId="40" xfId="15" applyNumberFormat="1" applyFont="1" applyFill="1" applyBorder="1" applyAlignment="1" applyProtection="1">
      <alignment horizontal="center" vertical="center" wrapText="1"/>
      <protection locked="0"/>
    </xf>
    <xf numFmtId="0" fontId="52" fillId="0" borderId="0" xfId="0" applyFont="1" applyFill="1" applyBorder="1" applyAlignment="1">
      <alignment vertical="center"/>
    </xf>
    <xf numFmtId="164" fontId="33" fillId="0" borderId="0" xfId="15" applyNumberFormat="1" applyFont="1" applyFill="1" applyBorder="1" applyAlignment="1" applyProtection="1">
      <alignment horizontal="center" vertical="center" wrapText="1"/>
      <protection locked="0"/>
    </xf>
    <xf numFmtId="164" fontId="37" fillId="0" borderId="0" xfId="15" applyNumberFormat="1" applyFont="1" applyFill="1" applyBorder="1" applyAlignment="1" applyProtection="1">
      <alignment horizontal="center" vertical="center" wrapText="1"/>
      <protection locked="0"/>
    </xf>
    <xf numFmtId="164" fontId="33" fillId="0" borderId="1" xfId="15" applyNumberFormat="1" applyFont="1" applyFill="1" applyBorder="1" applyAlignment="1" applyProtection="1">
      <alignment horizontal="center" vertical="center" wrapText="1"/>
      <protection locked="0"/>
    </xf>
    <xf numFmtId="1" fontId="33" fillId="0" borderId="0" xfId="15" applyNumberFormat="1" applyFont="1" applyFill="1" applyBorder="1" applyAlignment="1" applyProtection="1">
      <alignment horizontal="center" vertical="center" wrapText="1"/>
      <protection locked="0"/>
    </xf>
    <xf numFmtId="1" fontId="37" fillId="0" borderId="0" xfId="15" applyNumberFormat="1" applyFont="1" applyFill="1" applyBorder="1" applyAlignment="1" applyProtection="1">
      <alignment horizontal="center" vertical="center" wrapText="1"/>
      <protection locked="0"/>
    </xf>
    <xf numFmtId="1" fontId="33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15" applyFont="1" applyFill="1" applyBorder="1" applyAlignment="1" applyProtection="1">
      <alignment horizontal="center" vertical="center" wrapText="1"/>
      <protection locked="0"/>
    </xf>
    <xf numFmtId="0" fontId="37" fillId="0" borderId="0" xfId="15" applyFont="1" applyFill="1" applyBorder="1" applyAlignment="1" applyProtection="1">
      <alignment horizontal="center" vertical="center" wrapText="1"/>
      <protection locked="0"/>
    </xf>
    <xf numFmtId="0" fontId="33" fillId="0" borderId="1" xfId="15" applyFont="1" applyFill="1" applyBorder="1" applyAlignment="1" applyProtection="1">
      <alignment horizontal="center" vertical="center" wrapText="1"/>
      <protection locked="0"/>
    </xf>
    <xf numFmtId="0" fontId="72" fillId="0" borderId="1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/>
    </xf>
    <xf numFmtId="0" fontId="52" fillId="0" borderId="0" xfId="0" applyFont="1" applyBorder="1" applyAlignment="1">
      <alignment vertical="center"/>
    </xf>
    <xf numFmtId="3" fontId="26" fillId="0" borderId="0" xfId="0" applyNumberFormat="1" applyFont="1" applyFill="1"/>
    <xf numFmtId="0" fontId="4" fillId="0" borderId="0" xfId="0" applyFont="1"/>
    <xf numFmtId="0" fontId="24" fillId="0" borderId="0" xfId="0" applyFont="1"/>
    <xf numFmtId="0" fontId="4" fillId="0" borderId="1" xfId="0" applyFont="1" applyBorder="1"/>
    <xf numFmtId="166" fontId="24" fillId="0" borderId="10" xfId="0" applyNumberFormat="1" applyFont="1" applyFill="1" applyBorder="1" applyAlignment="1">
      <alignment horizontal="center" vertical="center"/>
    </xf>
    <xf numFmtId="164" fontId="23" fillId="0" borderId="8" xfId="0" applyNumberFormat="1" applyFont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center" vertical="center" wrapText="1"/>
    </xf>
    <xf numFmtId="164" fontId="24" fillId="0" borderId="11" xfId="0" applyNumberFormat="1" applyFont="1" applyBorder="1" applyAlignment="1">
      <alignment horizontal="center" vertical="center" wrapText="1"/>
    </xf>
    <xf numFmtId="164" fontId="28" fillId="0" borderId="25" xfId="0" applyNumberFormat="1" applyFont="1" applyBorder="1" applyAlignment="1">
      <alignment horizontal="center" vertical="center"/>
    </xf>
    <xf numFmtId="164" fontId="24" fillId="0" borderId="26" xfId="0" applyNumberFormat="1" applyFont="1" applyBorder="1" applyAlignment="1">
      <alignment horizontal="center" vertical="center"/>
    </xf>
    <xf numFmtId="164" fontId="24" fillId="0" borderId="27" xfId="0" applyNumberFormat="1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86" fillId="19" borderId="0" xfId="0" applyFont="1" applyFill="1" applyAlignment="1">
      <alignment horizontal="center" vertical="center"/>
    </xf>
    <xf numFmtId="0" fontId="86" fillId="19" borderId="1" xfId="0" applyFont="1" applyFill="1" applyBorder="1" applyAlignment="1">
      <alignment horizontal="center" vertical="center"/>
    </xf>
    <xf numFmtId="0" fontId="29" fillId="0" borderId="0" xfId="0" applyFont="1"/>
    <xf numFmtId="0" fontId="28" fillId="0" borderId="0" xfId="0" applyFont="1" applyBorder="1"/>
    <xf numFmtId="0" fontId="24" fillId="0" borderId="0" xfId="0" applyFont="1" applyBorder="1" applyAlignment="1">
      <alignment horizontal="center" vertical="center"/>
    </xf>
    <xf numFmtId="0" fontId="85" fillId="18" borderId="0" xfId="0" applyFont="1" applyFill="1" applyBorder="1" applyAlignment="1">
      <alignment horizontal="center" vertical="center" wrapText="1"/>
    </xf>
    <xf numFmtId="0" fontId="85" fillId="18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87" fillId="20" borderId="15" xfId="0" applyFont="1" applyFill="1" applyBorder="1" applyAlignment="1">
      <alignment horizontal="center" vertical="center" wrapText="1"/>
    </xf>
    <xf numFmtId="0" fontId="85" fillId="18" borderId="15" xfId="0" applyFont="1" applyFill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164" fontId="88" fillId="21" borderId="15" xfId="0" applyNumberFormat="1" applyFont="1" applyFill="1" applyBorder="1" applyAlignment="1">
      <alignment horizontal="center" vertical="center"/>
    </xf>
    <xf numFmtId="164" fontId="88" fillId="21" borderId="0" xfId="0" applyNumberFormat="1" applyFont="1" applyFill="1" applyBorder="1" applyAlignment="1">
      <alignment horizontal="center" vertical="center"/>
    </xf>
    <xf numFmtId="2" fontId="86" fillId="19" borderId="0" xfId="0" applyNumberFormat="1" applyFont="1" applyFill="1" applyBorder="1" applyAlignment="1">
      <alignment horizontal="center" vertical="center"/>
    </xf>
    <xf numFmtId="2" fontId="86" fillId="19" borderId="15" xfId="0" applyNumberFormat="1" applyFont="1" applyFill="1" applyBorder="1" applyAlignment="1">
      <alignment horizontal="center" vertical="center"/>
    </xf>
    <xf numFmtId="164" fontId="23" fillId="0" borderId="0" xfId="0" applyNumberFormat="1" applyFont="1" applyBorder="1" applyAlignment="1">
      <alignment horizontal="center" vertical="center" wrapText="1"/>
    </xf>
    <xf numFmtId="164" fontId="24" fillId="0" borderId="0" xfId="0" applyNumberFormat="1" applyFont="1" applyBorder="1" applyAlignment="1">
      <alignment horizontal="center" vertical="center" wrapText="1"/>
    </xf>
    <xf numFmtId="164" fontId="23" fillId="0" borderId="15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85" fillId="16" borderId="0" xfId="0" applyFont="1" applyFill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87" fillId="17" borderId="1" xfId="0" applyFont="1" applyFill="1" applyBorder="1" applyAlignment="1">
      <alignment horizontal="center" vertical="center"/>
    </xf>
    <xf numFmtId="0" fontId="85" fillId="16" borderId="1" xfId="0" applyFont="1" applyFill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89" fillId="19" borderId="1" xfId="0" applyFont="1" applyFill="1" applyBorder="1" applyAlignment="1">
      <alignment horizontal="center" vertical="center"/>
    </xf>
    <xf numFmtId="3" fontId="23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84" fillId="16" borderId="1" xfId="0" applyFont="1" applyFill="1" applyBorder="1" applyAlignment="1">
      <alignment horizontal="right" vertical="center" wrapText="1"/>
    </xf>
    <xf numFmtId="3" fontId="24" fillId="0" borderId="0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164" fontId="28" fillId="0" borderId="0" xfId="0" applyNumberFormat="1" applyFont="1" applyFill="1" applyBorder="1" applyAlignment="1">
      <alignment horizontal="center" vertical="center" wrapText="1"/>
    </xf>
    <xf numFmtId="164" fontId="28" fillId="0" borderId="28" xfId="0" applyNumberFormat="1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right" vertical="center"/>
    </xf>
    <xf numFmtId="0" fontId="84" fillId="16" borderId="15" xfId="0" applyFont="1" applyFill="1" applyBorder="1" applyAlignment="1">
      <alignment horizontal="right" vertical="center" wrapText="1"/>
    </xf>
    <xf numFmtId="0" fontId="24" fillId="0" borderId="15" xfId="0" applyFont="1" applyBorder="1" applyAlignment="1">
      <alignment horizontal="right" vertical="center" wrapText="1"/>
    </xf>
    <xf numFmtId="3" fontId="23" fillId="0" borderId="15" xfId="0" applyNumberFormat="1" applyFont="1" applyBorder="1" applyAlignment="1">
      <alignment horizontal="right" vertical="center"/>
    </xf>
    <xf numFmtId="0" fontId="28" fillId="0" borderId="15" xfId="0" applyFont="1" applyFill="1" applyBorder="1" applyAlignment="1">
      <alignment wrapText="1"/>
    </xf>
    <xf numFmtId="0" fontId="26" fillId="0" borderId="15" xfId="0" applyFont="1" applyFill="1" applyBorder="1" applyAlignment="1">
      <alignment wrapText="1"/>
    </xf>
    <xf numFmtId="0" fontId="23" fillId="0" borderId="15" xfId="0" applyFont="1" applyBorder="1" applyAlignment="1">
      <alignment horizontal="right" vertical="center"/>
    </xf>
    <xf numFmtId="0" fontId="73" fillId="0" borderId="2" xfId="0" applyFont="1" applyBorder="1" applyAlignment="1">
      <alignment vertical="center"/>
    </xf>
    <xf numFmtId="0" fontId="74" fillId="0" borderId="0" xfId="0" applyFont="1" applyAlignment="1">
      <alignment horizontal="center" vertical="center"/>
    </xf>
    <xf numFmtId="0" fontId="73" fillId="0" borderId="3" xfId="0" applyFont="1" applyBorder="1" applyAlignment="1">
      <alignment vertical="center" wrapText="1"/>
    </xf>
    <xf numFmtId="0" fontId="73" fillId="0" borderId="3" xfId="0" applyFont="1" applyBorder="1" applyAlignment="1">
      <alignment horizontal="center" vertical="center"/>
    </xf>
    <xf numFmtId="0" fontId="71" fillId="0" borderId="0" xfId="0" applyFont="1"/>
    <xf numFmtId="0" fontId="73" fillId="0" borderId="1" xfId="0" applyFont="1" applyBorder="1" applyAlignment="1">
      <alignment horizontal="right" vertical="center"/>
    </xf>
    <xf numFmtId="0" fontId="74" fillId="0" borderId="0" xfId="0" applyFont="1" applyAlignment="1">
      <alignment vertical="center" wrapText="1"/>
    </xf>
    <xf numFmtId="0" fontId="25" fillId="0" borderId="0" xfId="0" applyFont="1" applyAlignment="1">
      <alignment horizontal="right" vertical="center"/>
    </xf>
    <xf numFmtId="0" fontId="74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/>
    </xf>
    <xf numFmtId="0" fontId="73" fillId="0" borderId="0" xfId="0" applyFont="1" applyAlignment="1">
      <alignment vertical="center"/>
    </xf>
    <xf numFmtId="0" fontId="72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25" fillId="0" borderId="1" xfId="0" applyFont="1" applyBorder="1" applyAlignment="1">
      <alignment vertical="center"/>
    </xf>
    <xf numFmtId="0" fontId="43" fillId="0" borderId="3" xfId="30" applyFont="1" applyFill="1" applyBorder="1" applyAlignment="1">
      <alignment horizontal="center" vertical="center" wrapText="1"/>
    </xf>
    <xf numFmtId="0" fontId="43" fillId="0" borderId="0" xfId="30" applyFont="1" applyFill="1" applyBorder="1" applyAlignment="1">
      <alignment horizontal="center" vertical="center" wrapText="1"/>
    </xf>
    <xf numFmtId="0" fontId="43" fillId="0" borderId="19" xfId="30" applyFont="1" applyFill="1" applyBorder="1" applyAlignment="1">
      <alignment horizontal="center" vertical="center" wrapText="1"/>
    </xf>
    <xf numFmtId="0" fontId="43" fillId="0" borderId="22" xfId="30" applyFont="1" applyFill="1" applyBorder="1" applyAlignment="1">
      <alignment horizontal="center" vertical="center" wrapText="1"/>
    </xf>
    <xf numFmtId="0" fontId="37" fillId="0" borderId="0" xfId="15" applyFont="1" applyFill="1" applyBorder="1" applyAlignment="1" applyProtection="1">
      <alignment horizontal="left" vertical="center" wrapText="1"/>
      <protection locked="0"/>
    </xf>
    <xf numFmtId="0" fontId="43" fillId="0" borderId="0" xfId="30" applyFont="1" applyFill="1" applyBorder="1" applyAlignment="1">
      <alignment vertical="center" wrapText="1"/>
    </xf>
    <xf numFmtId="164" fontId="43" fillId="0" borderId="0" xfId="30" applyNumberFormat="1" applyFont="1" applyFill="1" applyBorder="1" applyAlignment="1">
      <alignment horizontal="center" vertical="center" wrapText="1"/>
    </xf>
    <xf numFmtId="164" fontId="43" fillId="0" borderId="19" xfId="30" applyNumberFormat="1" applyFont="1" applyFill="1" applyBorder="1" applyAlignment="1">
      <alignment horizontal="center" vertical="center" wrapText="1"/>
    </xf>
    <xf numFmtId="164" fontId="43" fillId="0" borderId="22" xfId="30" applyNumberFormat="1" applyFont="1" applyFill="1" applyBorder="1" applyAlignment="1">
      <alignment horizontal="center" vertical="center" wrapText="1"/>
    </xf>
    <xf numFmtId="0" fontId="43" fillId="0" borderId="0" xfId="30" applyFont="1" applyFill="1" applyBorder="1" applyAlignment="1">
      <alignment horizontal="left" vertical="center" wrapText="1"/>
    </xf>
    <xf numFmtId="1" fontId="37" fillId="0" borderId="15" xfId="15" applyNumberFormat="1" applyFont="1" applyFill="1" applyBorder="1" applyAlignment="1" applyProtection="1">
      <alignment horizontal="center" vertical="center" wrapText="1"/>
      <protection locked="0"/>
    </xf>
    <xf numFmtId="164" fontId="37" fillId="0" borderId="20" xfId="15" applyNumberFormat="1" applyFont="1" applyFill="1" applyBorder="1" applyAlignment="1" applyProtection="1">
      <alignment horizontal="center" vertical="center" wrapText="1"/>
      <protection locked="0"/>
    </xf>
    <xf numFmtId="164" fontId="37" fillId="0" borderId="15" xfId="15" applyNumberFormat="1" applyFont="1" applyFill="1" applyBorder="1" applyAlignment="1" applyProtection="1">
      <alignment horizontal="center" vertical="center" wrapText="1"/>
      <protection locked="0"/>
    </xf>
    <xf numFmtId="0" fontId="37" fillId="0" borderId="23" xfId="15" applyFont="1" applyFill="1" applyBorder="1" applyAlignment="1" applyProtection="1">
      <alignment horizontal="left" vertical="center" wrapText="1"/>
      <protection locked="0"/>
    </xf>
    <xf numFmtId="0" fontId="37" fillId="0" borderId="23" xfId="15" applyFont="1" applyFill="1" applyBorder="1" applyAlignment="1" applyProtection="1">
      <alignment horizontal="center" vertical="center" wrapText="1"/>
      <protection locked="0"/>
    </xf>
    <xf numFmtId="0" fontId="43" fillId="0" borderId="0" xfId="33" applyFont="1" applyFill="1" applyBorder="1" applyAlignment="1">
      <alignment horizontal="left" wrapText="1"/>
    </xf>
    <xf numFmtId="0" fontId="30" fillId="0" borderId="0" xfId="0" applyFont="1" applyAlignment="1">
      <alignment horizontal="right" indent="1"/>
    </xf>
    <xf numFmtId="49" fontId="26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49" fillId="0" borderId="0" xfId="0" applyFont="1" applyAlignment="1"/>
    <xf numFmtId="0" fontId="49" fillId="0" borderId="0" xfId="0" applyFont="1" applyBorder="1" applyAlignment="1">
      <alignment horizontal="left"/>
    </xf>
    <xf numFmtId="0" fontId="45" fillId="0" borderId="0" xfId="30" applyNumberFormat="1" applyFont="1" applyFill="1" applyBorder="1" applyAlignment="1" applyProtection="1">
      <alignment horizontal="center" wrapText="1"/>
    </xf>
    <xf numFmtId="0" fontId="23" fillId="0" borderId="2" xfId="0" applyFont="1" applyBorder="1" applyAlignment="1">
      <alignment horizontal="center" vertical="center"/>
    </xf>
    <xf numFmtId="0" fontId="52" fillId="0" borderId="15" xfId="0" applyFont="1" applyBorder="1"/>
    <xf numFmtId="0" fontId="26" fillId="0" borderId="39" xfId="0" applyFont="1" applyBorder="1"/>
    <xf numFmtId="0" fontId="28" fillId="0" borderId="39" xfId="0" applyFont="1" applyBorder="1"/>
    <xf numFmtId="0" fontId="90" fillId="0" borderId="0" xfId="0" applyFont="1"/>
    <xf numFmtId="0" fontId="91" fillId="0" borderId="0" xfId="0" applyFont="1"/>
    <xf numFmtId="0" fontId="33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left" vertical="center"/>
    </xf>
    <xf numFmtId="0" fontId="26" fillId="0" borderId="15" xfId="0" applyFont="1" applyBorder="1" applyAlignment="1">
      <alignment horizontal="center"/>
    </xf>
    <xf numFmtId="0" fontId="34" fillId="0" borderId="0" xfId="116" applyFont="1" applyBorder="1"/>
    <xf numFmtId="0" fontId="34" fillId="0" borderId="0" xfId="116" applyFont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2" fontId="34" fillId="0" borderId="0" xfId="116" applyNumberFormat="1" applyFont="1" applyFill="1" applyBorder="1" applyAlignment="1">
      <alignment horizontal="center"/>
    </xf>
    <xf numFmtId="2" fontId="33" fillId="0" borderId="0" xfId="116" applyNumberFormat="1" applyFont="1" applyFill="1" applyBorder="1" applyAlignment="1">
      <alignment horizontal="center"/>
    </xf>
    <xf numFmtId="0" fontId="34" fillId="0" borderId="15" xfId="116" applyFont="1" applyBorder="1"/>
    <xf numFmtId="2" fontId="33" fillId="0" borderId="15" xfId="0" applyNumberFormat="1" applyFont="1" applyFill="1" applyBorder="1" applyAlignment="1">
      <alignment horizontal="center"/>
    </xf>
    <xf numFmtId="2" fontId="34" fillId="0" borderId="15" xfId="116" applyNumberFormat="1" applyFont="1" applyFill="1" applyBorder="1" applyAlignment="1">
      <alignment horizontal="center"/>
    </xf>
    <xf numFmtId="0" fontId="49" fillId="0" borderId="1" xfId="0" applyFont="1" applyBorder="1" applyAlignment="1"/>
    <xf numFmtId="0" fontId="49" fillId="0" borderId="0" xfId="0" applyFont="1" applyBorder="1" applyAlignment="1"/>
    <xf numFmtId="0" fontId="26" fillId="0" borderId="18" xfId="0" applyFont="1" applyFill="1" applyBorder="1"/>
    <xf numFmtId="0" fontId="26" fillId="0" borderId="18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21" xfId="0" applyFont="1" applyFill="1" applyBorder="1"/>
    <xf numFmtId="164" fontId="26" fillId="0" borderId="21" xfId="0" applyNumberFormat="1" applyFont="1" applyFill="1" applyBorder="1" applyAlignment="1">
      <alignment horizontal="right"/>
    </xf>
    <xf numFmtId="164" fontId="26" fillId="0" borderId="0" xfId="0" applyNumberFormat="1" applyFont="1" applyFill="1" applyBorder="1" applyAlignment="1">
      <alignment horizontal="center"/>
    </xf>
    <xf numFmtId="1" fontId="26" fillId="0" borderId="0" xfId="0" applyNumberFormat="1" applyFont="1" applyAlignment="1">
      <alignment horizontal="right"/>
    </xf>
    <xf numFmtId="164" fontId="26" fillId="0" borderId="0" xfId="0" applyNumberFormat="1" applyFont="1" applyAlignment="1">
      <alignment horizontal="right"/>
    </xf>
    <xf numFmtId="0" fontId="83" fillId="0" borderId="0" xfId="125" applyFont="1"/>
    <xf numFmtId="0" fontId="92" fillId="0" borderId="0" xfId="125" applyFont="1"/>
    <xf numFmtId="0" fontId="26" fillId="0" borderId="0" xfId="0" applyFont="1" applyFill="1" applyBorder="1" applyAlignment="1">
      <alignment horizontal="left" wrapText="1"/>
    </xf>
    <xf numFmtId="0" fontId="28" fillId="0" borderId="1" xfId="0" applyFont="1" applyBorder="1" applyAlignment="1">
      <alignment horizontal="center"/>
    </xf>
    <xf numFmtId="3" fontId="26" fillId="0" borderId="0" xfId="0" applyNumberFormat="1" applyFont="1" applyFill="1" applyAlignment="1">
      <alignment horizontal="center"/>
    </xf>
    <xf numFmtId="4" fontId="26" fillId="0" borderId="0" xfId="0" applyNumberFormat="1" applyFont="1" applyAlignment="1">
      <alignment horizontal="center"/>
    </xf>
    <xf numFmtId="4" fontId="26" fillId="0" borderId="0" xfId="0" applyNumberFormat="1" applyFont="1" applyFill="1" applyAlignment="1">
      <alignment horizontal="center"/>
    </xf>
    <xf numFmtId="1" fontId="26" fillId="0" borderId="0" xfId="0" applyNumberFormat="1" applyFont="1" applyFill="1" applyAlignment="1">
      <alignment horizontal="center"/>
    </xf>
    <xf numFmtId="3" fontId="28" fillId="0" borderId="1" xfId="0" applyNumberFormat="1" applyFont="1" applyBorder="1" applyAlignment="1">
      <alignment horizontal="center"/>
    </xf>
    <xf numFmtId="4" fontId="28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4" fontId="26" fillId="0" borderId="1" xfId="0" applyNumberFormat="1" applyFont="1" applyBorder="1" applyAlignment="1">
      <alignment horizontal="center"/>
    </xf>
    <xf numFmtId="0" fontId="52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28" fillId="0" borderId="39" xfId="0" applyFont="1" applyBorder="1" applyAlignment="1">
      <alignment horizontal="left" vertical="center" indent="1"/>
    </xf>
    <xf numFmtId="166" fontId="28" fillId="0" borderId="39" xfId="0" applyNumberFormat="1" applyFont="1" applyBorder="1" applyAlignment="1">
      <alignment horizontal="right" vertical="center"/>
    </xf>
    <xf numFmtId="0" fontId="93" fillId="0" borderId="0" xfId="0" applyFont="1" applyAlignment="1">
      <alignment vertical="center"/>
    </xf>
    <xf numFmtId="0" fontId="93" fillId="0" borderId="1" xfId="0" applyFont="1" applyBorder="1" applyAlignment="1">
      <alignment vertical="center"/>
    </xf>
    <xf numFmtId="0" fontId="93" fillId="0" borderId="1" xfId="0" applyFont="1" applyBorder="1" applyAlignment="1">
      <alignment vertical="center" wrapText="1"/>
    </xf>
    <xf numFmtId="0" fontId="94" fillId="0" borderId="1" xfId="0" applyFont="1" applyBorder="1" applyAlignment="1">
      <alignment horizontal="center" vertical="center"/>
    </xf>
    <xf numFmtId="0" fontId="94" fillId="0" borderId="6" xfId="0" applyFont="1" applyBorder="1" applyAlignment="1">
      <alignment horizontal="center" vertical="center" wrapText="1"/>
    </xf>
    <xf numFmtId="0" fontId="94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28" fillId="22" borderId="0" xfId="0" applyFont="1" applyFill="1" applyAlignment="1">
      <alignment horizontal="center" vertical="center" wrapText="1"/>
    </xf>
    <xf numFmtId="0" fontId="28" fillId="2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justify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22" borderId="1" xfId="0" applyFont="1" applyFill="1" applyBorder="1" applyAlignment="1">
      <alignment horizontal="center" vertical="center"/>
    </xf>
    <xf numFmtId="0" fontId="23" fillId="22" borderId="6" xfId="0" applyFont="1" applyFill="1" applyBorder="1" applyAlignment="1">
      <alignment horizontal="center" vertical="center" wrapText="1"/>
    </xf>
    <xf numFmtId="0" fontId="23" fillId="23" borderId="1" xfId="0" applyFont="1" applyFill="1" applyBorder="1" applyAlignment="1">
      <alignment horizontal="center" vertical="center"/>
    </xf>
    <xf numFmtId="0" fontId="23" fillId="22" borderId="1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75" fillId="0" borderId="0" xfId="0" applyFont="1" applyAlignment="1">
      <alignment horizontal="right" vertical="center"/>
    </xf>
    <xf numFmtId="0" fontId="28" fillId="22" borderId="0" xfId="0" applyFont="1" applyFill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8" fillId="22" borderId="1" xfId="0" applyFont="1" applyFill="1" applyBorder="1" applyAlignment="1">
      <alignment horizontal="center" vertical="center" wrapText="1"/>
    </xf>
    <xf numFmtId="0" fontId="28" fillId="2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" fontId="106" fillId="0" borderId="36" xfId="184" applyNumberFormat="1" applyFont="1" applyFill="1" applyBorder="1" applyAlignment="1" applyProtection="1">
      <alignment horizontal="center"/>
    </xf>
    <xf numFmtId="0" fontId="25" fillId="0" borderId="0" xfId="0" applyFont="1" applyFill="1" applyAlignment="1">
      <alignment vertical="center"/>
    </xf>
    <xf numFmtId="0" fontId="25" fillId="0" borderId="1" xfId="0" applyFont="1" applyFill="1" applyBorder="1" applyAlignment="1">
      <alignment vertical="center"/>
    </xf>
    <xf numFmtId="0" fontId="52" fillId="0" borderId="0" xfId="0" applyFont="1" applyBorder="1" applyAlignment="1">
      <alignment vertical="center"/>
    </xf>
    <xf numFmtId="2" fontId="23" fillId="0" borderId="15" xfId="0" applyNumberFormat="1" applyFont="1" applyBorder="1" applyAlignment="1">
      <alignment horizontal="center" vertical="center"/>
    </xf>
    <xf numFmtId="0" fontId="75" fillId="0" borderId="3" xfId="0" applyFont="1" applyBorder="1" applyAlignment="1">
      <alignment vertical="center"/>
    </xf>
    <xf numFmtId="164" fontId="26" fillId="0" borderId="0" xfId="48" applyNumberFormat="1" applyFont="1" applyBorder="1"/>
    <xf numFmtId="0" fontId="62" fillId="11" borderId="22" xfId="30" applyFont="1" applyFill="1" applyBorder="1" applyAlignment="1">
      <alignment horizontal="center" vertical="center" wrapText="1"/>
    </xf>
    <xf numFmtId="0" fontId="62" fillId="11" borderId="0" xfId="30" applyFont="1" applyFill="1" applyBorder="1" applyAlignment="1">
      <alignment horizontal="center" vertical="center" wrapText="1"/>
    </xf>
    <xf numFmtId="0" fontId="62" fillId="11" borderId="19" xfId="30" applyFont="1" applyFill="1" applyBorder="1" applyAlignment="1">
      <alignment horizontal="center" vertical="center" wrapText="1"/>
    </xf>
    <xf numFmtId="0" fontId="43" fillId="12" borderId="29" xfId="30" applyFont="1" applyFill="1" applyBorder="1" applyAlignment="1">
      <alignment horizontal="center" vertical="center" wrapText="1"/>
    </xf>
    <xf numFmtId="0" fontId="43" fillId="12" borderId="30" xfId="30" applyFont="1" applyFill="1" applyBorder="1" applyAlignment="1">
      <alignment horizontal="center" vertical="center" wrapText="1"/>
    </xf>
    <xf numFmtId="0" fontId="45" fillId="0" borderId="0" xfId="30" applyNumberFormat="1" applyFont="1" applyFill="1" applyBorder="1" applyAlignment="1" applyProtection="1">
      <alignment horizontal="center" wrapText="1"/>
    </xf>
    <xf numFmtId="164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left" vertical="center"/>
    </xf>
    <xf numFmtId="0" fontId="52" fillId="0" borderId="1" xfId="0" applyFont="1" applyBorder="1" applyAlignment="1">
      <alignment vertical="center"/>
    </xf>
    <xf numFmtId="0" fontId="52" fillId="0" borderId="1" xfId="0" applyFont="1" applyBorder="1" applyAlignment="1">
      <alignment vertical="center" wrapText="1"/>
    </xf>
    <xf numFmtId="0" fontId="29" fillId="0" borderId="3" xfId="0" applyFont="1" applyBorder="1" applyAlignment="1">
      <alignment horizontal="center" vertical="center" wrapText="1"/>
    </xf>
    <xf numFmtId="0" fontId="52" fillId="0" borderId="1" xfId="0" applyFont="1" applyFill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right" indent="1"/>
    </xf>
    <xf numFmtId="0" fontId="52" fillId="0" borderId="1" xfId="0" applyFont="1" applyBorder="1" applyAlignment="1">
      <alignment horizontal="left" vertical="center" wrapText="1"/>
    </xf>
    <xf numFmtId="0" fontId="52" fillId="5" borderId="0" xfId="0" applyFont="1" applyFill="1" applyBorder="1" applyAlignment="1">
      <alignment horizontal="left" vertical="center" wrapText="1"/>
    </xf>
    <xf numFmtId="0" fontId="52" fillId="0" borderId="0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right" vertical="center" wrapText="1" indent="2"/>
    </xf>
    <xf numFmtId="0" fontId="23" fillId="0" borderId="3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6" fillId="0" borderId="3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6" fillId="0" borderId="34" xfId="0" applyFont="1" applyBorder="1" applyAlignment="1">
      <alignment vertical="center"/>
    </xf>
    <xf numFmtId="0" fontId="23" fillId="0" borderId="3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6" fillId="0" borderId="2" xfId="0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49" fillId="0" borderId="0" xfId="0" applyFont="1" applyAlignment="1"/>
    <xf numFmtId="0" fontId="0" fillId="0" borderId="0" xfId="0" applyAlignment="1"/>
    <xf numFmtId="0" fontId="49" fillId="0" borderId="1" xfId="0" applyFont="1" applyBorder="1" applyAlignment="1">
      <alignment horizontal="left"/>
    </xf>
    <xf numFmtId="0" fontId="81" fillId="0" borderId="0" xfId="0" applyFont="1" applyAlignment="1">
      <alignment horizontal="left"/>
    </xf>
    <xf numFmtId="0" fontId="72" fillId="0" borderId="15" xfId="0" applyFont="1" applyBorder="1" applyAlignment="1">
      <alignment horizontal="center" vertical="center" wrapText="1"/>
    </xf>
    <xf numFmtId="0" fontId="52" fillId="0" borderId="0" xfId="0" applyFont="1" applyAlignment="1">
      <alignment horizontal="left" vertical="center"/>
    </xf>
    <xf numFmtId="0" fontId="26" fillId="0" borderId="0" xfId="0" applyFont="1" applyAlignment="1">
      <alignment horizontal="center"/>
    </xf>
    <xf numFmtId="0" fontId="52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horizontal="center"/>
    </xf>
    <xf numFmtId="0" fontId="52" fillId="0" borderId="0" xfId="0" applyFont="1" applyBorder="1" applyAlignment="1">
      <alignment vertical="center"/>
    </xf>
    <xf numFmtId="0" fontId="29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52" fillId="0" borderId="0" xfId="0" applyFont="1" applyAlignment="1">
      <alignment horizontal="center" wrapText="1"/>
    </xf>
    <xf numFmtId="0" fontId="49" fillId="0" borderId="0" xfId="0" applyFont="1" applyBorder="1" applyAlignment="1">
      <alignment horizontal="left"/>
    </xf>
    <xf numFmtId="0" fontId="52" fillId="0" borderId="1" xfId="0" applyFont="1" applyBorder="1" applyAlignment="1">
      <alignment horizontal="left"/>
    </xf>
    <xf numFmtId="0" fontId="52" fillId="0" borderId="1" xfId="0" applyFont="1" applyBorder="1" applyAlignment="1">
      <alignment horizontal="center"/>
    </xf>
    <xf numFmtId="0" fontId="49" fillId="0" borderId="0" xfId="0" applyFont="1" applyAlignment="1">
      <alignment horizontal="left"/>
    </xf>
    <xf numFmtId="0" fontId="52" fillId="0" borderId="15" xfId="0" applyFont="1" applyBorder="1" applyAlignment="1">
      <alignment horizontal="left" vertical="center" wrapText="1"/>
    </xf>
    <xf numFmtId="0" fontId="64" fillId="0" borderId="2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52" fillId="0" borderId="0" xfId="0" applyFont="1" applyBorder="1" applyAlignment="1">
      <alignment horizontal="justify" vertical="center"/>
    </xf>
    <xf numFmtId="0" fontId="28" fillId="22" borderId="0" xfId="0" applyFont="1" applyFill="1" applyAlignment="1">
      <alignment horizontal="center" vertical="center" wrapText="1"/>
    </xf>
    <xf numFmtId="0" fontId="28" fillId="22" borderId="1" xfId="0" applyFont="1" applyFill="1" applyBorder="1" applyAlignment="1">
      <alignment horizontal="center" vertical="center" wrapText="1"/>
    </xf>
    <xf numFmtId="0" fontId="28" fillId="22" borderId="1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3" fillId="22" borderId="10" xfId="0" applyFont="1" applyFill="1" applyBorder="1" applyAlignment="1">
      <alignment horizontal="center" vertical="center" wrapText="1"/>
    </xf>
    <xf numFmtId="0" fontId="23" fillId="22" borderId="11" xfId="0" applyFont="1" applyFill="1" applyBorder="1" applyAlignment="1">
      <alignment horizontal="center" vertical="center" wrapText="1"/>
    </xf>
    <xf numFmtId="0" fontId="93" fillId="0" borderId="1" xfId="0" applyFont="1" applyBorder="1" applyAlignment="1">
      <alignment vertical="center"/>
    </xf>
    <xf numFmtId="0" fontId="23" fillId="0" borderId="2" xfId="0" applyFont="1" applyBorder="1" applyAlignment="1">
      <alignment horizontal="center" vertical="center" wrapText="1"/>
    </xf>
    <xf numFmtId="0" fontId="28" fillId="22" borderId="2" xfId="0" applyFont="1" applyFill="1" applyBorder="1" applyAlignment="1">
      <alignment horizontal="center" vertical="center"/>
    </xf>
    <xf numFmtId="0" fontId="23" fillId="22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wrapText="1"/>
    </xf>
  </cellXfs>
  <cellStyles count="190">
    <cellStyle name="_x000a_386grabber=S" xfId="9"/>
    <cellStyle name="=D:\WINNT\SYSTEM32\COMMAND.COM" xfId="10"/>
    <cellStyle name="Accent5" xfId="19"/>
    <cellStyle name="Accent6" xfId="18"/>
    <cellStyle name="Čiarka" xfId="3" builtinId="3"/>
    <cellStyle name="Čiarka 2" xfId="24"/>
    <cellStyle name="Čiarka 2 2" xfId="42"/>
    <cellStyle name="Čiarka 2 2 2" xfId="176"/>
    <cellStyle name="Čiarka 2 2 3" xfId="155"/>
    <cellStyle name="Čiarka 2 3" xfId="61"/>
    <cellStyle name="Čiarka 2 3 2" xfId="108"/>
    <cellStyle name="Čiarka 2 4" xfId="84"/>
    <cellStyle name="Čiarka 2 5" xfId="136"/>
    <cellStyle name="Čiarka 3" xfId="35"/>
    <cellStyle name="Čiarka 3 2" xfId="148"/>
    <cellStyle name="Čiarka 3 3" xfId="147"/>
    <cellStyle name="Čiarka 4" xfId="36"/>
    <cellStyle name="Čiarka 4 2" xfId="68"/>
    <cellStyle name="Čiarka 4 2 2" xfId="115"/>
    <cellStyle name="Čiarka 4 3" xfId="94"/>
    <cellStyle name="Čiarka 4 4" xfId="152"/>
    <cellStyle name="Čiarka 5" xfId="46"/>
    <cellStyle name="Čiarka 5 2" xfId="70"/>
    <cellStyle name="Čiarka 5 2 2" xfId="117"/>
    <cellStyle name="Čiarka 5 3" xfId="97"/>
    <cellStyle name="Čiarka 5 4" xfId="178"/>
    <cellStyle name="Čiarka 6" xfId="52"/>
    <cellStyle name="Čiarka 6 2" xfId="99"/>
    <cellStyle name="Čiarka 6 3" xfId="188"/>
    <cellStyle name="Čiarka 7" xfId="73"/>
    <cellStyle name="Čiarka 8" xfId="130"/>
    <cellStyle name="Excel Built-in Normal" xfId="23"/>
    <cellStyle name="Hypertextové prepojenie" xfId="1" builtinId="8"/>
    <cellStyle name="Hypertextové prepojenie 2" xfId="160"/>
    <cellStyle name="Hypertextové prepojenie 3" xfId="165"/>
    <cellStyle name="Kontrolná bunka 2" xfId="159"/>
    <cellStyle name="Nadpis 1 2" xfId="157"/>
    <cellStyle name="Normal 2" xfId="126"/>
    <cellStyle name="Normal 3" xfId="49"/>
    <cellStyle name="Normal 45" xfId="34"/>
    <cellStyle name="Normal 45 2" xfId="41"/>
    <cellStyle name="Normal 45 2 2" xfId="69"/>
    <cellStyle name="Normal 45 2 2 2" xfId="116"/>
    <cellStyle name="Normal 45 2 3" xfId="96"/>
    <cellStyle name="Normal 45 2 4" xfId="186"/>
    <cellStyle name="Normal 45 3" xfId="67"/>
    <cellStyle name="Normal 45 3 2" xfId="114"/>
    <cellStyle name="Normal 45 4" xfId="93"/>
    <cellStyle name="Normal 45 5" xfId="173"/>
    <cellStyle name="Normal_TAB2 2" xfId="7"/>
    <cellStyle name="Normálna 11" xfId="4"/>
    <cellStyle name="Normálna 2" xfId="124"/>
    <cellStyle name="Normálna 2 2" xfId="15"/>
    <cellStyle name="Normálna 2 3" xfId="161"/>
    <cellStyle name="Normálna 2 4" xfId="180"/>
    <cellStyle name="Normálna 3" xfId="31"/>
    <cellStyle name="Normálna 3 2" xfId="185"/>
    <cellStyle name="Normálna 3 3" xfId="137"/>
    <cellStyle name="Normálna 4" xfId="134"/>
    <cellStyle name="Normálna 4 2" xfId="163"/>
    <cellStyle name="Normálna 4 3" xfId="162"/>
    <cellStyle name="Normálna 5" xfId="125"/>
    <cellStyle name="Normálna 6" xfId="128"/>
    <cellStyle name="Normálne" xfId="0" builtinId="0"/>
    <cellStyle name="normálne 10" xfId="30"/>
    <cellStyle name="normálne 10 2" xfId="184"/>
    <cellStyle name="Normálne 10 3" xfId="172"/>
    <cellStyle name="Normálne 11" xfId="48"/>
    <cellStyle name="Normálne 11 2" xfId="71"/>
    <cellStyle name="Normálne 11 2 2" xfId="118"/>
    <cellStyle name="Normálne 11 2 5" xfId="5"/>
    <cellStyle name="Normálne 11 2 5 2" xfId="25"/>
    <cellStyle name="Normálne 11 2 5 2 2" xfId="62"/>
    <cellStyle name="Normálne 11 2 5 2 2 2" xfId="109"/>
    <cellStyle name="Normálne 11 2 5 2 3" xfId="85"/>
    <cellStyle name="Normálne 11 2 5 3" xfId="53"/>
    <cellStyle name="Normálne 11 2 5 3 2" xfId="100"/>
    <cellStyle name="Normálne 11 2 5 4" xfId="74"/>
    <cellStyle name="Normálne 11 3" xfId="98"/>
    <cellStyle name="Normálne 11 4" xfId="181"/>
    <cellStyle name="Normálne 12" xfId="72"/>
    <cellStyle name="Normálne 12 2" xfId="187"/>
    <cellStyle name="Normálne 14" xfId="16"/>
    <cellStyle name="Normálne 14 2" xfId="29"/>
    <cellStyle name="Normálne 14 2 2" xfId="66"/>
    <cellStyle name="Normálne 14 2 2 2" xfId="113"/>
    <cellStyle name="Normálne 14 2 2 3" xfId="139"/>
    <cellStyle name="Normálne 14 2 3" xfId="89"/>
    <cellStyle name="Normálne 14 2 4" xfId="132"/>
    <cellStyle name="Normálne 14 3" xfId="57"/>
    <cellStyle name="Normálne 14 3 2" xfId="104"/>
    <cellStyle name="Normálne 14 3 3" xfId="138"/>
    <cellStyle name="Normálne 14 4" xfId="79"/>
    <cellStyle name="Normálne 14 5" xfId="131"/>
    <cellStyle name="Normálne 16" xfId="47"/>
    <cellStyle name="Normálne 2" xfId="6"/>
    <cellStyle name="Normálne 2 2" xfId="26"/>
    <cellStyle name="Normálne 2 2 2" xfId="63"/>
    <cellStyle name="Normálne 2 2 2 2" xfId="110"/>
    <cellStyle name="Normálne 2 2 3" xfId="86"/>
    <cellStyle name="Normálne 2 2 4" xfId="140"/>
    <cellStyle name="Normálne 2 3" xfId="33"/>
    <cellStyle name="Normálne 2 3 2" xfId="92"/>
    <cellStyle name="Normálne 2 3 3" xfId="153"/>
    <cellStyle name="Normálne 2 4" xfId="54"/>
    <cellStyle name="Normálne 2 4 2" xfId="101"/>
    <cellStyle name="Normálne 2 4 3" xfId="168"/>
    <cellStyle name="Normálne 2 5" xfId="50"/>
    <cellStyle name="Normálne 2 6" xfId="75"/>
    <cellStyle name="Normálne 2 7" xfId="127"/>
    <cellStyle name="Normálne 3" xfId="13"/>
    <cellStyle name="Normálne 3 2" xfId="27"/>
    <cellStyle name="Normálne 3 2 2" xfId="64"/>
    <cellStyle name="Normálne 3 2 2 2" xfId="111"/>
    <cellStyle name="Normálne 3 2 3" xfId="87"/>
    <cellStyle name="Normálne 3 2 4" xfId="145"/>
    <cellStyle name="Normálne 3 3" xfId="40"/>
    <cellStyle name="Normálne 3 3 2" xfId="175"/>
    <cellStyle name="Normálne 3 3 3" xfId="154"/>
    <cellStyle name="Normálne 3 4" xfId="55"/>
    <cellStyle name="Normálne 3 4 2" xfId="102"/>
    <cellStyle name="Normálne 3 4 3" xfId="170"/>
    <cellStyle name="Normálne 3 5" xfId="77"/>
    <cellStyle name="Normálne 3 6" xfId="133"/>
    <cellStyle name="Normálne 4" xfId="17"/>
    <cellStyle name="Normálne 4 2" xfId="39"/>
    <cellStyle name="Normálne 4 3" xfId="58"/>
    <cellStyle name="Normálne 4 3 2" xfId="105"/>
    <cellStyle name="normálne 4 3 3" xfId="179"/>
    <cellStyle name="Normálne 4 4" xfId="80"/>
    <cellStyle name="Normálne 5" xfId="20"/>
    <cellStyle name="Normálne 5 2" xfId="59"/>
    <cellStyle name="normálne 5 2 2" xfId="51"/>
    <cellStyle name="Normálne 5 2 3" xfId="106"/>
    <cellStyle name="Normálne 5 2 4" xfId="122"/>
    <cellStyle name="Normálne 5 2 5" xfId="120"/>
    <cellStyle name="Normálne 5 2 6" xfId="119"/>
    <cellStyle name="Normálne 5 2 7" xfId="95"/>
    <cellStyle name="Normálne 5 3" xfId="81"/>
    <cellStyle name="Normálne 5 4" xfId="76"/>
    <cellStyle name="Normálne 5 5" xfId="90"/>
    <cellStyle name="Normálne 5 6" xfId="121"/>
    <cellStyle name="Normálne 5 7" xfId="123"/>
    <cellStyle name="Normálne 5 8" xfId="142"/>
    <cellStyle name="Normálne 50 2" xfId="22"/>
    <cellStyle name="Normálne 50 2 2" xfId="83"/>
    <cellStyle name="Normálne 50 2 3" xfId="149"/>
    <cellStyle name="Normálne 57" xfId="14"/>
    <cellStyle name="Normálne 57 2" xfId="28"/>
    <cellStyle name="Normálne 57 2 2" xfId="65"/>
    <cellStyle name="Normálne 57 2 2 2" xfId="112"/>
    <cellStyle name="Normálne 57 2 3" xfId="88"/>
    <cellStyle name="Normálne 57 3" xfId="56"/>
    <cellStyle name="Normálne 57 3 2" xfId="103"/>
    <cellStyle name="Normálne 57 4" xfId="78"/>
    <cellStyle name="Normálne 6" xfId="37"/>
    <cellStyle name="Normálne 6 2" xfId="183"/>
    <cellStyle name="Normálne 6 3" xfId="150"/>
    <cellStyle name="normálne 7" xfId="11"/>
    <cellStyle name="Normálne 7 2" xfId="151"/>
    <cellStyle name="Normálne 8" xfId="38"/>
    <cellStyle name="Normálne 8 2" xfId="169"/>
    <cellStyle name="Normálne 9" xfId="45"/>
    <cellStyle name="Normálne 9 2" xfId="177"/>
    <cellStyle name="Normálne 9 3" xfId="171"/>
    <cellStyle name="normálne 9_Tabulky IFP_casove rady-request_20111102_" xfId="8"/>
    <cellStyle name="normální_preBetku_UDZS_rozpocet 2007 - 2009" xfId="189"/>
    <cellStyle name="Percentá" xfId="2" builtinId="5"/>
    <cellStyle name="Percentá 2" xfId="21"/>
    <cellStyle name="percentá 2 10" xfId="129"/>
    <cellStyle name="Percentá 2 2" xfId="32"/>
    <cellStyle name="Percentá 2 2 2" xfId="91"/>
    <cellStyle name="Percentá 2 2 3" xfId="141"/>
    <cellStyle name="Percentá 2 3" xfId="43"/>
    <cellStyle name="Percentá 2 3 2" xfId="144"/>
    <cellStyle name="Percentá 2 4" xfId="60"/>
    <cellStyle name="Percentá 2 4 2" xfId="107"/>
    <cellStyle name="Percentá 2 4 3" xfId="156"/>
    <cellStyle name="Percentá 2 5" xfId="82"/>
    <cellStyle name="Percentá 2 5 2" xfId="166"/>
    <cellStyle name="Percentá 2 6" xfId="167"/>
    <cellStyle name="Percentá 2 7" xfId="135"/>
    <cellStyle name="percentá 3" xfId="12"/>
    <cellStyle name="Percentá 3 2" xfId="146"/>
    <cellStyle name="Percentá 3 3" xfId="143"/>
    <cellStyle name="Percentá 4" xfId="44"/>
    <cellStyle name="Percentá 4 2" xfId="174"/>
    <cellStyle name="Percentá 5" xfId="182"/>
    <cellStyle name="Použité hypertextové prepojenie 2" xfId="164"/>
    <cellStyle name="Zlá 2" xfId="158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  <color rgb="FFFFFF66"/>
      <color rgb="FFFFFF00"/>
      <color rgb="FFAFD6B0"/>
      <color rgb="FFC5E0B4"/>
      <color rgb="FFF8CBAD"/>
      <color rgb="FFE4F2F4"/>
      <color rgb="FFD6DCE5"/>
      <color rgb="FFA6A6A6"/>
      <color rgb="FF2C9B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.xml"/><Relationship Id="rId47" Type="http://schemas.openxmlformats.org/officeDocument/2006/relationships/externalLink" Target="externalLinks/externalLink6.xml"/><Relationship Id="rId63" Type="http://schemas.openxmlformats.org/officeDocument/2006/relationships/externalLink" Target="externalLinks/externalLink22.xml"/><Relationship Id="rId68" Type="http://schemas.openxmlformats.org/officeDocument/2006/relationships/externalLink" Target="externalLinks/externalLink27.xml"/><Relationship Id="rId84" Type="http://schemas.openxmlformats.org/officeDocument/2006/relationships/externalLink" Target="externalLinks/externalLink43.xml"/><Relationship Id="rId89" Type="http://schemas.openxmlformats.org/officeDocument/2006/relationships/externalLink" Target="externalLinks/externalLink48.xml"/><Relationship Id="rId112" Type="http://schemas.openxmlformats.org/officeDocument/2006/relationships/externalLink" Target="externalLinks/externalLink71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6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4.xml"/><Relationship Id="rId53" Type="http://schemas.openxmlformats.org/officeDocument/2006/relationships/externalLink" Target="externalLinks/externalLink12.xml"/><Relationship Id="rId58" Type="http://schemas.openxmlformats.org/officeDocument/2006/relationships/externalLink" Target="externalLinks/externalLink17.xml"/><Relationship Id="rId66" Type="http://schemas.openxmlformats.org/officeDocument/2006/relationships/externalLink" Target="externalLinks/externalLink25.xml"/><Relationship Id="rId74" Type="http://schemas.openxmlformats.org/officeDocument/2006/relationships/externalLink" Target="externalLinks/externalLink33.xml"/><Relationship Id="rId79" Type="http://schemas.openxmlformats.org/officeDocument/2006/relationships/externalLink" Target="externalLinks/externalLink38.xml"/><Relationship Id="rId87" Type="http://schemas.openxmlformats.org/officeDocument/2006/relationships/externalLink" Target="externalLinks/externalLink46.xml"/><Relationship Id="rId102" Type="http://schemas.openxmlformats.org/officeDocument/2006/relationships/externalLink" Target="externalLinks/externalLink61.xml"/><Relationship Id="rId110" Type="http://schemas.openxmlformats.org/officeDocument/2006/relationships/externalLink" Target="externalLinks/externalLink69.xml"/><Relationship Id="rId11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0.xml"/><Relationship Id="rId82" Type="http://schemas.openxmlformats.org/officeDocument/2006/relationships/externalLink" Target="externalLinks/externalLink41.xml"/><Relationship Id="rId90" Type="http://schemas.openxmlformats.org/officeDocument/2006/relationships/externalLink" Target="externalLinks/externalLink49.xml"/><Relationship Id="rId95" Type="http://schemas.openxmlformats.org/officeDocument/2006/relationships/externalLink" Target="externalLinks/externalLink54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2.xml"/><Relationship Id="rId48" Type="http://schemas.openxmlformats.org/officeDocument/2006/relationships/externalLink" Target="externalLinks/externalLink7.xml"/><Relationship Id="rId56" Type="http://schemas.openxmlformats.org/officeDocument/2006/relationships/externalLink" Target="externalLinks/externalLink15.xml"/><Relationship Id="rId64" Type="http://schemas.openxmlformats.org/officeDocument/2006/relationships/externalLink" Target="externalLinks/externalLink23.xml"/><Relationship Id="rId69" Type="http://schemas.openxmlformats.org/officeDocument/2006/relationships/externalLink" Target="externalLinks/externalLink28.xml"/><Relationship Id="rId77" Type="http://schemas.openxmlformats.org/officeDocument/2006/relationships/externalLink" Target="externalLinks/externalLink36.xml"/><Relationship Id="rId100" Type="http://schemas.openxmlformats.org/officeDocument/2006/relationships/externalLink" Target="externalLinks/externalLink59.xml"/><Relationship Id="rId105" Type="http://schemas.openxmlformats.org/officeDocument/2006/relationships/externalLink" Target="externalLinks/externalLink64.xml"/><Relationship Id="rId113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0.xml"/><Relationship Id="rId72" Type="http://schemas.openxmlformats.org/officeDocument/2006/relationships/externalLink" Target="externalLinks/externalLink31.xml"/><Relationship Id="rId80" Type="http://schemas.openxmlformats.org/officeDocument/2006/relationships/externalLink" Target="externalLinks/externalLink39.xml"/><Relationship Id="rId85" Type="http://schemas.openxmlformats.org/officeDocument/2006/relationships/externalLink" Target="externalLinks/externalLink44.xml"/><Relationship Id="rId93" Type="http://schemas.openxmlformats.org/officeDocument/2006/relationships/externalLink" Target="externalLinks/externalLink52.xml"/><Relationship Id="rId98" Type="http://schemas.openxmlformats.org/officeDocument/2006/relationships/externalLink" Target="externalLinks/externalLink57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5.xml"/><Relationship Id="rId59" Type="http://schemas.openxmlformats.org/officeDocument/2006/relationships/externalLink" Target="externalLinks/externalLink18.xml"/><Relationship Id="rId67" Type="http://schemas.openxmlformats.org/officeDocument/2006/relationships/externalLink" Target="externalLinks/externalLink26.xml"/><Relationship Id="rId103" Type="http://schemas.openxmlformats.org/officeDocument/2006/relationships/externalLink" Target="externalLinks/externalLink62.xml"/><Relationship Id="rId108" Type="http://schemas.openxmlformats.org/officeDocument/2006/relationships/externalLink" Target="externalLinks/externalLink67.xml"/><Relationship Id="rId11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3.xml"/><Relationship Id="rId62" Type="http://schemas.openxmlformats.org/officeDocument/2006/relationships/externalLink" Target="externalLinks/externalLink21.xml"/><Relationship Id="rId70" Type="http://schemas.openxmlformats.org/officeDocument/2006/relationships/externalLink" Target="externalLinks/externalLink29.xml"/><Relationship Id="rId75" Type="http://schemas.openxmlformats.org/officeDocument/2006/relationships/externalLink" Target="externalLinks/externalLink34.xml"/><Relationship Id="rId83" Type="http://schemas.openxmlformats.org/officeDocument/2006/relationships/externalLink" Target="externalLinks/externalLink42.xml"/><Relationship Id="rId88" Type="http://schemas.openxmlformats.org/officeDocument/2006/relationships/externalLink" Target="externalLinks/externalLink47.xml"/><Relationship Id="rId91" Type="http://schemas.openxmlformats.org/officeDocument/2006/relationships/externalLink" Target="externalLinks/externalLink50.xml"/><Relationship Id="rId96" Type="http://schemas.openxmlformats.org/officeDocument/2006/relationships/externalLink" Target="externalLinks/externalLink55.xml"/><Relationship Id="rId111" Type="http://schemas.openxmlformats.org/officeDocument/2006/relationships/externalLink" Target="externalLinks/externalLink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8.xml"/><Relationship Id="rId57" Type="http://schemas.openxmlformats.org/officeDocument/2006/relationships/externalLink" Target="externalLinks/externalLink16.xml"/><Relationship Id="rId106" Type="http://schemas.openxmlformats.org/officeDocument/2006/relationships/externalLink" Target="externalLinks/externalLink65.xml"/><Relationship Id="rId114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3.xml"/><Relationship Id="rId52" Type="http://schemas.openxmlformats.org/officeDocument/2006/relationships/externalLink" Target="externalLinks/externalLink11.xml"/><Relationship Id="rId60" Type="http://schemas.openxmlformats.org/officeDocument/2006/relationships/externalLink" Target="externalLinks/externalLink19.xml"/><Relationship Id="rId65" Type="http://schemas.openxmlformats.org/officeDocument/2006/relationships/externalLink" Target="externalLinks/externalLink24.xml"/><Relationship Id="rId73" Type="http://schemas.openxmlformats.org/officeDocument/2006/relationships/externalLink" Target="externalLinks/externalLink32.xml"/><Relationship Id="rId78" Type="http://schemas.openxmlformats.org/officeDocument/2006/relationships/externalLink" Target="externalLinks/externalLink37.xml"/><Relationship Id="rId81" Type="http://schemas.openxmlformats.org/officeDocument/2006/relationships/externalLink" Target="externalLinks/externalLink40.xml"/><Relationship Id="rId86" Type="http://schemas.openxmlformats.org/officeDocument/2006/relationships/externalLink" Target="externalLinks/externalLink45.xml"/><Relationship Id="rId94" Type="http://schemas.openxmlformats.org/officeDocument/2006/relationships/externalLink" Target="externalLinks/externalLink53.xml"/><Relationship Id="rId99" Type="http://schemas.openxmlformats.org/officeDocument/2006/relationships/externalLink" Target="externalLinks/externalLink58.xml"/><Relationship Id="rId101" Type="http://schemas.openxmlformats.org/officeDocument/2006/relationships/externalLink" Target="externalLinks/externalLink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68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9.xml"/><Relationship Id="rId55" Type="http://schemas.openxmlformats.org/officeDocument/2006/relationships/externalLink" Target="externalLinks/externalLink14.xml"/><Relationship Id="rId76" Type="http://schemas.openxmlformats.org/officeDocument/2006/relationships/externalLink" Target="externalLinks/externalLink35.xml"/><Relationship Id="rId97" Type="http://schemas.openxmlformats.org/officeDocument/2006/relationships/externalLink" Target="externalLinks/externalLink56.xml"/><Relationship Id="rId104" Type="http://schemas.openxmlformats.org/officeDocument/2006/relationships/externalLink" Target="externalLinks/externalLink6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0.xml"/><Relationship Id="rId92" Type="http://schemas.openxmlformats.org/officeDocument/2006/relationships/externalLink" Target="externalLinks/externalLink5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1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3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1.xml"/><Relationship Id="rId1" Type="http://schemas.openxmlformats.org/officeDocument/2006/relationships/themeOverride" Target="../theme/themeOverride1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3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Nominálne saldo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'Zhrnutie '!$B$20:$G$20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'Zhrnutie '!$B$21:$G$21</c:f>
              <c:numCache>
                <c:formatCode>0.00</c:formatCode>
                <c:ptCount val="6"/>
                <c:pt idx="0">
                  <c:v>-1.0483926938767456</c:v>
                </c:pt>
                <c:pt idx="1">
                  <c:v>-1.2951457132102888</c:v>
                </c:pt>
                <c:pt idx="2">
                  <c:v>-8.3985292482612834</c:v>
                </c:pt>
                <c:pt idx="3">
                  <c:v>-4.8831427558206677</c:v>
                </c:pt>
                <c:pt idx="4">
                  <c:v>-3.7217317609731486</c:v>
                </c:pt>
                <c:pt idx="5">
                  <c:v>-2.8930172865733033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4E9-4D2A-AD3C-BA696963D75B}"/>
            </c:ext>
          </c:extLst>
        </c:ser>
        <c:ser>
          <c:idx val="3"/>
          <c:order val="1"/>
          <c:tx>
            <c:v>Štrukturálne saldo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'Zhrnutie '!$B$20:$G$20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'Zhrnutie '!$B$22:$G$22</c:f>
              <c:numCache>
                <c:formatCode>0.0</c:formatCode>
                <c:ptCount val="6"/>
                <c:pt idx="0">
                  <c:v>-1.7604013347443299</c:v>
                </c:pt>
                <c:pt idx="1">
                  <c:v>-1.9578318109866053</c:v>
                </c:pt>
                <c:pt idx="2">
                  <c:v>-3.9614232309808237</c:v>
                </c:pt>
                <c:pt idx="3">
                  <c:v>-3.7184197019197027</c:v>
                </c:pt>
                <c:pt idx="4">
                  <c:v>-3.2084436509867942</c:v>
                </c:pt>
                <c:pt idx="5">
                  <c:v>-2.7103464088339866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4E9-4D2A-AD3C-BA696963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82509104"/>
        <c:axId val="486357888"/>
        <c:extLst xmlns:c16r2="http://schemas.microsoft.com/office/drawing/2015/06/chart"/>
      </c:barChart>
      <c:lineChart>
        <c:grouping val="standard"/>
        <c:varyColors val="0"/>
        <c:ser>
          <c:idx val="6"/>
          <c:order val="2"/>
          <c:tx>
            <c:v>Konsolidačné úsilie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5.6780121106923299E-3"/>
                  <c:y val="-6.5569688257433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C1E-497E-B5DC-D8B91C43B80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009477644676755E-3"/>
                  <c:y val="-6.0564416150332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4E9-4D2A-AD3C-BA696963D75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6308503350763701E-2"/>
                  <c:y val="-4.40144099806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4E9-4D2A-AD3C-BA696963D75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'Zhrnutie '!$B$23:$G$23</c:f>
              <c:numCache>
                <c:formatCode>0.00</c:formatCode>
                <c:ptCount val="6"/>
                <c:pt idx="0">
                  <c:v>-0.65615214366174834</c:v>
                </c:pt>
                <c:pt idx="1">
                  <c:v>-0.19743047624227539</c:v>
                </c:pt>
                <c:pt idx="2">
                  <c:v>-2.0035914199942182</c:v>
                </c:pt>
                <c:pt idx="3">
                  <c:v>0.24300352906112099</c:v>
                </c:pt>
                <c:pt idx="4">
                  <c:v>0.50997605093290854</c:v>
                </c:pt>
                <c:pt idx="5">
                  <c:v>0.4980972421528076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B4E9-4D2A-AD3C-BA696963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509104"/>
        <c:axId val="486357888"/>
        <c:extLst xmlns:c16r2="http://schemas.microsoft.com/office/drawing/2015/06/chart"/>
      </c:lineChart>
      <c:catAx>
        <c:axId val="48250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6357888"/>
        <c:crosses val="autoZero"/>
        <c:auto val="1"/>
        <c:lblAlgn val="ctr"/>
        <c:lblOffset val="100"/>
        <c:noMultiLvlLbl val="0"/>
      </c:catAx>
      <c:valAx>
        <c:axId val="48635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2509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509994083639456E-2"/>
          <c:y val="4.535714285714286E-2"/>
          <c:w val="0.89999995244083164"/>
          <c:h val="8.107896825396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298591299275993E-2"/>
          <c:y val="5.9986353855937424E-2"/>
          <c:w val="0.8809365133706113"/>
          <c:h val="0.8339550244046128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3+4'!$I$15</c:f>
              <c:strCache>
                <c:ptCount val="1"/>
                <c:pt idx="0">
                  <c:v>Čistá inflácia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cat>
            <c:strRef>
              <c:f>'Graf 3+4'!$M$13:$R$13</c:f>
              <c:strCache>
                <c:ptCount val="6"/>
                <c:pt idx="0">
                  <c:v>2018</c:v>
                </c:pt>
                <c:pt idx="1">
                  <c:v>2019F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3+4'!$M$15:$R$15</c:f>
              <c:numCache>
                <c:formatCode>0.0</c:formatCode>
                <c:ptCount val="6"/>
                <c:pt idx="0">
                  <c:v>1.5497173777771458</c:v>
                </c:pt>
                <c:pt idx="1">
                  <c:v>1.2185254175451707</c:v>
                </c:pt>
                <c:pt idx="2">
                  <c:v>0.79011048738409773</c:v>
                </c:pt>
                <c:pt idx="3">
                  <c:v>0.64672439851462082</c:v>
                </c:pt>
                <c:pt idx="4">
                  <c:v>1.1292353440020058</c:v>
                </c:pt>
                <c:pt idx="5">
                  <c:v>1.5077644720562815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8A-4BC1-B3EA-139BB76CDBD5}"/>
            </c:ext>
          </c:extLst>
        </c:ser>
        <c:ser>
          <c:idx val="2"/>
          <c:order val="2"/>
          <c:tx>
            <c:strRef>
              <c:f>'Graf 3+4'!$I$16</c:f>
              <c:strCache>
                <c:ptCount val="1"/>
                <c:pt idx="0">
                  <c:v>Ceny potravín</c:v>
                </c:pt>
              </c:strCache>
            </c:strRef>
          </c:tx>
          <c:spPr>
            <a:solidFill>
              <a:srgbClr val="555555"/>
            </a:solidFill>
            <a:ln>
              <a:noFill/>
            </a:ln>
            <a:effectLst/>
          </c:spPr>
          <c:invertIfNegative val="0"/>
          <c:cat>
            <c:strRef>
              <c:f>'Graf 3+4'!$M$13:$R$13</c:f>
              <c:strCache>
                <c:ptCount val="6"/>
                <c:pt idx="0">
                  <c:v>2018</c:v>
                </c:pt>
                <c:pt idx="1">
                  <c:v>2019F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3+4'!$M$16:$R$16</c:f>
              <c:numCache>
                <c:formatCode>0.0</c:formatCode>
                <c:ptCount val="6"/>
                <c:pt idx="0">
                  <c:v>0.67025021973269472</c:v>
                </c:pt>
                <c:pt idx="1">
                  <c:v>0.61927822466342519</c:v>
                </c:pt>
                <c:pt idx="2">
                  <c:v>0.51607710537289775</c:v>
                </c:pt>
                <c:pt idx="3">
                  <c:v>0.14773854514445611</c:v>
                </c:pt>
                <c:pt idx="4">
                  <c:v>0.36009949242178535</c:v>
                </c:pt>
                <c:pt idx="5">
                  <c:v>0.34317842079012839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78A-4BC1-B3EA-139BB76CDBD5}"/>
            </c:ext>
          </c:extLst>
        </c:ser>
        <c:ser>
          <c:idx val="3"/>
          <c:order val="3"/>
          <c:tx>
            <c:strRef>
              <c:f>'Graf 3+4'!$I$17</c:f>
              <c:strCache>
                <c:ptCount val="1"/>
                <c:pt idx="0">
                  <c:v>Regulované ceny</c:v>
                </c:pt>
              </c:strCache>
            </c:strRef>
          </c:tx>
          <c:spPr>
            <a:solidFill>
              <a:srgbClr val="BDD7EE"/>
            </a:solidFill>
            <a:ln>
              <a:noFill/>
            </a:ln>
            <a:effectLst/>
          </c:spPr>
          <c:invertIfNegative val="0"/>
          <c:cat>
            <c:strRef>
              <c:f>'Graf 3+4'!$M$13:$R$13</c:f>
              <c:strCache>
                <c:ptCount val="6"/>
                <c:pt idx="0">
                  <c:v>2018</c:v>
                </c:pt>
                <c:pt idx="1">
                  <c:v>2019F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3+4'!$M$17:$R$17</c:f>
              <c:numCache>
                <c:formatCode>0.0</c:formatCode>
                <c:ptCount val="6"/>
                <c:pt idx="0">
                  <c:v>0.24111304014093335</c:v>
                </c:pt>
                <c:pt idx="1">
                  <c:v>0.7519161674717586</c:v>
                </c:pt>
                <c:pt idx="2">
                  <c:v>0.55493608995389854</c:v>
                </c:pt>
                <c:pt idx="3">
                  <c:v>-0.58110455819837237</c:v>
                </c:pt>
                <c:pt idx="4">
                  <c:v>0.45290057373941855</c:v>
                </c:pt>
                <c:pt idx="5">
                  <c:v>0.16665843247266129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78A-4BC1-B3EA-139BB76CDBD5}"/>
            </c:ext>
          </c:extLst>
        </c:ser>
        <c:ser>
          <c:idx val="4"/>
          <c:order val="4"/>
          <c:tx>
            <c:strRef>
              <c:f>'Graf 3+4'!$I$18</c:f>
              <c:strCache>
                <c:ptCount val="1"/>
                <c:pt idx="0">
                  <c:v>Zmena nepriamych daní</c:v>
                </c:pt>
              </c:strCache>
            </c:strRef>
          </c:tx>
          <c:spPr>
            <a:solidFill>
              <a:srgbClr val="9E9E9E"/>
            </a:solidFill>
            <a:ln>
              <a:noFill/>
            </a:ln>
            <a:effectLst/>
          </c:spPr>
          <c:invertIfNegative val="0"/>
          <c:cat>
            <c:strRef>
              <c:f>'Graf 3+4'!$M$13:$R$13</c:f>
              <c:strCache>
                <c:ptCount val="6"/>
                <c:pt idx="0">
                  <c:v>2018</c:v>
                </c:pt>
                <c:pt idx="1">
                  <c:v>2019F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3+4'!$M$18:$R$18</c:f>
              <c:numCache>
                <c:formatCode>0.0</c:formatCode>
                <c:ptCount val="6"/>
                <c:pt idx="0">
                  <c:v>0</c:v>
                </c:pt>
                <c:pt idx="1">
                  <c:v>9.1765246584191357E-2</c:v>
                </c:pt>
                <c:pt idx="2">
                  <c:v>-0.19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3D-461F-B7AE-EC2B06FD5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4643872"/>
        <c:axId val="484644264"/>
      </c:barChart>
      <c:lineChart>
        <c:grouping val="standard"/>
        <c:varyColors val="0"/>
        <c:ser>
          <c:idx val="0"/>
          <c:order val="0"/>
          <c:tx>
            <c:strRef>
              <c:f>'Graf 3+4'!$I$14</c:f>
              <c:strCache>
                <c:ptCount val="1"/>
                <c:pt idx="0">
                  <c:v>Celková inflácia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'Graf 3+4'!$M$13:$R$13</c:f>
              <c:strCache>
                <c:ptCount val="6"/>
                <c:pt idx="0">
                  <c:v>2018</c:v>
                </c:pt>
                <c:pt idx="1">
                  <c:v>2019F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3+4'!$M$14:$R$14</c:f>
              <c:numCache>
                <c:formatCode>0.0</c:formatCode>
                <c:ptCount val="6"/>
                <c:pt idx="0">
                  <c:v>2.4610806376507735</c:v>
                </c:pt>
                <c:pt idx="1">
                  <c:v>2.6814850562645458</c:v>
                </c:pt>
                <c:pt idx="2">
                  <c:v>1.6911236827108942</c:v>
                </c:pt>
                <c:pt idx="3">
                  <c:v>0.21335838546070451</c:v>
                </c:pt>
                <c:pt idx="4">
                  <c:v>1.9422354101632096</c:v>
                </c:pt>
                <c:pt idx="5">
                  <c:v>2.0176013253190712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78A-4BC1-B3EA-139BB76CD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643872"/>
        <c:axId val="484644264"/>
      </c:lineChart>
      <c:catAx>
        <c:axId val="48464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4644264"/>
        <c:crosses val="autoZero"/>
        <c:auto val="1"/>
        <c:lblAlgn val="ctr"/>
        <c:lblOffset val="100"/>
        <c:noMultiLvlLbl val="0"/>
      </c:catAx>
      <c:valAx>
        <c:axId val="484644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4643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14698651950894"/>
          <c:y val="0.7407058531332984"/>
          <c:w val="0.81092470151389506"/>
          <c:h val="0.198565366624810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7558438681403356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3+4'!$I$21</c:f>
              <c:strCache>
                <c:ptCount val="1"/>
                <c:pt idx="0">
                  <c:v>Goods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3+4'!$S$4:$X$4</c:f>
              <c:strCache>
                <c:ptCount val="6"/>
                <c:pt idx="0">
                  <c:v>2018</c:v>
                </c:pt>
                <c:pt idx="1">
                  <c:v>2019F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3+4'!$S$5:$X$5</c:f>
              <c:numCache>
                <c:formatCode>0.0</c:formatCode>
                <c:ptCount val="6"/>
                <c:pt idx="0">
                  <c:v>-0.24526685241367555</c:v>
                </c:pt>
                <c:pt idx="1">
                  <c:v>-0.77735903444328813</c:v>
                </c:pt>
                <c:pt idx="2">
                  <c:v>3.6055517126811258</c:v>
                </c:pt>
                <c:pt idx="3">
                  <c:v>2.6700133703974571</c:v>
                </c:pt>
                <c:pt idx="4">
                  <c:v>2.8914714527693657</c:v>
                </c:pt>
                <c:pt idx="5">
                  <c:v>2.3112956272920071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EA-4929-B95A-0E75AE48D80C}"/>
            </c:ext>
          </c:extLst>
        </c:ser>
        <c:ser>
          <c:idx val="8"/>
          <c:order val="1"/>
          <c:tx>
            <c:strRef>
              <c:f>'Graf 3+4'!$I$22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 3+4'!$S$4:$X$4</c:f>
              <c:strCache>
                <c:ptCount val="6"/>
                <c:pt idx="0">
                  <c:v>2018</c:v>
                </c:pt>
                <c:pt idx="1">
                  <c:v>2019F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3+4'!$S$6:$X$6</c:f>
              <c:numCache>
                <c:formatCode>0.0</c:formatCode>
                <c:ptCount val="6"/>
                <c:pt idx="0">
                  <c:v>1.0307710591731194</c:v>
                </c:pt>
                <c:pt idx="1">
                  <c:v>1.081395861972654</c:v>
                </c:pt>
                <c:pt idx="2">
                  <c:v>1.2183644547744257</c:v>
                </c:pt>
                <c:pt idx="3">
                  <c:v>1.1726716064589062</c:v>
                </c:pt>
                <c:pt idx="4">
                  <c:v>1.217789074620347</c:v>
                </c:pt>
                <c:pt idx="5">
                  <c:v>1.1440786172100041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EA-4929-B95A-0E75AE48D80C}"/>
            </c:ext>
          </c:extLst>
        </c:ser>
        <c:ser>
          <c:idx val="0"/>
          <c:order val="2"/>
          <c:tx>
            <c:strRef>
              <c:f>'Graf 3+4'!$I$23</c:f>
              <c:strCache>
                <c:ptCount val="1"/>
                <c:pt idx="0">
                  <c:v>Primary income</c:v>
                </c:pt>
              </c:strCache>
            </c:strRef>
          </c:tx>
          <c:invertIfNegative val="0"/>
          <c:cat>
            <c:strRef>
              <c:f>'Graf 3+4'!$S$4:$X$4</c:f>
              <c:strCache>
                <c:ptCount val="6"/>
                <c:pt idx="0">
                  <c:v>2018</c:v>
                </c:pt>
                <c:pt idx="1">
                  <c:v>2019F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3+4'!$S$7:$X$7</c:f>
              <c:numCache>
                <c:formatCode>0.0</c:formatCode>
                <c:ptCount val="6"/>
                <c:pt idx="0">
                  <c:v>-2.0449268259621083</c:v>
                </c:pt>
                <c:pt idx="1">
                  <c:v>-2.1375962007218581</c:v>
                </c:pt>
                <c:pt idx="2">
                  <c:v>-1</c:v>
                </c:pt>
                <c:pt idx="3">
                  <c:v>-2</c:v>
                </c:pt>
                <c:pt idx="4">
                  <c:v>-2.2999999999999998</c:v>
                </c:pt>
                <c:pt idx="5">
                  <c:v>-2.5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6EA-4929-B95A-0E75AE48D80C}"/>
            </c:ext>
          </c:extLst>
        </c:ser>
        <c:ser>
          <c:idx val="1"/>
          <c:order val="3"/>
          <c:tx>
            <c:strRef>
              <c:f>'Graf 3+4'!$I$24</c:f>
              <c:strCache>
                <c:ptCount val="1"/>
                <c:pt idx="0">
                  <c:v>Secondary income</c:v>
                </c:pt>
              </c:strCache>
            </c:strRef>
          </c:tx>
          <c:invertIfNegative val="0"/>
          <c:cat>
            <c:strRef>
              <c:f>'Graf 3+4'!$S$4:$X$4</c:f>
              <c:strCache>
                <c:ptCount val="6"/>
                <c:pt idx="0">
                  <c:v>2018</c:v>
                </c:pt>
                <c:pt idx="1">
                  <c:v>2019F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3+4'!$S$8:$X$8</c:f>
              <c:numCache>
                <c:formatCode>0.0</c:formatCode>
                <c:ptCount val="6"/>
                <c:pt idx="0">
                  <c:v>-1.3826200546380685</c:v>
                </c:pt>
                <c:pt idx="1">
                  <c:v>-1.1120543935503269</c:v>
                </c:pt>
                <c:pt idx="2">
                  <c:v>-1.5</c:v>
                </c:pt>
                <c:pt idx="3">
                  <c:v>-1.5</c:v>
                </c:pt>
                <c:pt idx="4">
                  <c:v>-1.5</c:v>
                </c:pt>
                <c:pt idx="5">
                  <c:v>-1.5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6EA-4929-B95A-0E75AE48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8524816"/>
        <c:axId val="488525208"/>
      </c:barChart>
      <c:lineChart>
        <c:grouping val="standard"/>
        <c:varyColors val="0"/>
        <c:ser>
          <c:idx val="3"/>
          <c:order val="4"/>
          <c:tx>
            <c:strRef>
              <c:f>'Graf 3+4'!$I$25</c:f>
              <c:strCache>
                <c:ptCount val="1"/>
                <c:pt idx="0">
                  <c:v>CAB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3+4'!$S$4:$X$4</c:f>
              <c:strCache>
                <c:ptCount val="6"/>
                <c:pt idx="0">
                  <c:v>2018</c:v>
                </c:pt>
                <c:pt idx="1">
                  <c:v>2019F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3+4'!$S$9:$X$9</c:f>
              <c:numCache>
                <c:formatCode>0.0</c:formatCode>
                <c:ptCount val="6"/>
                <c:pt idx="0">
                  <c:v>-2.642042673840733</c:v>
                </c:pt>
                <c:pt idx="1">
                  <c:v>-2.9456137667428193</c:v>
                </c:pt>
                <c:pt idx="2">
                  <c:v>2.3239161674555517</c:v>
                </c:pt>
                <c:pt idx="3">
                  <c:v>0.34268497685636329</c:v>
                </c:pt>
                <c:pt idx="4">
                  <c:v>0.3092605273897126</c:v>
                </c:pt>
                <c:pt idx="5">
                  <c:v>-0.54462575549798875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6EA-4929-B95A-0E75AE48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524816"/>
        <c:axId val="488525208"/>
      </c:lineChart>
      <c:catAx>
        <c:axId val="48852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sk-SK"/>
          </a:p>
        </c:txPr>
        <c:crossAx val="488525208"/>
        <c:crosses val="autoZero"/>
        <c:auto val="1"/>
        <c:lblAlgn val="ctr"/>
        <c:lblOffset val="100"/>
        <c:noMultiLvlLbl val="0"/>
      </c:catAx>
      <c:valAx>
        <c:axId val="4885252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k-SK"/>
          </a:p>
        </c:txPr>
        <c:crossAx val="488524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660898376296121E-2"/>
          <c:y val="1.1594789183462156E-2"/>
          <c:w val="0.9104445974671419"/>
          <c:h val="0.2116468010306051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298591299275993E-2"/>
          <c:y val="5.9986353855937424E-2"/>
          <c:w val="0.8809365133706113"/>
          <c:h val="0.8339550244046128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3+4'!$I$31</c:f>
              <c:strCache>
                <c:ptCount val="1"/>
                <c:pt idx="0">
                  <c:v>Net inflation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cat>
            <c:strRef>
              <c:f>'Graf 3+4'!$M$13:$R$13</c:f>
              <c:strCache>
                <c:ptCount val="6"/>
                <c:pt idx="0">
                  <c:v>2018</c:v>
                </c:pt>
                <c:pt idx="1">
                  <c:v>2019F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3+4'!$M$31:$R$31</c:f>
              <c:numCache>
                <c:formatCode>0.0</c:formatCode>
                <c:ptCount val="6"/>
                <c:pt idx="0">
                  <c:v>1.5497173777771458</c:v>
                </c:pt>
                <c:pt idx="1">
                  <c:v>1.2185254175451707</c:v>
                </c:pt>
                <c:pt idx="2">
                  <c:v>0.79011048738409773</c:v>
                </c:pt>
                <c:pt idx="3">
                  <c:v>0.64672439851462082</c:v>
                </c:pt>
                <c:pt idx="4">
                  <c:v>1.1292353440020058</c:v>
                </c:pt>
                <c:pt idx="5">
                  <c:v>1.5077644720562815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2F-4A0F-B3BB-F168BA59D235}"/>
            </c:ext>
          </c:extLst>
        </c:ser>
        <c:ser>
          <c:idx val="2"/>
          <c:order val="2"/>
          <c:tx>
            <c:strRef>
              <c:f>'Graf 3+4'!$I$32</c:f>
              <c:strCache>
                <c:ptCount val="1"/>
                <c:pt idx="0">
                  <c:v>Food prices</c:v>
                </c:pt>
              </c:strCache>
            </c:strRef>
          </c:tx>
          <c:spPr>
            <a:solidFill>
              <a:srgbClr val="555555"/>
            </a:solidFill>
            <a:ln>
              <a:noFill/>
            </a:ln>
            <a:effectLst/>
          </c:spPr>
          <c:invertIfNegative val="0"/>
          <c:cat>
            <c:strRef>
              <c:f>'Graf 3+4'!$M$13:$R$13</c:f>
              <c:strCache>
                <c:ptCount val="6"/>
                <c:pt idx="0">
                  <c:v>2018</c:v>
                </c:pt>
                <c:pt idx="1">
                  <c:v>2019F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3+4'!$M$32:$R$32</c:f>
              <c:numCache>
                <c:formatCode>0.0</c:formatCode>
                <c:ptCount val="6"/>
                <c:pt idx="0">
                  <c:v>0.67025021973269472</c:v>
                </c:pt>
                <c:pt idx="1">
                  <c:v>0.61927822466342519</c:v>
                </c:pt>
                <c:pt idx="2">
                  <c:v>0.51607710537289775</c:v>
                </c:pt>
                <c:pt idx="3">
                  <c:v>0.14773854514445611</c:v>
                </c:pt>
                <c:pt idx="4">
                  <c:v>0.36009949242178535</c:v>
                </c:pt>
                <c:pt idx="5">
                  <c:v>0.34317842079012839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2F-4A0F-B3BB-F168BA59D235}"/>
            </c:ext>
          </c:extLst>
        </c:ser>
        <c:ser>
          <c:idx val="3"/>
          <c:order val="3"/>
          <c:tx>
            <c:strRef>
              <c:f>'Graf 3+4'!$I$33</c:f>
              <c:strCache>
                <c:ptCount val="1"/>
                <c:pt idx="0">
                  <c:v>Regulated prices</c:v>
                </c:pt>
              </c:strCache>
            </c:strRef>
          </c:tx>
          <c:spPr>
            <a:solidFill>
              <a:srgbClr val="BDD7EE"/>
            </a:solidFill>
            <a:ln>
              <a:noFill/>
            </a:ln>
            <a:effectLst/>
          </c:spPr>
          <c:invertIfNegative val="0"/>
          <c:cat>
            <c:strRef>
              <c:f>'Graf 3+4'!$M$13:$R$13</c:f>
              <c:strCache>
                <c:ptCount val="6"/>
                <c:pt idx="0">
                  <c:v>2018</c:v>
                </c:pt>
                <c:pt idx="1">
                  <c:v>2019F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3+4'!$M$33:$R$33</c:f>
              <c:numCache>
                <c:formatCode>0.0</c:formatCode>
                <c:ptCount val="6"/>
                <c:pt idx="0">
                  <c:v>0.24111304014093335</c:v>
                </c:pt>
                <c:pt idx="1">
                  <c:v>0.7519161674717586</c:v>
                </c:pt>
                <c:pt idx="2">
                  <c:v>0.55493608995389854</c:v>
                </c:pt>
                <c:pt idx="3">
                  <c:v>-0.58110455819837237</c:v>
                </c:pt>
                <c:pt idx="4">
                  <c:v>0.45290057373941855</c:v>
                </c:pt>
                <c:pt idx="5">
                  <c:v>0.16665843247266129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2F-4A0F-B3BB-F168BA59D235}"/>
            </c:ext>
          </c:extLst>
        </c:ser>
        <c:ser>
          <c:idx val="4"/>
          <c:order val="4"/>
          <c:tx>
            <c:strRef>
              <c:f>'Graf 3+4'!$I$34</c:f>
              <c:strCache>
                <c:ptCount val="1"/>
                <c:pt idx="0">
                  <c:v>Change in indirect taxes</c:v>
                </c:pt>
              </c:strCache>
            </c:strRef>
          </c:tx>
          <c:spPr>
            <a:solidFill>
              <a:srgbClr val="9E9E9E"/>
            </a:solidFill>
            <a:ln>
              <a:noFill/>
            </a:ln>
            <a:effectLst/>
          </c:spPr>
          <c:invertIfNegative val="0"/>
          <c:cat>
            <c:strRef>
              <c:f>'Graf 3+4'!$M$13:$R$13</c:f>
              <c:strCache>
                <c:ptCount val="6"/>
                <c:pt idx="0">
                  <c:v>2018</c:v>
                </c:pt>
                <c:pt idx="1">
                  <c:v>2019F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3+4'!$M$34:$R$34</c:f>
              <c:numCache>
                <c:formatCode>0.0</c:formatCode>
                <c:ptCount val="6"/>
                <c:pt idx="0">
                  <c:v>0</c:v>
                </c:pt>
                <c:pt idx="1">
                  <c:v>9.1765246584191357E-2</c:v>
                </c:pt>
                <c:pt idx="2">
                  <c:v>-0.19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9B-4CEF-A7D7-04B14FAD1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8525992"/>
        <c:axId val="488526384"/>
      </c:barChart>
      <c:lineChart>
        <c:grouping val="standard"/>
        <c:varyColors val="0"/>
        <c:ser>
          <c:idx val="0"/>
          <c:order val="0"/>
          <c:tx>
            <c:strRef>
              <c:f>'Graf 3+4'!$I$30</c:f>
              <c:strCache>
                <c:ptCount val="1"/>
                <c:pt idx="0">
                  <c:v>Total inflation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'Graf 3+4'!$M$13:$R$13</c:f>
              <c:strCache>
                <c:ptCount val="6"/>
                <c:pt idx="0">
                  <c:v>2018</c:v>
                </c:pt>
                <c:pt idx="1">
                  <c:v>2019F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3+4'!$M$30:$R$30</c:f>
              <c:numCache>
                <c:formatCode>0.0</c:formatCode>
                <c:ptCount val="6"/>
                <c:pt idx="0">
                  <c:v>2.4610806376507735</c:v>
                </c:pt>
                <c:pt idx="1">
                  <c:v>2.6814850562645458</c:v>
                </c:pt>
                <c:pt idx="2">
                  <c:v>1.6911236827108942</c:v>
                </c:pt>
                <c:pt idx="3">
                  <c:v>0.21335838546070451</c:v>
                </c:pt>
                <c:pt idx="4">
                  <c:v>1.9422354101632096</c:v>
                </c:pt>
                <c:pt idx="5">
                  <c:v>2.0176013253190712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D2F-4A0F-B3BB-F168BA59D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525992"/>
        <c:axId val="488526384"/>
      </c:lineChart>
      <c:catAx>
        <c:axId val="488525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8526384"/>
        <c:crosses val="autoZero"/>
        <c:auto val="1"/>
        <c:lblAlgn val="ctr"/>
        <c:lblOffset val="100"/>
        <c:noMultiLvlLbl val="0"/>
      </c:catAx>
      <c:valAx>
        <c:axId val="48852638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8525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94506534772623"/>
          <c:y val="0.72396145302164694"/>
          <c:w val="0.86785009282972903"/>
          <c:h val="0.178538631829891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barChart>
        <c:barDir val="col"/>
        <c:grouping val="clustered"/>
        <c:varyColors val="0"/>
        <c:ser>
          <c:idx val="5"/>
          <c:order val="1"/>
          <c:tx>
            <c:strRef>
              <c:f>'Graf 5'!$J$2</c:f>
              <c:strCache>
                <c:ptCount val="1"/>
                <c:pt idx="0">
                  <c:v>mom (% vľavo, SA)</c:v>
                </c:pt>
              </c:strCache>
            </c:strRef>
          </c:tx>
          <c:spPr>
            <a:solidFill>
              <a:sysClr val="windowText" lastClr="000000"/>
            </a:solidFill>
            <a:ln w="19050">
              <a:solidFill>
                <a:sysClr val="windowText" lastClr="000000"/>
              </a:solidFill>
              <a:prstDash val="solid"/>
            </a:ln>
          </c:spPr>
          <c:invertIfNegative val="0"/>
          <c:cat>
            <c:numRef>
              <c:f>[69]Output!$A$16:$A$161</c:f>
              <c:numCache>
                <c:formatCode>General</c:formatCode>
                <c:ptCount val="146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</c:numCache>
            </c:numRef>
          </c:cat>
          <c:val>
            <c:numRef>
              <c:f>'Graf 5'!$J$16:$J$161</c:f>
              <c:numCache>
                <c:formatCode>General</c:formatCode>
                <c:ptCount val="146"/>
                <c:pt idx="0">
                  <c:v>0.12269938650307211</c:v>
                </c:pt>
                <c:pt idx="1">
                  <c:v>1.470588235294116</c:v>
                </c:pt>
                <c:pt idx="2">
                  <c:v>0.24154589371980251</c:v>
                </c:pt>
                <c:pt idx="3">
                  <c:v>-0.12048192771084132</c:v>
                </c:pt>
                <c:pt idx="4">
                  <c:v>-0.8443908323281164</c:v>
                </c:pt>
                <c:pt idx="5">
                  <c:v>0.36496350364963348</c:v>
                </c:pt>
                <c:pt idx="6">
                  <c:v>-0.60606060606060908</c:v>
                </c:pt>
                <c:pt idx="7">
                  <c:v>0.36585365853657947</c:v>
                </c:pt>
                <c:pt idx="8">
                  <c:v>-0.85054678007290363</c:v>
                </c:pt>
                <c:pt idx="9">
                  <c:v>0.61274509803921262</c:v>
                </c:pt>
                <c:pt idx="10">
                  <c:v>-4.8721071863580931</c:v>
                </c:pt>
                <c:pt idx="11">
                  <c:v>-4.2253521126760489</c:v>
                </c:pt>
                <c:pt idx="12">
                  <c:v>-9.3582887700534769</c:v>
                </c:pt>
                <c:pt idx="13">
                  <c:v>7.9646017699115106</c:v>
                </c:pt>
                <c:pt idx="14">
                  <c:v>-1.3661202185792405</c:v>
                </c:pt>
                <c:pt idx="15">
                  <c:v>-3.1855955678670256</c:v>
                </c:pt>
                <c:pt idx="16">
                  <c:v>1.1444921316165875</c:v>
                </c:pt>
                <c:pt idx="17">
                  <c:v>0.28288543140028821</c:v>
                </c:pt>
                <c:pt idx="18">
                  <c:v>0.70521861777150718</c:v>
                </c:pt>
                <c:pt idx="19">
                  <c:v>1.5406162464985869</c:v>
                </c:pt>
                <c:pt idx="20">
                  <c:v>2.3448275862069039</c:v>
                </c:pt>
                <c:pt idx="21">
                  <c:v>2.0215633423180606</c:v>
                </c:pt>
                <c:pt idx="22">
                  <c:v>1.4531043593130732</c:v>
                </c:pt>
                <c:pt idx="23">
                  <c:v>2.8645833333333428</c:v>
                </c:pt>
                <c:pt idx="24">
                  <c:v>1.0126582278481067</c:v>
                </c:pt>
                <c:pt idx="25">
                  <c:v>4.0100250626566378</c:v>
                </c:pt>
                <c:pt idx="26">
                  <c:v>-1.5662650602409514</c:v>
                </c:pt>
                <c:pt idx="27">
                  <c:v>1.1015911872704862</c:v>
                </c:pt>
                <c:pt idx="28">
                  <c:v>1.3317191283292971</c:v>
                </c:pt>
                <c:pt idx="29">
                  <c:v>1.0752688172043037</c:v>
                </c:pt>
                <c:pt idx="30">
                  <c:v>0.94562647754139562</c:v>
                </c:pt>
                <c:pt idx="31">
                  <c:v>1.2880562060889815</c:v>
                </c:pt>
                <c:pt idx="32">
                  <c:v>-1.9653179190751473</c:v>
                </c:pt>
                <c:pt idx="33">
                  <c:v>-0.35377358490565314</c:v>
                </c:pt>
                <c:pt idx="34">
                  <c:v>3.1952662721893574</c:v>
                </c:pt>
                <c:pt idx="35">
                  <c:v>-1.2614678899082605</c:v>
                </c:pt>
                <c:pt idx="36">
                  <c:v>2.7874564459930298</c:v>
                </c:pt>
                <c:pt idx="37">
                  <c:v>-0.56497175141242906</c:v>
                </c:pt>
                <c:pt idx="38">
                  <c:v>0</c:v>
                </c:pt>
                <c:pt idx="39">
                  <c:v>2.2727272727272663</c:v>
                </c:pt>
                <c:pt idx="40">
                  <c:v>0.33333333333334281</c:v>
                </c:pt>
                <c:pt idx="41">
                  <c:v>-0.44296788482833449</c:v>
                </c:pt>
                <c:pt idx="42">
                  <c:v>1.2235817575083416</c:v>
                </c:pt>
                <c:pt idx="43">
                  <c:v>-0.54945054945054039</c:v>
                </c:pt>
                <c:pt idx="44">
                  <c:v>0.66298342541435318</c:v>
                </c:pt>
                <c:pt idx="45">
                  <c:v>0.65861690450054766</c:v>
                </c:pt>
                <c:pt idx="46">
                  <c:v>-1.962922573609589</c:v>
                </c:pt>
                <c:pt idx="47">
                  <c:v>3.3370411568409253</c:v>
                </c:pt>
                <c:pt idx="48">
                  <c:v>-2.1528525296017165</c:v>
                </c:pt>
                <c:pt idx="49">
                  <c:v>1.7601760176017507</c:v>
                </c:pt>
                <c:pt idx="50">
                  <c:v>0.64864864864864558</c:v>
                </c:pt>
                <c:pt idx="51">
                  <c:v>-0.21482277121374693</c:v>
                </c:pt>
                <c:pt idx="52">
                  <c:v>1.0764262648008724</c:v>
                </c:pt>
                <c:pt idx="53">
                  <c:v>-0.63897763578275146</c:v>
                </c:pt>
                <c:pt idx="54">
                  <c:v>-0.32154340836012807</c:v>
                </c:pt>
                <c:pt idx="55">
                  <c:v>-0.75268817204300831</c:v>
                </c:pt>
                <c:pt idx="56">
                  <c:v>5.6338028169014081</c:v>
                </c:pt>
                <c:pt idx="57">
                  <c:v>-4.2051282051281902</c:v>
                </c:pt>
                <c:pt idx="58">
                  <c:v>0.32119914346895939</c:v>
                </c:pt>
                <c:pt idx="59">
                  <c:v>1.3874066168623216</c:v>
                </c:pt>
                <c:pt idx="60">
                  <c:v>1.3684210526315752</c:v>
                </c:pt>
                <c:pt idx="61">
                  <c:v>-2.2845275181723821</c:v>
                </c:pt>
                <c:pt idx="62">
                  <c:v>0.85015940488844421</c:v>
                </c:pt>
                <c:pt idx="63">
                  <c:v>-0.10537407797683329</c:v>
                </c:pt>
                <c:pt idx="64">
                  <c:v>0.42194092827006102</c:v>
                </c:pt>
                <c:pt idx="65">
                  <c:v>-0.10504201680673475</c:v>
                </c:pt>
                <c:pt idx="66">
                  <c:v>0.52576235541535254</c:v>
                </c:pt>
                <c:pt idx="67">
                  <c:v>0.73221757322174597</c:v>
                </c:pt>
                <c:pt idx="68">
                  <c:v>0.31152647975076775</c:v>
                </c:pt>
                <c:pt idx="69">
                  <c:v>-0.51759834368529312</c:v>
                </c:pt>
                <c:pt idx="70">
                  <c:v>0.52029136316336633</c:v>
                </c:pt>
                <c:pt idx="71">
                  <c:v>0</c:v>
                </c:pt>
                <c:pt idx="72">
                  <c:v>0.72463768115942173</c:v>
                </c:pt>
                <c:pt idx="73">
                  <c:v>0.41109969167523275</c:v>
                </c:pt>
                <c:pt idx="74">
                  <c:v>1.1258955987717485</c:v>
                </c:pt>
                <c:pt idx="75">
                  <c:v>1.41700404858301</c:v>
                </c:pt>
                <c:pt idx="76">
                  <c:v>-0.9980039920159669</c:v>
                </c:pt>
                <c:pt idx="77">
                  <c:v>0.90725806451612812</c:v>
                </c:pt>
                <c:pt idx="78">
                  <c:v>-0.2997002997003051</c:v>
                </c:pt>
                <c:pt idx="79">
                  <c:v>1.1022044088176557</c:v>
                </c:pt>
                <c:pt idx="80">
                  <c:v>9.9108027750233418E-2</c:v>
                </c:pt>
                <c:pt idx="81">
                  <c:v>1.1881188118811963</c:v>
                </c:pt>
                <c:pt idx="82">
                  <c:v>-1.07632093933465</c:v>
                </c:pt>
                <c:pt idx="83">
                  <c:v>-0.79129574678535164</c:v>
                </c:pt>
                <c:pt idx="84">
                  <c:v>0.39880358923230119</c:v>
                </c:pt>
                <c:pt idx="85">
                  <c:v>0.69513406156902136</c:v>
                </c:pt>
                <c:pt idx="86">
                  <c:v>-0.19723865877712399</c:v>
                </c:pt>
                <c:pt idx="87">
                  <c:v>-0.69169960474309278</c:v>
                </c:pt>
                <c:pt idx="88">
                  <c:v>-0.59701492537313072</c:v>
                </c:pt>
                <c:pt idx="89">
                  <c:v>0</c:v>
                </c:pt>
                <c:pt idx="90">
                  <c:v>-0.10010010010010717</c:v>
                </c:pt>
                <c:pt idx="91">
                  <c:v>-0.30060120240480614</c:v>
                </c:pt>
                <c:pt idx="92">
                  <c:v>-0.50251256281407564</c:v>
                </c:pt>
                <c:pt idx="93">
                  <c:v>0.40404040404040131</c:v>
                </c:pt>
                <c:pt idx="94">
                  <c:v>-0.10060362173038584</c:v>
                </c:pt>
                <c:pt idx="95">
                  <c:v>0.20140986908359082</c:v>
                </c:pt>
                <c:pt idx="96">
                  <c:v>0.40201005025126335</c:v>
                </c:pt>
                <c:pt idx="97">
                  <c:v>-0.70070070070070756</c:v>
                </c:pt>
                <c:pt idx="98">
                  <c:v>0.30241935483870463</c:v>
                </c:pt>
                <c:pt idx="99">
                  <c:v>1.1055276381909351</c:v>
                </c:pt>
                <c:pt idx="100">
                  <c:v>0.29821073558649402</c:v>
                </c:pt>
                <c:pt idx="101">
                  <c:v>0.59464816650147156</c:v>
                </c:pt>
                <c:pt idx="102">
                  <c:v>-0.29556650246304628</c:v>
                </c:pt>
                <c:pt idx="103">
                  <c:v>0.29644268774701743</c:v>
                </c:pt>
                <c:pt idx="104">
                  <c:v>0.39408866995074732</c:v>
                </c:pt>
                <c:pt idx="105">
                  <c:v>0.68694798822373571</c:v>
                </c:pt>
                <c:pt idx="106">
                  <c:v>1.5594541910331401</c:v>
                </c:pt>
                <c:pt idx="107">
                  <c:v>0.95969289827255011</c:v>
                </c:pt>
                <c:pt idx="108">
                  <c:v>-0.66539923954373137</c:v>
                </c:pt>
                <c:pt idx="109">
                  <c:v>1.2440191387559878</c:v>
                </c:pt>
                <c:pt idx="110">
                  <c:v>1.5122873345935943</c:v>
                </c:pt>
                <c:pt idx="111">
                  <c:v>0.1862197392923548</c:v>
                </c:pt>
                <c:pt idx="112">
                  <c:v>0.37174721189592219</c:v>
                </c:pt>
                <c:pt idx="113">
                  <c:v>0.3703703703703809</c:v>
                </c:pt>
                <c:pt idx="114">
                  <c:v>9.2250922509222733E-2</c:v>
                </c:pt>
                <c:pt idx="115">
                  <c:v>0.92165898617511743</c:v>
                </c:pt>
                <c:pt idx="116">
                  <c:v>1.0045662100456525</c:v>
                </c:pt>
                <c:pt idx="117">
                  <c:v>-0.6329113924050489</c:v>
                </c:pt>
                <c:pt idx="118">
                  <c:v>0.90991810737033063</c:v>
                </c:pt>
                <c:pt idx="119">
                  <c:v>0</c:v>
                </c:pt>
                <c:pt idx="120">
                  <c:v>1.0820559062218109</c:v>
                </c:pt>
                <c:pt idx="121">
                  <c:v>0.53523639607493578</c:v>
                </c:pt>
                <c:pt idx="122">
                  <c:v>-2.3957409050576786</c:v>
                </c:pt>
                <c:pt idx="123">
                  <c:v>0.90909090909090651</c:v>
                </c:pt>
                <c:pt idx="124">
                  <c:v>2.9729729729729684</c:v>
                </c:pt>
                <c:pt idx="125">
                  <c:v>-1.6622922134733074</c:v>
                </c:pt>
                <c:pt idx="126">
                  <c:v>0.80071174377222576</c:v>
                </c:pt>
                <c:pt idx="127">
                  <c:v>-8.8261253309795507E-2</c:v>
                </c:pt>
                <c:pt idx="128">
                  <c:v>-8.8339222614848723E-2</c:v>
                </c:pt>
                <c:pt idx="129">
                  <c:v>2.210433244916004</c:v>
                </c:pt>
                <c:pt idx="130">
                  <c:v>-1.2110726643598611</c:v>
                </c:pt>
                <c:pt idx="131">
                  <c:v>1.0507880910683127</c:v>
                </c:pt>
                <c:pt idx="132">
                  <c:v>1.0398613518197521</c:v>
                </c:pt>
                <c:pt idx="133">
                  <c:v>-4.0308747855917488</c:v>
                </c:pt>
                <c:pt idx="134">
                  <c:v>2.8596961572832811</c:v>
                </c:pt>
                <c:pt idx="135">
                  <c:v>0</c:v>
                </c:pt>
                <c:pt idx="136">
                  <c:v>8.6880973066911338E-2</c:v>
                </c:pt>
                <c:pt idx="137">
                  <c:v>0.34722222222221433</c:v>
                </c:pt>
                <c:pt idx="138">
                  <c:v>0.86505190311419256</c:v>
                </c:pt>
                <c:pt idx="139">
                  <c:v>-0.25728987993139185</c:v>
                </c:pt>
                <c:pt idx="140">
                  <c:v>8.5984522785892636E-2</c:v>
                </c:pt>
                <c:pt idx="141">
                  <c:v>-8.5910652920972552E-2</c:v>
                </c:pt>
                <c:pt idx="142">
                  <c:v>-1.4617368873602743</c:v>
                </c:pt>
                <c:pt idx="143">
                  <c:v>-1.6579406631762623</c:v>
                </c:pt>
                <c:pt idx="144">
                  <c:v>0.62111801242237163</c:v>
                </c:pt>
                <c:pt idx="145">
                  <c:v>-9.6119929453262927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F5-474F-A6A3-6D4056CEF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527168"/>
        <c:axId val="488527560"/>
      </c:barChart>
      <c:lineChart>
        <c:grouping val="standard"/>
        <c:varyColors val="0"/>
        <c:ser>
          <c:idx val="3"/>
          <c:order val="0"/>
          <c:tx>
            <c:strRef>
              <c:f>'Graf 5'!$I$2</c:f>
              <c:strCache>
                <c:ptCount val="1"/>
                <c:pt idx="0">
                  <c:v>očistené o sezónu a pracovné dni (po, index 2015=100)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5'!$H$16:$H$161</c:f>
              <c:numCache>
                <c:formatCode>m/d/yyyy</c:formatCode>
                <c:ptCount val="146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</c:numCache>
            </c:numRef>
          </c:cat>
          <c:val>
            <c:numRef>
              <c:f>'Graf 5'!$I$16:$I$161</c:f>
              <c:numCache>
                <c:formatCode>General</c:formatCode>
                <c:ptCount val="146"/>
                <c:pt idx="0">
                  <c:v>81.599999999999994</c:v>
                </c:pt>
                <c:pt idx="1">
                  <c:v>82.8</c:v>
                </c:pt>
                <c:pt idx="2">
                  <c:v>83</c:v>
                </c:pt>
                <c:pt idx="3">
                  <c:v>82.9</c:v>
                </c:pt>
                <c:pt idx="4">
                  <c:v>82.2</c:v>
                </c:pt>
                <c:pt idx="5">
                  <c:v>82.5</c:v>
                </c:pt>
                <c:pt idx="6">
                  <c:v>82</c:v>
                </c:pt>
                <c:pt idx="7">
                  <c:v>82.3</c:v>
                </c:pt>
                <c:pt idx="8">
                  <c:v>81.599999999999994</c:v>
                </c:pt>
                <c:pt idx="9">
                  <c:v>82.1</c:v>
                </c:pt>
                <c:pt idx="10">
                  <c:v>78.099999999999994</c:v>
                </c:pt>
                <c:pt idx="11">
                  <c:v>74.8</c:v>
                </c:pt>
                <c:pt idx="12">
                  <c:v>67.8</c:v>
                </c:pt>
                <c:pt idx="13">
                  <c:v>73.2</c:v>
                </c:pt>
                <c:pt idx="14">
                  <c:v>72.2</c:v>
                </c:pt>
                <c:pt idx="15">
                  <c:v>69.900000000000006</c:v>
                </c:pt>
                <c:pt idx="16">
                  <c:v>70.7</c:v>
                </c:pt>
                <c:pt idx="17">
                  <c:v>70.900000000000006</c:v>
                </c:pt>
                <c:pt idx="18">
                  <c:v>71.400000000000006</c:v>
                </c:pt>
                <c:pt idx="19">
                  <c:v>72.5</c:v>
                </c:pt>
                <c:pt idx="20">
                  <c:v>74.2</c:v>
                </c:pt>
                <c:pt idx="21">
                  <c:v>75.7</c:v>
                </c:pt>
                <c:pt idx="22">
                  <c:v>76.8</c:v>
                </c:pt>
                <c:pt idx="23">
                  <c:v>79</c:v>
                </c:pt>
                <c:pt idx="24">
                  <c:v>79.8</c:v>
                </c:pt>
                <c:pt idx="25">
                  <c:v>83</c:v>
                </c:pt>
                <c:pt idx="26">
                  <c:v>81.7</c:v>
                </c:pt>
                <c:pt idx="27">
                  <c:v>82.6</c:v>
                </c:pt>
                <c:pt idx="28">
                  <c:v>83.7</c:v>
                </c:pt>
                <c:pt idx="29">
                  <c:v>84.6</c:v>
                </c:pt>
                <c:pt idx="30">
                  <c:v>85.4</c:v>
                </c:pt>
                <c:pt idx="31">
                  <c:v>86.5</c:v>
                </c:pt>
                <c:pt idx="32">
                  <c:v>84.8</c:v>
                </c:pt>
                <c:pt idx="33">
                  <c:v>84.5</c:v>
                </c:pt>
                <c:pt idx="34">
                  <c:v>87.2</c:v>
                </c:pt>
                <c:pt idx="35">
                  <c:v>86.1</c:v>
                </c:pt>
                <c:pt idx="36">
                  <c:v>88.5</c:v>
                </c:pt>
                <c:pt idx="37">
                  <c:v>88</c:v>
                </c:pt>
                <c:pt idx="38">
                  <c:v>88</c:v>
                </c:pt>
                <c:pt idx="39">
                  <c:v>90</c:v>
                </c:pt>
                <c:pt idx="40">
                  <c:v>90.3</c:v>
                </c:pt>
                <c:pt idx="41">
                  <c:v>89.9</c:v>
                </c:pt>
                <c:pt idx="42">
                  <c:v>91</c:v>
                </c:pt>
                <c:pt idx="43">
                  <c:v>90.5</c:v>
                </c:pt>
                <c:pt idx="44">
                  <c:v>91.1</c:v>
                </c:pt>
                <c:pt idx="45">
                  <c:v>91.7</c:v>
                </c:pt>
                <c:pt idx="46">
                  <c:v>89.9</c:v>
                </c:pt>
                <c:pt idx="47">
                  <c:v>92.9</c:v>
                </c:pt>
                <c:pt idx="48">
                  <c:v>90.9</c:v>
                </c:pt>
                <c:pt idx="49">
                  <c:v>92.5</c:v>
                </c:pt>
                <c:pt idx="50">
                  <c:v>93.1</c:v>
                </c:pt>
                <c:pt idx="51">
                  <c:v>92.9</c:v>
                </c:pt>
                <c:pt idx="52">
                  <c:v>93.9</c:v>
                </c:pt>
                <c:pt idx="53">
                  <c:v>93.3</c:v>
                </c:pt>
                <c:pt idx="54">
                  <c:v>93</c:v>
                </c:pt>
                <c:pt idx="55">
                  <c:v>92.3</c:v>
                </c:pt>
                <c:pt idx="56">
                  <c:v>97.5</c:v>
                </c:pt>
                <c:pt idx="57">
                  <c:v>93.4</c:v>
                </c:pt>
                <c:pt idx="58">
                  <c:v>93.7</c:v>
                </c:pt>
                <c:pt idx="59">
                  <c:v>95</c:v>
                </c:pt>
                <c:pt idx="60">
                  <c:v>96.3</c:v>
                </c:pt>
                <c:pt idx="61">
                  <c:v>94.1</c:v>
                </c:pt>
                <c:pt idx="62">
                  <c:v>94.9</c:v>
                </c:pt>
                <c:pt idx="63">
                  <c:v>94.8</c:v>
                </c:pt>
                <c:pt idx="64">
                  <c:v>95.2</c:v>
                </c:pt>
                <c:pt idx="65">
                  <c:v>95.1</c:v>
                </c:pt>
                <c:pt idx="66">
                  <c:v>95.6</c:v>
                </c:pt>
                <c:pt idx="67">
                  <c:v>96.3</c:v>
                </c:pt>
                <c:pt idx="68">
                  <c:v>96.6</c:v>
                </c:pt>
                <c:pt idx="69">
                  <c:v>96.1</c:v>
                </c:pt>
                <c:pt idx="70">
                  <c:v>96.6</c:v>
                </c:pt>
                <c:pt idx="71">
                  <c:v>96.6</c:v>
                </c:pt>
                <c:pt idx="72">
                  <c:v>97.3</c:v>
                </c:pt>
                <c:pt idx="73">
                  <c:v>97.7</c:v>
                </c:pt>
                <c:pt idx="74">
                  <c:v>98.8</c:v>
                </c:pt>
                <c:pt idx="75">
                  <c:v>100.2</c:v>
                </c:pt>
                <c:pt idx="76">
                  <c:v>99.2</c:v>
                </c:pt>
                <c:pt idx="77">
                  <c:v>100.1</c:v>
                </c:pt>
                <c:pt idx="78">
                  <c:v>99.8</c:v>
                </c:pt>
                <c:pt idx="79">
                  <c:v>100.9</c:v>
                </c:pt>
                <c:pt idx="80">
                  <c:v>101</c:v>
                </c:pt>
                <c:pt idx="81">
                  <c:v>102.2</c:v>
                </c:pt>
                <c:pt idx="82">
                  <c:v>101.1</c:v>
                </c:pt>
                <c:pt idx="83">
                  <c:v>100.3</c:v>
                </c:pt>
                <c:pt idx="84">
                  <c:v>100.7</c:v>
                </c:pt>
                <c:pt idx="85">
                  <c:v>101.4</c:v>
                </c:pt>
                <c:pt idx="86">
                  <c:v>101.2</c:v>
                </c:pt>
                <c:pt idx="87">
                  <c:v>100.5</c:v>
                </c:pt>
                <c:pt idx="88">
                  <c:v>99.9</c:v>
                </c:pt>
                <c:pt idx="89">
                  <c:v>99.9</c:v>
                </c:pt>
                <c:pt idx="90">
                  <c:v>99.8</c:v>
                </c:pt>
                <c:pt idx="91">
                  <c:v>99.5</c:v>
                </c:pt>
                <c:pt idx="92">
                  <c:v>99</c:v>
                </c:pt>
                <c:pt idx="93">
                  <c:v>99.4</c:v>
                </c:pt>
                <c:pt idx="94">
                  <c:v>99.3</c:v>
                </c:pt>
                <c:pt idx="95">
                  <c:v>99.5</c:v>
                </c:pt>
                <c:pt idx="96">
                  <c:v>99.9</c:v>
                </c:pt>
                <c:pt idx="97">
                  <c:v>99.2</c:v>
                </c:pt>
                <c:pt idx="98">
                  <c:v>99.5</c:v>
                </c:pt>
                <c:pt idx="99">
                  <c:v>100.6</c:v>
                </c:pt>
                <c:pt idx="100">
                  <c:v>100.9</c:v>
                </c:pt>
                <c:pt idx="101">
                  <c:v>101.5</c:v>
                </c:pt>
                <c:pt idx="102">
                  <c:v>101.2</c:v>
                </c:pt>
                <c:pt idx="103">
                  <c:v>101.5</c:v>
                </c:pt>
                <c:pt idx="104">
                  <c:v>101.9</c:v>
                </c:pt>
                <c:pt idx="105">
                  <c:v>102.6</c:v>
                </c:pt>
                <c:pt idx="106">
                  <c:v>104.2</c:v>
                </c:pt>
                <c:pt idx="107">
                  <c:v>105.2</c:v>
                </c:pt>
                <c:pt idx="108">
                  <c:v>104.5</c:v>
                </c:pt>
                <c:pt idx="109">
                  <c:v>105.8</c:v>
                </c:pt>
                <c:pt idx="110">
                  <c:v>107.4</c:v>
                </c:pt>
                <c:pt idx="111">
                  <c:v>107.6</c:v>
                </c:pt>
                <c:pt idx="112">
                  <c:v>108</c:v>
                </c:pt>
                <c:pt idx="113">
                  <c:v>108.4</c:v>
                </c:pt>
                <c:pt idx="114">
                  <c:v>108.5</c:v>
                </c:pt>
                <c:pt idx="115">
                  <c:v>109.5</c:v>
                </c:pt>
                <c:pt idx="116">
                  <c:v>110.6</c:v>
                </c:pt>
                <c:pt idx="117">
                  <c:v>109.9</c:v>
                </c:pt>
                <c:pt idx="118">
                  <c:v>110.9</c:v>
                </c:pt>
                <c:pt idx="119">
                  <c:v>110.9</c:v>
                </c:pt>
                <c:pt idx="120">
                  <c:v>112.1</c:v>
                </c:pt>
                <c:pt idx="121">
                  <c:v>112.7</c:v>
                </c:pt>
                <c:pt idx="122">
                  <c:v>110</c:v>
                </c:pt>
                <c:pt idx="123">
                  <c:v>111</c:v>
                </c:pt>
                <c:pt idx="124">
                  <c:v>114.3</c:v>
                </c:pt>
                <c:pt idx="125">
                  <c:v>112.4</c:v>
                </c:pt>
                <c:pt idx="126">
                  <c:v>113.3</c:v>
                </c:pt>
                <c:pt idx="127">
                  <c:v>113.2</c:v>
                </c:pt>
                <c:pt idx="128">
                  <c:v>113.1</c:v>
                </c:pt>
                <c:pt idx="129">
                  <c:v>115.6</c:v>
                </c:pt>
                <c:pt idx="130">
                  <c:v>114.2</c:v>
                </c:pt>
                <c:pt idx="131">
                  <c:v>115.4</c:v>
                </c:pt>
                <c:pt idx="132">
                  <c:v>116.6</c:v>
                </c:pt>
                <c:pt idx="133">
                  <c:v>111.9</c:v>
                </c:pt>
                <c:pt idx="134">
                  <c:v>115.1</c:v>
                </c:pt>
                <c:pt idx="135">
                  <c:v>115.1</c:v>
                </c:pt>
                <c:pt idx="136">
                  <c:v>115.2</c:v>
                </c:pt>
                <c:pt idx="137">
                  <c:v>115.6</c:v>
                </c:pt>
                <c:pt idx="138">
                  <c:v>116.6</c:v>
                </c:pt>
                <c:pt idx="139">
                  <c:v>116.3</c:v>
                </c:pt>
                <c:pt idx="140">
                  <c:v>116.4</c:v>
                </c:pt>
                <c:pt idx="141">
                  <c:v>116.3</c:v>
                </c:pt>
                <c:pt idx="142">
                  <c:v>114.6</c:v>
                </c:pt>
                <c:pt idx="143">
                  <c:v>112.7</c:v>
                </c:pt>
                <c:pt idx="144">
                  <c:v>113.4</c:v>
                </c:pt>
                <c:pt idx="145">
                  <c:v>102.5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F5-474F-A6A3-6D4056CEF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528344"/>
        <c:axId val="488527952"/>
      </c:lineChart>
      <c:dateAx>
        <c:axId val="488527168"/>
        <c:scaling>
          <c:orientation val="minMax"/>
          <c:max val="43891"/>
          <c:min val="39508"/>
        </c:scaling>
        <c:delete val="0"/>
        <c:axPos val="b"/>
        <c:numFmt formatCode="m/d/yyyy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488527560"/>
        <c:crosses val="autoZero"/>
        <c:auto val="0"/>
        <c:lblOffset val="100"/>
        <c:baseTimeUnit val="months"/>
        <c:majorUnit val="12"/>
      </c:dateAx>
      <c:valAx>
        <c:axId val="4885275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88527168"/>
        <c:crosses val="autoZero"/>
        <c:crossBetween val="between"/>
      </c:valAx>
      <c:valAx>
        <c:axId val="488527952"/>
        <c:scaling>
          <c:orientation val="minMax"/>
          <c:min val="60"/>
        </c:scaling>
        <c:delete val="0"/>
        <c:axPos val="r"/>
        <c:numFmt formatCode="0" sourceLinked="0"/>
        <c:majorTickMark val="out"/>
        <c:minorTickMark val="none"/>
        <c:tickLblPos val="nextTo"/>
        <c:crossAx val="488528344"/>
        <c:crosses val="max"/>
        <c:crossBetween val="between"/>
      </c:valAx>
      <c:dateAx>
        <c:axId val="4885283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88527952"/>
        <c:crosses val="autoZero"/>
        <c:auto val="1"/>
        <c:lblOffset val="100"/>
        <c:baseTimeUnit val="months"/>
        <c:majorUnit val="1"/>
        <c:minorUnit val="1"/>
      </c:dateAx>
      <c:spPr>
        <a:noFill/>
      </c:spPr>
    </c:plotArea>
    <c:legend>
      <c:legendPos val="l"/>
      <c:layout>
        <c:manualLayout>
          <c:xMode val="edge"/>
          <c:yMode val="edge"/>
          <c:x val="0.20981922398589065"/>
          <c:y val="0.57547074518772634"/>
          <c:w val="0.6490818749152083"/>
          <c:h val="0.1912487117120831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NeueHaasGroteskDisp W02" panose="020B0504020202020204" pitchFamily="34" charset="-18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barChart>
        <c:barDir val="col"/>
        <c:grouping val="clustered"/>
        <c:varyColors val="0"/>
        <c:ser>
          <c:idx val="5"/>
          <c:order val="1"/>
          <c:tx>
            <c:strRef>
              <c:f>'Graf 5'!$J$3</c:f>
              <c:strCache>
                <c:ptCount val="1"/>
                <c:pt idx="0">
                  <c:v>mom (% left SA)</c:v>
                </c:pt>
              </c:strCache>
            </c:strRef>
          </c:tx>
          <c:spPr>
            <a:solidFill>
              <a:sysClr val="windowText" lastClr="000000"/>
            </a:solidFill>
            <a:ln w="19050">
              <a:solidFill>
                <a:sysClr val="windowText" lastClr="000000"/>
              </a:solidFill>
              <a:prstDash val="solid"/>
            </a:ln>
          </c:spPr>
          <c:invertIfNegative val="0"/>
          <c:cat>
            <c:numRef>
              <c:f>[69]Output!$A$16:$A$161</c:f>
              <c:numCache>
                <c:formatCode>General</c:formatCode>
                <c:ptCount val="146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</c:numCache>
            </c:numRef>
          </c:cat>
          <c:val>
            <c:numRef>
              <c:f>'Graf 5'!$J$16:$J$161</c:f>
              <c:numCache>
                <c:formatCode>General</c:formatCode>
                <c:ptCount val="146"/>
                <c:pt idx="0">
                  <c:v>0.12269938650307211</c:v>
                </c:pt>
                <c:pt idx="1">
                  <c:v>1.470588235294116</c:v>
                </c:pt>
                <c:pt idx="2">
                  <c:v>0.24154589371980251</c:v>
                </c:pt>
                <c:pt idx="3">
                  <c:v>-0.12048192771084132</c:v>
                </c:pt>
                <c:pt idx="4">
                  <c:v>-0.8443908323281164</c:v>
                </c:pt>
                <c:pt idx="5">
                  <c:v>0.36496350364963348</c:v>
                </c:pt>
                <c:pt idx="6">
                  <c:v>-0.60606060606060908</c:v>
                </c:pt>
                <c:pt idx="7">
                  <c:v>0.36585365853657947</c:v>
                </c:pt>
                <c:pt idx="8">
                  <c:v>-0.85054678007290363</c:v>
                </c:pt>
                <c:pt idx="9">
                  <c:v>0.61274509803921262</c:v>
                </c:pt>
                <c:pt idx="10">
                  <c:v>-4.8721071863580931</c:v>
                </c:pt>
                <c:pt idx="11">
                  <c:v>-4.2253521126760489</c:v>
                </c:pt>
                <c:pt idx="12">
                  <c:v>-9.3582887700534769</c:v>
                </c:pt>
                <c:pt idx="13">
                  <c:v>7.9646017699115106</c:v>
                </c:pt>
                <c:pt idx="14">
                  <c:v>-1.3661202185792405</c:v>
                </c:pt>
                <c:pt idx="15">
                  <c:v>-3.1855955678670256</c:v>
                </c:pt>
                <c:pt idx="16">
                  <c:v>1.1444921316165875</c:v>
                </c:pt>
                <c:pt idx="17">
                  <c:v>0.28288543140028821</c:v>
                </c:pt>
                <c:pt idx="18">
                  <c:v>0.70521861777150718</c:v>
                </c:pt>
                <c:pt idx="19">
                  <c:v>1.5406162464985869</c:v>
                </c:pt>
                <c:pt idx="20">
                  <c:v>2.3448275862069039</c:v>
                </c:pt>
                <c:pt idx="21">
                  <c:v>2.0215633423180606</c:v>
                </c:pt>
                <c:pt idx="22">
                  <c:v>1.4531043593130732</c:v>
                </c:pt>
                <c:pt idx="23">
                  <c:v>2.8645833333333428</c:v>
                </c:pt>
                <c:pt idx="24">
                  <c:v>1.0126582278481067</c:v>
                </c:pt>
                <c:pt idx="25">
                  <c:v>4.0100250626566378</c:v>
                </c:pt>
                <c:pt idx="26">
                  <c:v>-1.5662650602409514</c:v>
                </c:pt>
                <c:pt idx="27">
                  <c:v>1.1015911872704862</c:v>
                </c:pt>
                <c:pt idx="28">
                  <c:v>1.3317191283292971</c:v>
                </c:pt>
                <c:pt idx="29">
                  <c:v>1.0752688172043037</c:v>
                </c:pt>
                <c:pt idx="30">
                  <c:v>0.94562647754139562</c:v>
                </c:pt>
                <c:pt idx="31">
                  <c:v>1.2880562060889815</c:v>
                </c:pt>
                <c:pt idx="32">
                  <c:v>-1.9653179190751473</c:v>
                </c:pt>
                <c:pt idx="33">
                  <c:v>-0.35377358490565314</c:v>
                </c:pt>
                <c:pt idx="34">
                  <c:v>3.1952662721893574</c:v>
                </c:pt>
                <c:pt idx="35">
                  <c:v>-1.2614678899082605</c:v>
                </c:pt>
                <c:pt idx="36">
                  <c:v>2.7874564459930298</c:v>
                </c:pt>
                <c:pt idx="37">
                  <c:v>-0.56497175141242906</c:v>
                </c:pt>
                <c:pt idx="38">
                  <c:v>0</c:v>
                </c:pt>
                <c:pt idx="39">
                  <c:v>2.2727272727272663</c:v>
                </c:pt>
                <c:pt idx="40">
                  <c:v>0.33333333333334281</c:v>
                </c:pt>
                <c:pt idx="41">
                  <c:v>-0.44296788482833449</c:v>
                </c:pt>
                <c:pt idx="42">
                  <c:v>1.2235817575083416</c:v>
                </c:pt>
                <c:pt idx="43">
                  <c:v>-0.54945054945054039</c:v>
                </c:pt>
                <c:pt idx="44">
                  <c:v>0.66298342541435318</c:v>
                </c:pt>
                <c:pt idx="45">
                  <c:v>0.65861690450054766</c:v>
                </c:pt>
                <c:pt idx="46">
                  <c:v>-1.962922573609589</c:v>
                </c:pt>
                <c:pt idx="47">
                  <c:v>3.3370411568409253</c:v>
                </c:pt>
                <c:pt idx="48">
                  <c:v>-2.1528525296017165</c:v>
                </c:pt>
                <c:pt idx="49">
                  <c:v>1.7601760176017507</c:v>
                </c:pt>
                <c:pt idx="50">
                  <c:v>0.64864864864864558</c:v>
                </c:pt>
                <c:pt idx="51">
                  <c:v>-0.21482277121374693</c:v>
                </c:pt>
                <c:pt idx="52">
                  <c:v>1.0764262648008724</c:v>
                </c:pt>
                <c:pt idx="53">
                  <c:v>-0.63897763578275146</c:v>
                </c:pt>
                <c:pt idx="54">
                  <c:v>-0.32154340836012807</c:v>
                </c:pt>
                <c:pt idx="55">
                  <c:v>-0.75268817204300831</c:v>
                </c:pt>
                <c:pt idx="56">
                  <c:v>5.6338028169014081</c:v>
                </c:pt>
                <c:pt idx="57">
                  <c:v>-4.2051282051281902</c:v>
                </c:pt>
                <c:pt idx="58">
                  <c:v>0.32119914346895939</c:v>
                </c:pt>
                <c:pt idx="59">
                  <c:v>1.3874066168623216</c:v>
                </c:pt>
                <c:pt idx="60">
                  <c:v>1.3684210526315752</c:v>
                </c:pt>
                <c:pt idx="61">
                  <c:v>-2.2845275181723821</c:v>
                </c:pt>
                <c:pt idx="62">
                  <c:v>0.85015940488844421</c:v>
                </c:pt>
                <c:pt idx="63">
                  <c:v>-0.10537407797683329</c:v>
                </c:pt>
                <c:pt idx="64">
                  <c:v>0.42194092827006102</c:v>
                </c:pt>
                <c:pt idx="65">
                  <c:v>-0.10504201680673475</c:v>
                </c:pt>
                <c:pt idx="66">
                  <c:v>0.52576235541535254</c:v>
                </c:pt>
                <c:pt idx="67">
                  <c:v>0.73221757322174597</c:v>
                </c:pt>
                <c:pt idx="68">
                  <c:v>0.31152647975076775</c:v>
                </c:pt>
                <c:pt idx="69">
                  <c:v>-0.51759834368529312</c:v>
                </c:pt>
                <c:pt idx="70">
                  <c:v>0.52029136316336633</c:v>
                </c:pt>
                <c:pt idx="71">
                  <c:v>0</c:v>
                </c:pt>
                <c:pt idx="72">
                  <c:v>0.72463768115942173</c:v>
                </c:pt>
                <c:pt idx="73">
                  <c:v>0.41109969167523275</c:v>
                </c:pt>
                <c:pt idx="74">
                  <c:v>1.1258955987717485</c:v>
                </c:pt>
                <c:pt idx="75">
                  <c:v>1.41700404858301</c:v>
                </c:pt>
                <c:pt idx="76">
                  <c:v>-0.9980039920159669</c:v>
                </c:pt>
                <c:pt idx="77">
                  <c:v>0.90725806451612812</c:v>
                </c:pt>
                <c:pt idx="78">
                  <c:v>-0.2997002997003051</c:v>
                </c:pt>
                <c:pt idx="79">
                  <c:v>1.1022044088176557</c:v>
                </c:pt>
                <c:pt idx="80">
                  <c:v>9.9108027750233418E-2</c:v>
                </c:pt>
                <c:pt idx="81">
                  <c:v>1.1881188118811963</c:v>
                </c:pt>
                <c:pt idx="82">
                  <c:v>-1.07632093933465</c:v>
                </c:pt>
                <c:pt idx="83">
                  <c:v>-0.79129574678535164</c:v>
                </c:pt>
                <c:pt idx="84">
                  <c:v>0.39880358923230119</c:v>
                </c:pt>
                <c:pt idx="85">
                  <c:v>0.69513406156902136</c:v>
                </c:pt>
                <c:pt idx="86">
                  <c:v>-0.19723865877712399</c:v>
                </c:pt>
                <c:pt idx="87">
                  <c:v>-0.69169960474309278</c:v>
                </c:pt>
                <c:pt idx="88">
                  <c:v>-0.59701492537313072</c:v>
                </c:pt>
                <c:pt idx="89">
                  <c:v>0</c:v>
                </c:pt>
                <c:pt idx="90">
                  <c:v>-0.10010010010010717</c:v>
                </c:pt>
                <c:pt idx="91">
                  <c:v>-0.30060120240480614</c:v>
                </c:pt>
                <c:pt idx="92">
                  <c:v>-0.50251256281407564</c:v>
                </c:pt>
                <c:pt idx="93">
                  <c:v>0.40404040404040131</c:v>
                </c:pt>
                <c:pt idx="94">
                  <c:v>-0.10060362173038584</c:v>
                </c:pt>
                <c:pt idx="95">
                  <c:v>0.20140986908359082</c:v>
                </c:pt>
                <c:pt idx="96">
                  <c:v>0.40201005025126335</c:v>
                </c:pt>
                <c:pt idx="97">
                  <c:v>-0.70070070070070756</c:v>
                </c:pt>
                <c:pt idx="98">
                  <c:v>0.30241935483870463</c:v>
                </c:pt>
                <c:pt idx="99">
                  <c:v>1.1055276381909351</c:v>
                </c:pt>
                <c:pt idx="100">
                  <c:v>0.29821073558649402</c:v>
                </c:pt>
                <c:pt idx="101">
                  <c:v>0.59464816650147156</c:v>
                </c:pt>
                <c:pt idx="102">
                  <c:v>-0.29556650246304628</c:v>
                </c:pt>
                <c:pt idx="103">
                  <c:v>0.29644268774701743</c:v>
                </c:pt>
                <c:pt idx="104">
                  <c:v>0.39408866995074732</c:v>
                </c:pt>
                <c:pt idx="105">
                  <c:v>0.68694798822373571</c:v>
                </c:pt>
                <c:pt idx="106">
                  <c:v>1.5594541910331401</c:v>
                </c:pt>
                <c:pt idx="107">
                  <c:v>0.95969289827255011</c:v>
                </c:pt>
                <c:pt idx="108">
                  <c:v>-0.66539923954373137</c:v>
                </c:pt>
                <c:pt idx="109">
                  <c:v>1.2440191387559878</c:v>
                </c:pt>
                <c:pt idx="110">
                  <c:v>1.5122873345935943</c:v>
                </c:pt>
                <c:pt idx="111">
                  <c:v>0.1862197392923548</c:v>
                </c:pt>
                <c:pt idx="112">
                  <c:v>0.37174721189592219</c:v>
                </c:pt>
                <c:pt idx="113">
                  <c:v>0.3703703703703809</c:v>
                </c:pt>
                <c:pt idx="114">
                  <c:v>9.2250922509222733E-2</c:v>
                </c:pt>
                <c:pt idx="115">
                  <c:v>0.92165898617511743</c:v>
                </c:pt>
                <c:pt idx="116">
                  <c:v>1.0045662100456525</c:v>
                </c:pt>
                <c:pt idx="117">
                  <c:v>-0.6329113924050489</c:v>
                </c:pt>
                <c:pt idx="118">
                  <c:v>0.90991810737033063</c:v>
                </c:pt>
                <c:pt idx="119">
                  <c:v>0</c:v>
                </c:pt>
                <c:pt idx="120">
                  <c:v>1.0820559062218109</c:v>
                </c:pt>
                <c:pt idx="121">
                  <c:v>0.53523639607493578</c:v>
                </c:pt>
                <c:pt idx="122">
                  <c:v>-2.3957409050576786</c:v>
                </c:pt>
                <c:pt idx="123">
                  <c:v>0.90909090909090651</c:v>
                </c:pt>
                <c:pt idx="124">
                  <c:v>2.9729729729729684</c:v>
                </c:pt>
                <c:pt idx="125">
                  <c:v>-1.6622922134733074</c:v>
                </c:pt>
                <c:pt idx="126">
                  <c:v>0.80071174377222576</c:v>
                </c:pt>
                <c:pt idx="127">
                  <c:v>-8.8261253309795507E-2</c:v>
                </c:pt>
                <c:pt idx="128">
                  <c:v>-8.8339222614848723E-2</c:v>
                </c:pt>
                <c:pt idx="129">
                  <c:v>2.210433244916004</c:v>
                </c:pt>
                <c:pt idx="130">
                  <c:v>-1.2110726643598611</c:v>
                </c:pt>
                <c:pt idx="131">
                  <c:v>1.0507880910683127</c:v>
                </c:pt>
                <c:pt idx="132">
                  <c:v>1.0398613518197521</c:v>
                </c:pt>
                <c:pt idx="133">
                  <c:v>-4.0308747855917488</c:v>
                </c:pt>
                <c:pt idx="134">
                  <c:v>2.8596961572832811</c:v>
                </c:pt>
                <c:pt idx="135">
                  <c:v>0</c:v>
                </c:pt>
                <c:pt idx="136">
                  <c:v>8.6880973066911338E-2</c:v>
                </c:pt>
                <c:pt idx="137">
                  <c:v>0.34722222222221433</c:v>
                </c:pt>
                <c:pt idx="138">
                  <c:v>0.86505190311419256</c:v>
                </c:pt>
                <c:pt idx="139">
                  <c:v>-0.25728987993139185</c:v>
                </c:pt>
                <c:pt idx="140">
                  <c:v>8.5984522785892636E-2</c:v>
                </c:pt>
                <c:pt idx="141">
                  <c:v>-8.5910652920972552E-2</c:v>
                </c:pt>
                <c:pt idx="142">
                  <c:v>-1.4617368873602743</c:v>
                </c:pt>
                <c:pt idx="143">
                  <c:v>-1.6579406631762623</c:v>
                </c:pt>
                <c:pt idx="144">
                  <c:v>0.62111801242237163</c:v>
                </c:pt>
                <c:pt idx="145">
                  <c:v>-9.6119929453262927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3A-49F5-B439-5559037A1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246672"/>
        <c:axId val="488247064"/>
      </c:barChart>
      <c:lineChart>
        <c:grouping val="standard"/>
        <c:varyColors val="0"/>
        <c:ser>
          <c:idx val="3"/>
          <c:order val="0"/>
          <c:tx>
            <c:strRef>
              <c:f>'Graf 5'!$I$3</c:f>
              <c:strCache>
                <c:ptCount val="1"/>
                <c:pt idx="0">
                  <c:v>seasonally and working day adjusted (2015 = 100)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5'!$H$16:$H$161</c:f>
              <c:numCache>
                <c:formatCode>m/d/yyyy</c:formatCode>
                <c:ptCount val="146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</c:numCache>
            </c:numRef>
          </c:cat>
          <c:val>
            <c:numRef>
              <c:f>'Graf 5'!$I$16:$I$161</c:f>
              <c:numCache>
                <c:formatCode>General</c:formatCode>
                <c:ptCount val="146"/>
                <c:pt idx="0">
                  <c:v>81.599999999999994</c:v>
                </c:pt>
                <c:pt idx="1">
                  <c:v>82.8</c:v>
                </c:pt>
                <c:pt idx="2">
                  <c:v>83</c:v>
                </c:pt>
                <c:pt idx="3">
                  <c:v>82.9</c:v>
                </c:pt>
                <c:pt idx="4">
                  <c:v>82.2</c:v>
                </c:pt>
                <c:pt idx="5">
                  <c:v>82.5</c:v>
                </c:pt>
                <c:pt idx="6">
                  <c:v>82</c:v>
                </c:pt>
                <c:pt idx="7">
                  <c:v>82.3</c:v>
                </c:pt>
                <c:pt idx="8">
                  <c:v>81.599999999999994</c:v>
                </c:pt>
                <c:pt idx="9">
                  <c:v>82.1</c:v>
                </c:pt>
                <c:pt idx="10">
                  <c:v>78.099999999999994</c:v>
                </c:pt>
                <c:pt idx="11">
                  <c:v>74.8</c:v>
                </c:pt>
                <c:pt idx="12">
                  <c:v>67.8</c:v>
                </c:pt>
                <c:pt idx="13">
                  <c:v>73.2</c:v>
                </c:pt>
                <c:pt idx="14">
                  <c:v>72.2</c:v>
                </c:pt>
                <c:pt idx="15">
                  <c:v>69.900000000000006</c:v>
                </c:pt>
                <c:pt idx="16">
                  <c:v>70.7</c:v>
                </c:pt>
                <c:pt idx="17">
                  <c:v>70.900000000000006</c:v>
                </c:pt>
                <c:pt idx="18">
                  <c:v>71.400000000000006</c:v>
                </c:pt>
                <c:pt idx="19">
                  <c:v>72.5</c:v>
                </c:pt>
                <c:pt idx="20">
                  <c:v>74.2</c:v>
                </c:pt>
                <c:pt idx="21">
                  <c:v>75.7</c:v>
                </c:pt>
                <c:pt idx="22">
                  <c:v>76.8</c:v>
                </c:pt>
                <c:pt idx="23">
                  <c:v>79</c:v>
                </c:pt>
                <c:pt idx="24">
                  <c:v>79.8</c:v>
                </c:pt>
                <c:pt idx="25">
                  <c:v>83</c:v>
                </c:pt>
                <c:pt idx="26">
                  <c:v>81.7</c:v>
                </c:pt>
                <c:pt idx="27">
                  <c:v>82.6</c:v>
                </c:pt>
                <c:pt idx="28">
                  <c:v>83.7</c:v>
                </c:pt>
                <c:pt idx="29">
                  <c:v>84.6</c:v>
                </c:pt>
                <c:pt idx="30">
                  <c:v>85.4</c:v>
                </c:pt>
                <c:pt idx="31">
                  <c:v>86.5</c:v>
                </c:pt>
                <c:pt idx="32">
                  <c:v>84.8</c:v>
                </c:pt>
                <c:pt idx="33">
                  <c:v>84.5</c:v>
                </c:pt>
                <c:pt idx="34">
                  <c:v>87.2</c:v>
                </c:pt>
                <c:pt idx="35">
                  <c:v>86.1</c:v>
                </c:pt>
                <c:pt idx="36">
                  <c:v>88.5</c:v>
                </c:pt>
                <c:pt idx="37">
                  <c:v>88</c:v>
                </c:pt>
                <c:pt idx="38">
                  <c:v>88</c:v>
                </c:pt>
                <c:pt idx="39">
                  <c:v>90</c:v>
                </c:pt>
                <c:pt idx="40">
                  <c:v>90.3</c:v>
                </c:pt>
                <c:pt idx="41">
                  <c:v>89.9</c:v>
                </c:pt>
                <c:pt idx="42">
                  <c:v>91</c:v>
                </c:pt>
                <c:pt idx="43">
                  <c:v>90.5</c:v>
                </c:pt>
                <c:pt idx="44">
                  <c:v>91.1</c:v>
                </c:pt>
                <c:pt idx="45">
                  <c:v>91.7</c:v>
                </c:pt>
                <c:pt idx="46">
                  <c:v>89.9</c:v>
                </c:pt>
                <c:pt idx="47">
                  <c:v>92.9</c:v>
                </c:pt>
                <c:pt idx="48">
                  <c:v>90.9</c:v>
                </c:pt>
                <c:pt idx="49">
                  <c:v>92.5</c:v>
                </c:pt>
                <c:pt idx="50">
                  <c:v>93.1</c:v>
                </c:pt>
                <c:pt idx="51">
                  <c:v>92.9</c:v>
                </c:pt>
                <c:pt idx="52">
                  <c:v>93.9</c:v>
                </c:pt>
                <c:pt idx="53">
                  <c:v>93.3</c:v>
                </c:pt>
                <c:pt idx="54">
                  <c:v>93</c:v>
                </c:pt>
                <c:pt idx="55">
                  <c:v>92.3</c:v>
                </c:pt>
                <c:pt idx="56">
                  <c:v>97.5</c:v>
                </c:pt>
                <c:pt idx="57">
                  <c:v>93.4</c:v>
                </c:pt>
                <c:pt idx="58">
                  <c:v>93.7</c:v>
                </c:pt>
                <c:pt idx="59">
                  <c:v>95</c:v>
                </c:pt>
                <c:pt idx="60">
                  <c:v>96.3</c:v>
                </c:pt>
                <c:pt idx="61">
                  <c:v>94.1</c:v>
                </c:pt>
                <c:pt idx="62">
                  <c:v>94.9</c:v>
                </c:pt>
                <c:pt idx="63">
                  <c:v>94.8</c:v>
                </c:pt>
                <c:pt idx="64">
                  <c:v>95.2</c:v>
                </c:pt>
                <c:pt idx="65">
                  <c:v>95.1</c:v>
                </c:pt>
                <c:pt idx="66">
                  <c:v>95.6</c:v>
                </c:pt>
                <c:pt idx="67">
                  <c:v>96.3</c:v>
                </c:pt>
                <c:pt idx="68">
                  <c:v>96.6</c:v>
                </c:pt>
                <c:pt idx="69">
                  <c:v>96.1</c:v>
                </c:pt>
                <c:pt idx="70">
                  <c:v>96.6</c:v>
                </c:pt>
                <c:pt idx="71">
                  <c:v>96.6</c:v>
                </c:pt>
                <c:pt idx="72">
                  <c:v>97.3</c:v>
                </c:pt>
                <c:pt idx="73">
                  <c:v>97.7</c:v>
                </c:pt>
                <c:pt idx="74">
                  <c:v>98.8</c:v>
                </c:pt>
                <c:pt idx="75">
                  <c:v>100.2</c:v>
                </c:pt>
                <c:pt idx="76">
                  <c:v>99.2</c:v>
                </c:pt>
                <c:pt idx="77">
                  <c:v>100.1</c:v>
                </c:pt>
                <c:pt idx="78">
                  <c:v>99.8</c:v>
                </c:pt>
                <c:pt idx="79">
                  <c:v>100.9</c:v>
                </c:pt>
                <c:pt idx="80">
                  <c:v>101</c:v>
                </c:pt>
                <c:pt idx="81">
                  <c:v>102.2</c:v>
                </c:pt>
                <c:pt idx="82">
                  <c:v>101.1</c:v>
                </c:pt>
                <c:pt idx="83">
                  <c:v>100.3</c:v>
                </c:pt>
                <c:pt idx="84">
                  <c:v>100.7</c:v>
                </c:pt>
                <c:pt idx="85">
                  <c:v>101.4</c:v>
                </c:pt>
                <c:pt idx="86">
                  <c:v>101.2</c:v>
                </c:pt>
                <c:pt idx="87">
                  <c:v>100.5</c:v>
                </c:pt>
                <c:pt idx="88">
                  <c:v>99.9</c:v>
                </c:pt>
                <c:pt idx="89">
                  <c:v>99.9</c:v>
                </c:pt>
                <c:pt idx="90">
                  <c:v>99.8</c:v>
                </c:pt>
                <c:pt idx="91">
                  <c:v>99.5</c:v>
                </c:pt>
                <c:pt idx="92">
                  <c:v>99</c:v>
                </c:pt>
                <c:pt idx="93">
                  <c:v>99.4</c:v>
                </c:pt>
                <c:pt idx="94">
                  <c:v>99.3</c:v>
                </c:pt>
                <c:pt idx="95">
                  <c:v>99.5</c:v>
                </c:pt>
                <c:pt idx="96">
                  <c:v>99.9</c:v>
                </c:pt>
                <c:pt idx="97">
                  <c:v>99.2</c:v>
                </c:pt>
                <c:pt idx="98">
                  <c:v>99.5</c:v>
                </c:pt>
                <c:pt idx="99">
                  <c:v>100.6</c:v>
                </c:pt>
                <c:pt idx="100">
                  <c:v>100.9</c:v>
                </c:pt>
                <c:pt idx="101">
                  <c:v>101.5</c:v>
                </c:pt>
                <c:pt idx="102">
                  <c:v>101.2</c:v>
                </c:pt>
                <c:pt idx="103">
                  <c:v>101.5</c:v>
                </c:pt>
                <c:pt idx="104">
                  <c:v>101.9</c:v>
                </c:pt>
                <c:pt idx="105">
                  <c:v>102.6</c:v>
                </c:pt>
                <c:pt idx="106">
                  <c:v>104.2</c:v>
                </c:pt>
                <c:pt idx="107">
                  <c:v>105.2</c:v>
                </c:pt>
                <c:pt idx="108">
                  <c:v>104.5</c:v>
                </c:pt>
                <c:pt idx="109">
                  <c:v>105.8</c:v>
                </c:pt>
                <c:pt idx="110">
                  <c:v>107.4</c:v>
                </c:pt>
                <c:pt idx="111">
                  <c:v>107.6</c:v>
                </c:pt>
                <c:pt idx="112">
                  <c:v>108</c:v>
                </c:pt>
                <c:pt idx="113">
                  <c:v>108.4</c:v>
                </c:pt>
                <c:pt idx="114">
                  <c:v>108.5</c:v>
                </c:pt>
                <c:pt idx="115">
                  <c:v>109.5</c:v>
                </c:pt>
                <c:pt idx="116">
                  <c:v>110.6</c:v>
                </c:pt>
                <c:pt idx="117">
                  <c:v>109.9</c:v>
                </c:pt>
                <c:pt idx="118">
                  <c:v>110.9</c:v>
                </c:pt>
                <c:pt idx="119">
                  <c:v>110.9</c:v>
                </c:pt>
                <c:pt idx="120">
                  <c:v>112.1</c:v>
                </c:pt>
                <c:pt idx="121">
                  <c:v>112.7</c:v>
                </c:pt>
                <c:pt idx="122">
                  <c:v>110</c:v>
                </c:pt>
                <c:pt idx="123">
                  <c:v>111</c:v>
                </c:pt>
                <c:pt idx="124">
                  <c:v>114.3</c:v>
                </c:pt>
                <c:pt idx="125">
                  <c:v>112.4</c:v>
                </c:pt>
                <c:pt idx="126">
                  <c:v>113.3</c:v>
                </c:pt>
                <c:pt idx="127">
                  <c:v>113.2</c:v>
                </c:pt>
                <c:pt idx="128">
                  <c:v>113.1</c:v>
                </c:pt>
                <c:pt idx="129">
                  <c:v>115.6</c:v>
                </c:pt>
                <c:pt idx="130">
                  <c:v>114.2</c:v>
                </c:pt>
                <c:pt idx="131">
                  <c:v>115.4</c:v>
                </c:pt>
                <c:pt idx="132">
                  <c:v>116.6</c:v>
                </c:pt>
                <c:pt idx="133">
                  <c:v>111.9</c:v>
                </c:pt>
                <c:pt idx="134">
                  <c:v>115.1</c:v>
                </c:pt>
                <c:pt idx="135">
                  <c:v>115.1</c:v>
                </c:pt>
                <c:pt idx="136">
                  <c:v>115.2</c:v>
                </c:pt>
                <c:pt idx="137">
                  <c:v>115.6</c:v>
                </c:pt>
                <c:pt idx="138">
                  <c:v>116.6</c:v>
                </c:pt>
                <c:pt idx="139">
                  <c:v>116.3</c:v>
                </c:pt>
                <c:pt idx="140">
                  <c:v>116.4</c:v>
                </c:pt>
                <c:pt idx="141">
                  <c:v>116.3</c:v>
                </c:pt>
                <c:pt idx="142">
                  <c:v>114.6</c:v>
                </c:pt>
                <c:pt idx="143">
                  <c:v>112.7</c:v>
                </c:pt>
                <c:pt idx="144">
                  <c:v>113.4</c:v>
                </c:pt>
                <c:pt idx="145">
                  <c:v>102.5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3A-49F5-B439-5559037A1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247848"/>
        <c:axId val="488247456"/>
      </c:lineChart>
      <c:dateAx>
        <c:axId val="488246672"/>
        <c:scaling>
          <c:orientation val="minMax"/>
          <c:max val="43891"/>
          <c:min val="39508"/>
        </c:scaling>
        <c:delete val="0"/>
        <c:axPos val="b"/>
        <c:numFmt formatCode="m/d/yyyy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488247064"/>
        <c:crosses val="autoZero"/>
        <c:auto val="0"/>
        <c:lblOffset val="100"/>
        <c:baseTimeUnit val="months"/>
        <c:majorUnit val="12"/>
      </c:dateAx>
      <c:valAx>
        <c:axId val="4882470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88246672"/>
        <c:crosses val="autoZero"/>
        <c:crossBetween val="between"/>
      </c:valAx>
      <c:valAx>
        <c:axId val="488247456"/>
        <c:scaling>
          <c:orientation val="minMax"/>
          <c:min val="60"/>
        </c:scaling>
        <c:delete val="0"/>
        <c:axPos val="r"/>
        <c:numFmt formatCode="0" sourceLinked="0"/>
        <c:majorTickMark val="out"/>
        <c:minorTickMark val="none"/>
        <c:tickLblPos val="nextTo"/>
        <c:crossAx val="488247848"/>
        <c:crosses val="max"/>
        <c:crossBetween val="between"/>
      </c:valAx>
      <c:dateAx>
        <c:axId val="4882478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88247456"/>
        <c:crosses val="autoZero"/>
        <c:auto val="1"/>
        <c:lblOffset val="100"/>
        <c:baseTimeUnit val="months"/>
        <c:majorUnit val="1"/>
        <c:minorUnit val="1"/>
      </c:dateAx>
      <c:spPr>
        <a:noFill/>
      </c:spPr>
    </c:plotArea>
    <c:legend>
      <c:legendPos val="l"/>
      <c:layout>
        <c:manualLayout>
          <c:xMode val="edge"/>
          <c:yMode val="edge"/>
          <c:x val="0.20551180301180302"/>
          <c:y val="0.57547074518772634"/>
          <c:w val="0.62754477004476994"/>
          <c:h val="0.1912487117120831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NeueHaasGroteskDisp W02" panose="020B0504020202020204" pitchFamily="34" charset="-18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646082526315239E-2"/>
          <c:y val="0.1473913186076343"/>
          <c:w val="0.85349130952028351"/>
          <c:h val="0.720432004822926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6'!$J$4</c:f>
              <c:strCache>
                <c:ptCount val="1"/>
                <c:pt idx="0">
                  <c:v>Reálny rast HDP Eurozóny (yoy, vľavo)</c:v>
                </c:pt>
              </c:strCache>
            </c:strRef>
          </c:tx>
          <c:spPr>
            <a:solidFill>
              <a:srgbClr val="2C9ADC"/>
            </a:solidFill>
            <a:ln w="3175" cap="sq">
              <a:solidFill>
                <a:srgbClr val="2C9ADC"/>
              </a:solidFill>
              <a:miter lim="800000"/>
            </a:ln>
            <a:effectLst/>
          </c:spPr>
          <c:invertIfNegative val="0"/>
          <c:dPt>
            <c:idx val="81"/>
            <c:invertIfNegative val="0"/>
            <c:bubble3D val="0"/>
            <c:spPr>
              <a:solidFill>
                <a:srgbClr val="2C9ADC"/>
              </a:solidFill>
              <a:ln w="3175" cap="sq">
                <a:solidFill>
                  <a:srgbClr val="2C9ADC"/>
                </a:solidFill>
                <a:miter lim="800000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11E-45DB-8175-E9EF173C6697}"/>
              </c:ext>
            </c:extLst>
          </c:dPt>
          <c:dPt>
            <c:idx val="83"/>
            <c:invertIfNegative val="0"/>
            <c:bubble3D val="0"/>
            <c:spPr>
              <a:solidFill>
                <a:srgbClr val="2C9ADC"/>
              </a:solidFill>
              <a:ln w="3175" cap="sq">
                <a:solidFill>
                  <a:srgbClr val="2C9ADC"/>
                </a:solidFill>
                <a:miter lim="800000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11E-45DB-8175-E9EF173C6697}"/>
              </c:ext>
            </c:extLst>
          </c:dPt>
          <c:dPt>
            <c:idx val="86"/>
            <c:invertIfNegative val="0"/>
            <c:bubble3D val="0"/>
            <c:spPr>
              <a:solidFill>
                <a:srgbClr val="2C9ADC"/>
              </a:solidFill>
              <a:ln w="3175" cap="sq">
                <a:solidFill>
                  <a:srgbClr val="2C9ADC"/>
                </a:solidFill>
                <a:miter lim="800000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11E-45DB-8175-E9EF173C6697}"/>
              </c:ext>
            </c:extLst>
          </c:dPt>
          <c:dPt>
            <c:idx val="93"/>
            <c:invertIfNegative val="0"/>
            <c:bubble3D val="0"/>
            <c:spPr>
              <a:solidFill>
                <a:srgbClr val="2C9ADC"/>
              </a:solidFill>
              <a:ln w="3175" cap="sq">
                <a:solidFill>
                  <a:srgbClr val="2C9ADC"/>
                </a:solidFill>
                <a:miter lim="800000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11E-45DB-8175-E9EF173C6697}"/>
              </c:ext>
            </c:extLst>
          </c:dPt>
          <c:dPt>
            <c:idx val="99"/>
            <c:invertIfNegative val="0"/>
            <c:bubble3D val="0"/>
            <c:spPr>
              <a:solidFill>
                <a:srgbClr val="2C9ADC"/>
              </a:solidFill>
              <a:ln w="3175" cap="sq">
                <a:solidFill>
                  <a:srgbClr val="2C9ADC"/>
                </a:solidFill>
                <a:miter lim="800000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11E-45DB-8175-E9EF173C6697}"/>
              </c:ext>
            </c:extLst>
          </c:dPt>
          <c:dPt>
            <c:idx val="105"/>
            <c:invertIfNegative val="0"/>
            <c:bubble3D val="0"/>
            <c:spPr>
              <a:solidFill>
                <a:srgbClr val="2C9ADC"/>
              </a:solidFill>
              <a:ln w="3175" cap="sq">
                <a:solidFill>
                  <a:srgbClr val="2C9ADC"/>
                </a:solidFill>
                <a:miter lim="800000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11E-45DB-8175-E9EF173C6697}"/>
              </c:ext>
            </c:extLst>
          </c:dPt>
          <c:dPt>
            <c:idx val="108"/>
            <c:invertIfNegative val="0"/>
            <c:bubble3D val="0"/>
            <c:spPr>
              <a:solidFill>
                <a:srgbClr val="2C9ADC"/>
              </a:solidFill>
              <a:ln w="3175" cap="sq">
                <a:solidFill>
                  <a:srgbClr val="2C9ADC"/>
                </a:solidFill>
                <a:miter lim="800000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11E-45DB-8175-E9EF173C6697}"/>
              </c:ext>
            </c:extLst>
          </c:dPt>
          <c:dPt>
            <c:idx val="111"/>
            <c:invertIfNegative val="0"/>
            <c:bubble3D val="0"/>
            <c:spPr>
              <a:solidFill>
                <a:srgbClr val="2C9ADC"/>
              </a:solidFill>
              <a:ln w="3175" cap="sq">
                <a:solidFill>
                  <a:srgbClr val="2C9ADC"/>
                </a:solidFill>
                <a:miter lim="800000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11E-45DB-8175-E9EF173C6697}"/>
              </c:ext>
            </c:extLst>
          </c:dPt>
          <c:dPt>
            <c:idx val="114"/>
            <c:invertIfNegative val="0"/>
            <c:bubble3D val="0"/>
            <c:spPr>
              <a:solidFill>
                <a:srgbClr val="2C9ADC"/>
              </a:solidFill>
              <a:ln w="3175" cap="sq">
                <a:solidFill>
                  <a:srgbClr val="2C9ADC"/>
                </a:solidFill>
                <a:miter lim="800000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11E-45DB-8175-E9EF173C6697}"/>
              </c:ext>
            </c:extLst>
          </c:dPt>
          <c:cat>
            <c:strRef>
              <c:f>'Graf 6'!$I$5:$I$246</c:f>
              <c:strCache>
                <c:ptCount val="241"/>
                <c:pt idx="0">
                  <c:v>2000
Q1</c:v>
                </c:pt>
                <c:pt idx="3">
                  <c:v>Q2</c:v>
                </c:pt>
                <c:pt idx="6">
                  <c:v>Q3</c:v>
                </c:pt>
                <c:pt idx="9">
                  <c:v>Q4</c:v>
                </c:pt>
                <c:pt idx="12">
                  <c:v>2001
Q1</c:v>
                </c:pt>
                <c:pt idx="15">
                  <c:v>Q2</c:v>
                </c:pt>
                <c:pt idx="18">
                  <c:v>Q3</c:v>
                </c:pt>
                <c:pt idx="21">
                  <c:v>Q4</c:v>
                </c:pt>
                <c:pt idx="24">
                  <c:v>2002
Q1</c:v>
                </c:pt>
                <c:pt idx="27">
                  <c:v>Q2</c:v>
                </c:pt>
                <c:pt idx="30">
                  <c:v>Q3</c:v>
                </c:pt>
                <c:pt idx="33">
                  <c:v>Q4</c:v>
                </c:pt>
                <c:pt idx="36">
                  <c:v>2003
Q1</c:v>
                </c:pt>
                <c:pt idx="39">
                  <c:v>Q2</c:v>
                </c:pt>
                <c:pt idx="42">
                  <c:v>Q3</c:v>
                </c:pt>
                <c:pt idx="45">
                  <c:v>Q4</c:v>
                </c:pt>
                <c:pt idx="48">
                  <c:v>2004
Q1</c:v>
                </c:pt>
                <c:pt idx="51">
                  <c:v>Q2</c:v>
                </c:pt>
                <c:pt idx="54">
                  <c:v>Q3</c:v>
                </c:pt>
                <c:pt idx="57">
                  <c:v>Q4</c:v>
                </c:pt>
                <c:pt idx="60">
                  <c:v>2005
Q1</c:v>
                </c:pt>
                <c:pt idx="63">
                  <c:v>Q2</c:v>
                </c:pt>
                <c:pt idx="66">
                  <c:v>Q3</c:v>
                </c:pt>
                <c:pt idx="69">
                  <c:v>Q4</c:v>
                </c:pt>
                <c:pt idx="72">
                  <c:v>2006
Q1</c:v>
                </c:pt>
                <c:pt idx="75">
                  <c:v>Q2</c:v>
                </c:pt>
                <c:pt idx="78">
                  <c:v>Q3</c:v>
                </c:pt>
                <c:pt idx="81">
                  <c:v>Q4</c:v>
                </c:pt>
                <c:pt idx="84">
                  <c:v>2007
Q1</c:v>
                </c:pt>
                <c:pt idx="87">
                  <c:v>Q2</c:v>
                </c:pt>
                <c:pt idx="90">
                  <c:v>Q3</c:v>
                </c:pt>
                <c:pt idx="93">
                  <c:v>Q4</c:v>
                </c:pt>
                <c:pt idx="96">
                  <c:v>2008
Q1</c:v>
                </c:pt>
                <c:pt idx="99">
                  <c:v>Q2</c:v>
                </c:pt>
                <c:pt idx="102">
                  <c:v>Q3</c:v>
                </c:pt>
                <c:pt idx="105">
                  <c:v>Q4</c:v>
                </c:pt>
                <c:pt idx="108">
                  <c:v>2009
Q1</c:v>
                </c:pt>
                <c:pt idx="111">
                  <c:v>Q2</c:v>
                </c:pt>
                <c:pt idx="114">
                  <c:v>Q3</c:v>
                </c:pt>
                <c:pt idx="117">
                  <c:v>Q4</c:v>
                </c:pt>
                <c:pt idx="120">
                  <c:v>2010
Q1</c:v>
                </c:pt>
                <c:pt idx="123">
                  <c:v>Q2</c:v>
                </c:pt>
                <c:pt idx="126">
                  <c:v>Q3</c:v>
                </c:pt>
                <c:pt idx="129">
                  <c:v>Q4</c:v>
                </c:pt>
                <c:pt idx="132">
                  <c:v>2011
Q1</c:v>
                </c:pt>
                <c:pt idx="135">
                  <c:v>Q2</c:v>
                </c:pt>
                <c:pt idx="138">
                  <c:v>Q3</c:v>
                </c:pt>
                <c:pt idx="141">
                  <c:v>Q4</c:v>
                </c:pt>
                <c:pt idx="144">
                  <c:v>2012
Q1</c:v>
                </c:pt>
                <c:pt idx="147">
                  <c:v>Q2</c:v>
                </c:pt>
                <c:pt idx="150">
                  <c:v>Q3</c:v>
                </c:pt>
                <c:pt idx="153">
                  <c:v>Q4</c:v>
                </c:pt>
                <c:pt idx="156">
                  <c:v>2013
Q1</c:v>
                </c:pt>
                <c:pt idx="159">
                  <c:v>Q2</c:v>
                </c:pt>
                <c:pt idx="162">
                  <c:v>Q3</c:v>
                </c:pt>
                <c:pt idx="165">
                  <c:v>Q4</c:v>
                </c:pt>
                <c:pt idx="168">
                  <c:v>2014
Q1</c:v>
                </c:pt>
                <c:pt idx="171">
                  <c:v>Q2</c:v>
                </c:pt>
                <c:pt idx="174">
                  <c:v>Q3</c:v>
                </c:pt>
                <c:pt idx="177">
                  <c:v>Q4</c:v>
                </c:pt>
                <c:pt idx="180">
                  <c:v>2015
Q1</c:v>
                </c:pt>
                <c:pt idx="183">
                  <c:v>Q2</c:v>
                </c:pt>
                <c:pt idx="186">
                  <c:v>Q3</c:v>
                </c:pt>
                <c:pt idx="189">
                  <c:v>Q4</c:v>
                </c:pt>
                <c:pt idx="192">
                  <c:v>2016
Q1</c:v>
                </c:pt>
                <c:pt idx="195">
                  <c:v>Q2</c:v>
                </c:pt>
                <c:pt idx="198">
                  <c:v>Q3</c:v>
                </c:pt>
                <c:pt idx="201">
                  <c:v>Q4</c:v>
                </c:pt>
                <c:pt idx="204">
                  <c:v>2017
Q1</c:v>
                </c:pt>
                <c:pt idx="207">
                  <c:v>Q2</c:v>
                </c:pt>
                <c:pt idx="210">
                  <c:v>Q3</c:v>
                </c:pt>
                <c:pt idx="213">
                  <c:v>Q4</c:v>
                </c:pt>
                <c:pt idx="216">
                  <c:v>2018
Q1</c:v>
                </c:pt>
                <c:pt idx="219">
                  <c:v>Q2</c:v>
                </c:pt>
                <c:pt idx="222">
                  <c:v>Q3</c:v>
                </c:pt>
                <c:pt idx="225">
                  <c:v>Q4</c:v>
                </c:pt>
                <c:pt idx="228">
                  <c:v>2019
Q1</c:v>
                </c:pt>
                <c:pt idx="231">
                  <c:v>Q2</c:v>
                </c:pt>
                <c:pt idx="234">
                  <c:v>Q3</c:v>
                </c:pt>
                <c:pt idx="237">
                  <c:v>Q4</c:v>
                </c:pt>
                <c:pt idx="240">
                  <c:v>2020
Q1</c:v>
                </c:pt>
              </c:strCache>
            </c:strRef>
          </c:cat>
          <c:val>
            <c:numRef>
              <c:f>'Graf 6'!$J$5:$J$246</c:f>
              <c:numCache>
                <c:formatCode>0.0</c:formatCode>
                <c:ptCount val="242"/>
                <c:pt idx="3">
                  <c:v>0.86759151693205361</c:v>
                </c:pt>
                <c:pt idx="6">
                  <c:v>0.57585344807529193</c:v>
                </c:pt>
                <c:pt idx="9">
                  <c:v>0.66005428305977443</c:v>
                </c:pt>
                <c:pt idx="12">
                  <c:v>0.99682767517974558</c:v>
                </c:pt>
                <c:pt idx="15">
                  <c:v>9.5120963765937816E-2</c:v>
                </c:pt>
                <c:pt idx="18">
                  <c:v>0.14111786384269909</c:v>
                </c:pt>
                <c:pt idx="21">
                  <c:v>0.13063475113004319</c:v>
                </c:pt>
                <c:pt idx="24">
                  <c:v>4.0762235050184614E-2</c:v>
                </c:pt>
                <c:pt idx="27">
                  <c:v>0.56811695172767074</c:v>
                </c:pt>
                <c:pt idx="30">
                  <c:v>0.41204438016104739</c:v>
                </c:pt>
                <c:pt idx="33">
                  <c:v>0.17417760221538625</c:v>
                </c:pt>
                <c:pt idx="36">
                  <c:v>-0.36282519946966296</c:v>
                </c:pt>
                <c:pt idx="39">
                  <c:v>9.9011149815053656E-2</c:v>
                </c:pt>
                <c:pt idx="42">
                  <c:v>0.56258726040234741</c:v>
                </c:pt>
                <c:pt idx="45">
                  <c:v>0.74704565927647959</c:v>
                </c:pt>
                <c:pt idx="48">
                  <c:v>0.5077831242680908</c:v>
                </c:pt>
                <c:pt idx="51">
                  <c:v>0.59565818525084691</c:v>
                </c:pt>
                <c:pt idx="54">
                  <c:v>0.25426726901052188</c:v>
                </c:pt>
                <c:pt idx="57">
                  <c:v>0.36333520216602633</c:v>
                </c:pt>
                <c:pt idx="60">
                  <c:v>0.22283824148183751</c:v>
                </c:pt>
                <c:pt idx="63">
                  <c:v>0.61249037835462428</c:v>
                </c:pt>
                <c:pt idx="66">
                  <c:v>0.7302433499619454</c:v>
                </c:pt>
                <c:pt idx="69">
                  <c:v>0.62178686393632443</c:v>
                </c:pt>
                <c:pt idx="72">
                  <c:v>0.89014784351937326</c:v>
                </c:pt>
                <c:pt idx="75">
                  <c:v>1.0892130137010625</c:v>
                </c:pt>
                <c:pt idx="78">
                  <c:v>0.58570362068441906</c:v>
                </c:pt>
                <c:pt idx="81">
                  <c:v>1.1884401633593944</c:v>
                </c:pt>
                <c:pt idx="84">
                  <c:v>0.61499229447692372</c:v>
                </c:pt>
                <c:pt idx="87">
                  <c:v>0.69686431436093432</c:v>
                </c:pt>
                <c:pt idx="90">
                  <c:v>0.43972804163123769</c:v>
                </c:pt>
                <c:pt idx="93">
                  <c:v>0.56415306921704378</c:v>
                </c:pt>
                <c:pt idx="96">
                  <c:v>0.45019076653505241</c:v>
                </c:pt>
                <c:pt idx="99">
                  <c:v>-0.34811135844461383</c:v>
                </c:pt>
                <c:pt idx="102">
                  <c:v>-0.54491664314753052</c:v>
                </c:pt>
                <c:pt idx="105">
                  <c:v>-1.7102166350991932</c:v>
                </c:pt>
                <c:pt idx="108">
                  <c:v>-3.1558385015964863</c:v>
                </c:pt>
                <c:pt idx="111">
                  <c:v>-2.3217889639570721E-2</c:v>
                </c:pt>
                <c:pt idx="114">
                  <c:v>0.36723002639131863</c:v>
                </c:pt>
                <c:pt idx="117">
                  <c:v>0.51374758506430585</c:v>
                </c:pt>
                <c:pt idx="120">
                  <c:v>0.3635439664245288</c:v>
                </c:pt>
                <c:pt idx="123">
                  <c:v>0.98909429473155175</c:v>
                </c:pt>
                <c:pt idx="126">
                  <c:v>0.45037140777661744</c:v>
                </c:pt>
                <c:pt idx="129">
                  <c:v>0.61760582385947949</c:v>
                </c:pt>
                <c:pt idx="132">
                  <c:v>0.83887614670574706</c:v>
                </c:pt>
                <c:pt idx="135">
                  <c:v>5.4716022926726282E-3</c:v>
                </c:pt>
                <c:pt idx="138">
                  <c:v>9.370433062654282E-2</c:v>
                </c:pt>
                <c:pt idx="141">
                  <c:v>-0.35798664613022613</c:v>
                </c:pt>
                <c:pt idx="144">
                  <c:v>-0.22149922262834076</c:v>
                </c:pt>
                <c:pt idx="147">
                  <c:v>-0.3251348790288433</c:v>
                </c:pt>
                <c:pt idx="150">
                  <c:v>-9.2712133209882364E-2</c:v>
                </c:pt>
                <c:pt idx="153">
                  <c:v>-0.41902934305527717</c:v>
                </c:pt>
                <c:pt idx="156">
                  <c:v>-0.38213913699770563</c:v>
                </c:pt>
                <c:pt idx="159">
                  <c:v>0.52904987470308029</c:v>
                </c:pt>
                <c:pt idx="162">
                  <c:v>0.31048928275807519</c:v>
                </c:pt>
                <c:pt idx="165">
                  <c:v>0.23609663320989238</c:v>
                </c:pt>
                <c:pt idx="168">
                  <c:v>0.46686277769814044</c:v>
                </c:pt>
                <c:pt idx="171">
                  <c:v>0.18845148062462957</c:v>
                </c:pt>
                <c:pt idx="174">
                  <c:v>0.47437300886770117</c:v>
                </c:pt>
                <c:pt idx="177">
                  <c:v>0.42906130259410258</c:v>
                </c:pt>
                <c:pt idx="180">
                  <c:v>0.73482893445357966</c:v>
                </c:pt>
                <c:pt idx="183">
                  <c:v>0.40682954472888166</c:v>
                </c:pt>
                <c:pt idx="186">
                  <c:v>0.4593988259448345</c:v>
                </c:pt>
                <c:pt idx="189">
                  <c:v>0.43018603075388739</c:v>
                </c:pt>
                <c:pt idx="192">
                  <c:v>0.60311817643874388</c:v>
                </c:pt>
                <c:pt idx="195">
                  <c:v>0.27643173735469873</c:v>
                </c:pt>
                <c:pt idx="198">
                  <c:v>0.45206163638147334</c:v>
                </c:pt>
                <c:pt idx="201">
                  <c:v>0.7731933406667002</c:v>
                </c:pt>
                <c:pt idx="204">
                  <c:v>0.64805834887209368</c:v>
                </c:pt>
                <c:pt idx="207">
                  <c:v>0.7200058480020477</c:v>
                </c:pt>
                <c:pt idx="210">
                  <c:v>0.77656462896142919</c:v>
                </c:pt>
                <c:pt idx="213">
                  <c:v>0.7853680579377631</c:v>
                </c:pt>
                <c:pt idx="216">
                  <c:v>0.26441387805515859</c:v>
                </c:pt>
                <c:pt idx="219">
                  <c:v>0.36027671835525688</c:v>
                </c:pt>
                <c:pt idx="222">
                  <c:v>0.2064742366976402</c:v>
                </c:pt>
                <c:pt idx="225">
                  <c:v>0.34469293009180557</c:v>
                </c:pt>
                <c:pt idx="228">
                  <c:v>0.44665113562942782</c:v>
                </c:pt>
                <c:pt idx="231">
                  <c:v>0.15857864493245</c:v>
                </c:pt>
                <c:pt idx="234">
                  <c:v>0.2738479472430555</c:v>
                </c:pt>
                <c:pt idx="237">
                  <c:v>5.8764751098272505E-2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311E-45DB-8175-E9EF173C6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8248632"/>
        <c:axId val="488249024"/>
      </c:barChart>
      <c:lineChart>
        <c:grouping val="standard"/>
        <c:varyColors val="0"/>
        <c:ser>
          <c:idx val="1"/>
          <c:order val="1"/>
          <c:tx>
            <c:strRef>
              <c:f>'Graf 6'!$K$4</c:f>
              <c:strCache>
                <c:ptCount val="1"/>
                <c:pt idx="0">
                  <c:v>Kompozitný PMI indikátor (vpravo)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'Graf 6'!$I$5:$I$246</c:f>
              <c:strCache>
                <c:ptCount val="241"/>
                <c:pt idx="0">
                  <c:v>2000
Q1</c:v>
                </c:pt>
                <c:pt idx="3">
                  <c:v>Q2</c:v>
                </c:pt>
                <c:pt idx="6">
                  <c:v>Q3</c:v>
                </c:pt>
                <c:pt idx="9">
                  <c:v>Q4</c:v>
                </c:pt>
                <c:pt idx="12">
                  <c:v>2001
Q1</c:v>
                </c:pt>
                <c:pt idx="15">
                  <c:v>Q2</c:v>
                </c:pt>
                <c:pt idx="18">
                  <c:v>Q3</c:v>
                </c:pt>
                <c:pt idx="21">
                  <c:v>Q4</c:v>
                </c:pt>
                <c:pt idx="24">
                  <c:v>2002
Q1</c:v>
                </c:pt>
                <c:pt idx="27">
                  <c:v>Q2</c:v>
                </c:pt>
                <c:pt idx="30">
                  <c:v>Q3</c:v>
                </c:pt>
                <c:pt idx="33">
                  <c:v>Q4</c:v>
                </c:pt>
                <c:pt idx="36">
                  <c:v>2003
Q1</c:v>
                </c:pt>
                <c:pt idx="39">
                  <c:v>Q2</c:v>
                </c:pt>
                <c:pt idx="42">
                  <c:v>Q3</c:v>
                </c:pt>
                <c:pt idx="45">
                  <c:v>Q4</c:v>
                </c:pt>
                <c:pt idx="48">
                  <c:v>2004
Q1</c:v>
                </c:pt>
                <c:pt idx="51">
                  <c:v>Q2</c:v>
                </c:pt>
                <c:pt idx="54">
                  <c:v>Q3</c:v>
                </c:pt>
                <c:pt idx="57">
                  <c:v>Q4</c:v>
                </c:pt>
                <c:pt idx="60">
                  <c:v>2005
Q1</c:v>
                </c:pt>
                <c:pt idx="63">
                  <c:v>Q2</c:v>
                </c:pt>
                <c:pt idx="66">
                  <c:v>Q3</c:v>
                </c:pt>
                <c:pt idx="69">
                  <c:v>Q4</c:v>
                </c:pt>
                <c:pt idx="72">
                  <c:v>2006
Q1</c:v>
                </c:pt>
                <c:pt idx="75">
                  <c:v>Q2</c:v>
                </c:pt>
                <c:pt idx="78">
                  <c:v>Q3</c:v>
                </c:pt>
                <c:pt idx="81">
                  <c:v>Q4</c:v>
                </c:pt>
                <c:pt idx="84">
                  <c:v>2007
Q1</c:v>
                </c:pt>
                <c:pt idx="87">
                  <c:v>Q2</c:v>
                </c:pt>
                <c:pt idx="90">
                  <c:v>Q3</c:v>
                </c:pt>
                <c:pt idx="93">
                  <c:v>Q4</c:v>
                </c:pt>
                <c:pt idx="96">
                  <c:v>2008
Q1</c:v>
                </c:pt>
                <c:pt idx="99">
                  <c:v>Q2</c:v>
                </c:pt>
                <c:pt idx="102">
                  <c:v>Q3</c:v>
                </c:pt>
                <c:pt idx="105">
                  <c:v>Q4</c:v>
                </c:pt>
                <c:pt idx="108">
                  <c:v>2009
Q1</c:v>
                </c:pt>
                <c:pt idx="111">
                  <c:v>Q2</c:v>
                </c:pt>
                <c:pt idx="114">
                  <c:v>Q3</c:v>
                </c:pt>
                <c:pt idx="117">
                  <c:v>Q4</c:v>
                </c:pt>
                <c:pt idx="120">
                  <c:v>2010
Q1</c:v>
                </c:pt>
                <c:pt idx="123">
                  <c:v>Q2</c:v>
                </c:pt>
                <c:pt idx="126">
                  <c:v>Q3</c:v>
                </c:pt>
                <c:pt idx="129">
                  <c:v>Q4</c:v>
                </c:pt>
                <c:pt idx="132">
                  <c:v>2011
Q1</c:v>
                </c:pt>
                <c:pt idx="135">
                  <c:v>Q2</c:v>
                </c:pt>
                <c:pt idx="138">
                  <c:v>Q3</c:v>
                </c:pt>
                <c:pt idx="141">
                  <c:v>Q4</c:v>
                </c:pt>
                <c:pt idx="144">
                  <c:v>2012
Q1</c:v>
                </c:pt>
                <c:pt idx="147">
                  <c:v>Q2</c:v>
                </c:pt>
                <c:pt idx="150">
                  <c:v>Q3</c:v>
                </c:pt>
                <c:pt idx="153">
                  <c:v>Q4</c:v>
                </c:pt>
                <c:pt idx="156">
                  <c:v>2013
Q1</c:v>
                </c:pt>
                <c:pt idx="159">
                  <c:v>Q2</c:v>
                </c:pt>
                <c:pt idx="162">
                  <c:v>Q3</c:v>
                </c:pt>
                <c:pt idx="165">
                  <c:v>Q4</c:v>
                </c:pt>
                <c:pt idx="168">
                  <c:v>2014
Q1</c:v>
                </c:pt>
                <c:pt idx="171">
                  <c:v>Q2</c:v>
                </c:pt>
                <c:pt idx="174">
                  <c:v>Q3</c:v>
                </c:pt>
                <c:pt idx="177">
                  <c:v>Q4</c:v>
                </c:pt>
                <c:pt idx="180">
                  <c:v>2015
Q1</c:v>
                </c:pt>
                <c:pt idx="183">
                  <c:v>Q2</c:v>
                </c:pt>
                <c:pt idx="186">
                  <c:v>Q3</c:v>
                </c:pt>
                <c:pt idx="189">
                  <c:v>Q4</c:v>
                </c:pt>
                <c:pt idx="192">
                  <c:v>2016
Q1</c:v>
                </c:pt>
                <c:pt idx="195">
                  <c:v>Q2</c:v>
                </c:pt>
                <c:pt idx="198">
                  <c:v>Q3</c:v>
                </c:pt>
                <c:pt idx="201">
                  <c:v>Q4</c:v>
                </c:pt>
                <c:pt idx="204">
                  <c:v>2017
Q1</c:v>
                </c:pt>
                <c:pt idx="207">
                  <c:v>Q2</c:v>
                </c:pt>
                <c:pt idx="210">
                  <c:v>Q3</c:v>
                </c:pt>
                <c:pt idx="213">
                  <c:v>Q4</c:v>
                </c:pt>
                <c:pt idx="216">
                  <c:v>2018
Q1</c:v>
                </c:pt>
                <c:pt idx="219">
                  <c:v>Q2</c:v>
                </c:pt>
                <c:pt idx="222">
                  <c:v>Q3</c:v>
                </c:pt>
                <c:pt idx="225">
                  <c:v>Q4</c:v>
                </c:pt>
                <c:pt idx="228">
                  <c:v>2019
Q1</c:v>
                </c:pt>
                <c:pt idx="231">
                  <c:v>Q2</c:v>
                </c:pt>
                <c:pt idx="234">
                  <c:v>Q3</c:v>
                </c:pt>
                <c:pt idx="237">
                  <c:v>Q4</c:v>
                </c:pt>
                <c:pt idx="240">
                  <c:v>2020
Q1</c:v>
                </c:pt>
              </c:strCache>
            </c:strRef>
          </c:cat>
          <c:val>
            <c:numRef>
              <c:f>'Graf 6'!$K$5:$K$246</c:f>
              <c:numCache>
                <c:formatCode>0</c:formatCode>
                <c:ptCount val="242"/>
                <c:pt idx="0">
                  <c:v>59.252899999999997</c:v>
                </c:pt>
                <c:pt idx="1">
                  <c:v>60.875599999999999</c:v>
                </c:pt>
                <c:pt idx="2">
                  <c:v>62.5488</c:v>
                </c:pt>
                <c:pt idx="3">
                  <c:v>61.609400000000001</c:v>
                </c:pt>
                <c:pt idx="4">
                  <c:v>61.152200000000001</c:v>
                </c:pt>
                <c:pt idx="5">
                  <c:v>60.560099999999998</c:v>
                </c:pt>
                <c:pt idx="6">
                  <c:v>60.0518</c:v>
                </c:pt>
                <c:pt idx="7">
                  <c:v>59.356999999999999</c:v>
                </c:pt>
                <c:pt idx="8">
                  <c:v>57.384900000000002</c:v>
                </c:pt>
                <c:pt idx="9">
                  <c:v>56.405700000000003</c:v>
                </c:pt>
                <c:pt idx="10">
                  <c:v>56.028500000000001</c:v>
                </c:pt>
                <c:pt idx="11">
                  <c:v>55.337000000000003</c:v>
                </c:pt>
                <c:pt idx="12">
                  <c:v>54.283900000000003</c:v>
                </c:pt>
                <c:pt idx="13">
                  <c:v>52.948999999999998</c:v>
                </c:pt>
                <c:pt idx="14">
                  <c:v>52.039400000000001</c:v>
                </c:pt>
                <c:pt idx="15">
                  <c:v>51.281999999999996</c:v>
                </c:pt>
                <c:pt idx="16">
                  <c:v>51.530500000000004</c:v>
                </c:pt>
                <c:pt idx="17">
                  <c:v>50.959299999999999</c:v>
                </c:pt>
                <c:pt idx="18">
                  <c:v>50.3157</c:v>
                </c:pt>
                <c:pt idx="19">
                  <c:v>48.076900000000002</c:v>
                </c:pt>
                <c:pt idx="20">
                  <c:v>45.200600000000001</c:v>
                </c:pt>
                <c:pt idx="21">
                  <c:v>46.088900000000002</c:v>
                </c:pt>
                <c:pt idx="22">
                  <c:v>47.991799999999998</c:v>
                </c:pt>
                <c:pt idx="23">
                  <c:v>49.970999999999997</c:v>
                </c:pt>
                <c:pt idx="24">
                  <c:v>51.550800000000002</c:v>
                </c:pt>
                <c:pt idx="25">
                  <c:v>52.7789</c:v>
                </c:pt>
                <c:pt idx="26">
                  <c:v>53.322699999999998</c:v>
                </c:pt>
                <c:pt idx="27">
                  <c:v>52.779800000000002</c:v>
                </c:pt>
                <c:pt idx="28">
                  <c:v>53.206800000000001</c:v>
                </c:pt>
                <c:pt idx="29">
                  <c:v>52.763599999999997</c:v>
                </c:pt>
                <c:pt idx="30">
                  <c:v>51.597999999999999</c:v>
                </c:pt>
                <c:pt idx="31">
                  <c:v>49.244799999999998</c:v>
                </c:pt>
                <c:pt idx="32">
                  <c:v>50.746899999999997</c:v>
                </c:pt>
                <c:pt idx="33">
                  <c:v>51.146099999999997</c:v>
                </c:pt>
                <c:pt idx="34">
                  <c:v>50.3352</c:v>
                </c:pt>
                <c:pt idx="35">
                  <c:v>50.391300000000001</c:v>
                </c:pt>
                <c:pt idx="36">
                  <c:v>49.991300000000003</c:v>
                </c:pt>
                <c:pt idx="37">
                  <c:v>48.828699999999998</c:v>
                </c:pt>
                <c:pt idx="38">
                  <c:v>48.356000000000002</c:v>
                </c:pt>
                <c:pt idx="39">
                  <c:v>48.186799999999998</c:v>
                </c:pt>
                <c:pt idx="40">
                  <c:v>48.155299999999997</c:v>
                </c:pt>
                <c:pt idx="41">
                  <c:v>49.847499999999997</c:v>
                </c:pt>
                <c:pt idx="42">
                  <c:v>51.201099999999997</c:v>
                </c:pt>
                <c:pt idx="43">
                  <c:v>52.847499999999997</c:v>
                </c:pt>
                <c:pt idx="44">
                  <c:v>54.877699999999997</c:v>
                </c:pt>
                <c:pt idx="45">
                  <c:v>56.245600000000003</c:v>
                </c:pt>
                <c:pt idx="46">
                  <c:v>55.793599999999998</c:v>
                </c:pt>
                <c:pt idx="47">
                  <c:v>56.185499999999998</c:v>
                </c:pt>
                <c:pt idx="48">
                  <c:v>55.4343</c:v>
                </c:pt>
                <c:pt idx="49">
                  <c:v>54.536000000000001</c:v>
                </c:pt>
                <c:pt idx="50">
                  <c:v>54.926299999999998</c:v>
                </c:pt>
                <c:pt idx="51">
                  <c:v>56.042700000000004</c:v>
                </c:pt>
                <c:pt idx="52">
                  <c:v>55.571800000000003</c:v>
                </c:pt>
                <c:pt idx="53">
                  <c:v>56.0212</c:v>
                </c:pt>
                <c:pt idx="54">
                  <c:v>54.955399999999997</c:v>
                </c:pt>
                <c:pt idx="55">
                  <c:v>53.917499999999997</c:v>
                </c:pt>
                <c:pt idx="56">
                  <c:v>53.738900000000001</c:v>
                </c:pt>
                <c:pt idx="57">
                  <c:v>51.729500000000002</c:v>
                </c:pt>
                <c:pt idx="58">
                  <c:v>52.526899999999998</c:v>
                </c:pt>
                <c:pt idx="59">
                  <c:v>53.355800000000002</c:v>
                </c:pt>
                <c:pt idx="60">
                  <c:v>53.145699999999998</c:v>
                </c:pt>
                <c:pt idx="61">
                  <c:v>52.4527</c:v>
                </c:pt>
                <c:pt idx="62">
                  <c:v>51.765000000000001</c:v>
                </c:pt>
                <c:pt idx="63">
                  <c:v>52.106400000000001</c:v>
                </c:pt>
                <c:pt idx="64">
                  <c:v>52.282400000000003</c:v>
                </c:pt>
                <c:pt idx="65">
                  <c:v>53.183</c:v>
                </c:pt>
                <c:pt idx="66">
                  <c:v>52.762799999999999</c:v>
                </c:pt>
                <c:pt idx="67">
                  <c:v>54.295999999999999</c:v>
                </c:pt>
                <c:pt idx="68">
                  <c:v>54.664999999999999</c:v>
                </c:pt>
                <c:pt idx="69">
                  <c:v>55.054099999999998</c:v>
                </c:pt>
                <c:pt idx="70">
                  <c:v>56.378300000000003</c:v>
                </c:pt>
                <c:pt idx="71">
                  <c:v>56.555599999999998</c:v>
                </c:pt>
                <c:pt idx="72">
                  <c:v>57.732799999999997</c:v>
                </c:pt>
                <c:pt idx="73">
                  <c:v>58.502099999999999</c:v>
                </c:pt>
                <c:pt idx="74">
                  <c:v>58.734499999999997</c:v>
                </c:pt>
                <c:pt idx="75">
                  <c:v>59.005800000000001</c:v>
                </c:pt>
                <c:pt idx="76">
                  <c:v>60.416499999999999</c:v>
                </c:pt>
                <c:pt idx="77">
                  <c:v>58.462299999999999</c:v>
                </c:pt>
                <c:pt idx="78">
                  <c:v>57.811999999999998</c:v>
                </c:pt>
                <c:pt idx="79">
                  <c:v>57.259399999999999</c:v>
                </c:pt>
                <c:pt idx="80">
                  <c:v>57.3474</c:v>
                </c:pt>
                <c:pt idx="81">
                  <c:v>57.639200000000002</c:v>
                </c:pt>
                <c:pt idx="82">
                  <c:v>57.4998</c:v>
                </c:pt>
                <c:pt idx="83">
                  <c:v>57.508899999999997</c:v>
                </c:pt>
                <c:pt idx="84">
                  <c:v>57.709099999999999</c:v>
                </c:pt>
                <c:pt idx="85">
                  <c:v>57.392299999999999</c:v>
                </c:pt>
                <c:pt idx="86">
                  <c:v>56.943899999999999</c:v>
                </c:pt>
                <c:pt idx="87">
                  <c:v>56.840200000000003</c:v>
                </c:pt>
                <c:pt idx="88">
                  <c:v>57.774099999999997</c:v>
                </c:pt>
                <c:pt idx="89">
                  <c:v>57.515099999999997</c:v>
                </c:pt>
                <c:pt idx="90">
                  <c:v>57.360399999999998</c:v>
                </c:pt>
                <c:pt idx="91">
                  <c:v>54.694299999999998</c:v>
                </c:pt>
                <c:pt idx="92">
                  <c:v>54.651499999999999</c:v>
                </c:pt>
                <c:pt idx="93">
                  <c:v>54.123399999999997</c:v>
                </c:pt>
                <c:pt idx="94">
                  <c:v>53.284700000000001</c:v>
                </c:pt>
                <c:pt idx="95">
                  <c:v>51.789099999999998</c:v>
                </c:pt>
                <c:pt idx="96">
                  <c:v>52.7776</c:v>
                </c:pt>
                <c:pt idx="97">
                  <c:v>51.797899999999998</c:v>
                </c:pt>
                <c:pt idx="98">
                  <c:v>51.942300000000003</c:v>
                </c:pt>
                <c:pt idx="99">
                  <c:v>51.0503</c:v>
                </c:pt>
                <c:pt idx="100">
                  <c:v>49.303100000000001</c:v>
                </c:pt>
                <c:pt idx="101">
                  <c:v>47.754600000000003</c:v>
                </c:pt>
                <c:pt idx="102">
                  <c:v>48.166400000000003</c:v>
                </c:pt>
                <c:pt idx="103">
                  <c:v>46.878300000000003</c:v>
                </c:pt>
                <c:pt idx="104">
                  <c:v>43.614400000000003</c:v>
                </c:pt>
                <c:pt idx="105">
                  <c:v>38.923099999999998</c:v>
                </c:pt>
                <c:pt idx="106">
                  <c:v>38.179699999999997</c:v>
                </c:pt>
                <c:pt idx="107">
                  <c:v>38.291200000000003</c:v>
                </c:pt>
                <c:pt idx="108">
                  <c:v>36.2166</c:v>
                </c:pt>
                <c:pt idx="109">
                  <c:v>38.251800000000003</c:v>
                </c:pt>
                <c:pt idx="110">
                  <c:v>41.0625</c:v>
                </c:pt>
                <c:pt idx="111">
                  <c:v>44</c:v>
                </c:pt>
                <c:pt idx="112">
                  <c:v>44.6</c:v>
                </c:pt>
                <c:pt idx="113">
                  <c:v>47</c:v>
                </c:pt>
                <c:pt idx="114">
                  <c:v>50.4</c:v>
                </c:pt>
                <c:pt idx="115">
                  <c:v>51.1</c:v>
                </c:pt>
                <c:pt idx="116">
                  <c:v>53</c:v>
                </c:pt>
                <c:pt idx="117">
                  <c:v>53.7</c:v>
                </c:pt>
                <c:pt idx="118">
                  <c:v>54.2</c:v>
                </c:pt>
                <c:pt idx="119">
                  <c:v>53.7</c:v>
                </c:pt>
                <c:pt idx="120">
                  <c:v>53.7</c:v>
                </c:pt>
                <c:pt idx="121">
                  <c:v>55.9</c:v>
                </c:pt>
                <c:pt idx="122">
                  <c:v>57.3</c:v>
                </c:pt>
                <c:pt idx="123">
                  <c:v>56.4</c:v>
                </c:pt>
                <c:pt idx="124">
                  <c:v>56</c:v>
                </c:pt>
                <c:pt idx="125">
                  <c:v>56.7</c:v>
                </c:pt>
                <c:pt idx="126">
                  <c:v>56.2</c:v>
                </c:pt>
                <c:pt idx="127">
                  <c:v>54.1</c:v>
                </c:pt>
                <c:pt idx="128">
                  <c:v>53.8</c:v>
                </c:pt>
                <c:pt idx="129">
                  <c:v>55.5</c:v>
                </c:pt>
                <c:pt idx="130">
                  <c:v>55.5</c:v>
                </c:pt>
                <c:pt idx="131">
                  <c:v>57</c:v>
                </c:pt>
                <c:pt idx="132">
                  <c:v>58.2</c:v>
                </c:pt>
                <c:pt idx="133">
                  <c:v>57.6</c:v>
                </c:pt>
                <c:pt idx="134">
                  <c:v>57.8</c:v>
                </c:pt>
                <c:pt idx="135">
                  <c:v>55.8</c:v>
                </c:pt>
                <c:pt idx="136">
                  <c:v>53.3</c:v>
                </c:pt>
                <c:pt idx="137">
                  <c:v>51.1</c:v>
                </c:pt>
                <c:pt idx="138">
                  <c:v>50.7</c:v>
                </c:pt>
                <c:pt idx="139">
                  <c:v>49.1</c:v>
                </c:pt>
                <c:pt idx="140">
                  <c:v>46.5</c:v>
                </c:pt>
                <c:pt idx="141">
                  <c:v>47</c:v>
                </c:pt>
                <c:pt idx="142">
                  <c:v>48.3</c:v>
                </c:pt>
                <c:pt idx="143">
                  <c:v>50.4</c:v>
                </c:pt>
                <c:pt idx="144">
                  <c:v>49.3</c:v>
                </c:pt>
                <c:pt idx="145">
                  <c:v>49.1</c:v>
                </c:pt>
                <c:pt idx="146">
                  <c:v>46.7</c:v>
                </c:pt>
                <c:pt idx="147">
                  <c:v>46</c:v>
                </c:pt>
                <c:pt idx="148">
                  <c:v>46.4</c:v>
                </c:pt>
                <c:pt idx="149">
                  <c:v>46.5</c:v>
                </c:pt>
                <c:pt idx="150">
                  <c:v>46.3</c:v>
                </c:pt>
                <c:pt idx="151">
                  <c:v>46.1</c:v>
                </c:pt>
                <c:pt idx="152">
                  <c:v>45.7</c:v>
                </c:pt>
                <c:pt idx="153">
                  <c:v>46.5</c:v>
                </c:pt>
                <c:pt idx="154">
                  <c:v>47.2</c:v>
                </c:pt>
                <c:pt idx="155">
                  <c:v>48.6</c:v>
                </c:pt>
                <c:pt idx="156">
                  <c:v>47.9</c:v>
                </c:pt>
                <c:pt idx="157">
                  <c:v>46.5</c:v>
                </c:pt>
                <c:pt idx="158">
                  <c:v>46.9</c:v>
                </c:pt>
                <c:pt idx="159">
                  <c:v>47.7</c:v>
                </c:pt>
                <c:pt idx="160">
                  <c:v>48.7</c:v>
                </c:pt>
                <c:pt idx="161">
                  <c:v>50.5</c:v>
                </c:pt>
                <c:pt idx="162">
                  <c:v>51.5</c:v>
                </c:pt>
                <c:pt idx="163">
                  <c:v>52.2</c:v>
                </c:pt>
                <c:pt idx="164">
                  <c:v>51.9</c:v>
                </c:pt>
                <c:pt idx="165">
                  <c:v>51.7</c:v>
                </c:pt>
                <c:pt idx="166">
                  <c:v>52.1</c:v>
                </c:pt>
                <c:pt idx="167">
                  <c:v>52.9</c:v>
                </c:pt>
                <c:pt idx="168">
                  <c:v>53.3</c:v>
                </c:pt>
                <c:pt idx="169">
                  <c:v>53.1</c:v>
                </c:pt>
                <c:pt idx="170">
                  <c:v>54</c:v>
                </c:pt>
                <c:pt idx="171">
                  <c:v>53.5</c:v>
                </c:pt>
                <c:pt idx="172">
                  <c:v>52.8</c:v>
                </c:pt>
                <c:pt idx="173">
                  <c:v>53.8</c:v>
                </c:pt>
                <c:pt idx="174">
                  <c:v>52.5</c:v>
                </c:pt>
                <c:pt idx="175">
                  <c:v>52</c:v>
                </c:pt>
                <c:pt idx="176">
                  <c:v>52.1</c:v>
                </c:pt>
                <c:pt idx="177">
                  <c:v>51.1</c:v>
                </c:pt>
                <c:pt idx="178">
                  <c:v>51.4</c:v>
                </c:pt>
                <c:pt idx="179">
                  <c:v>52.6</c:v>
                </c:pt>
                <c:pt idx="180">
                  <c:v>53.3</c:v>
                </c:pt>
                <c:pt idx="181">
                  <c:v>54</c:v>
                </c:pt>
                <c:pt idx="182">
                  <c:v>53.9</c:v>
                </c:pt>
                <c:pt idx="183">
                  <c:v>53.6</c:v>
                </c:pt>
                <c:pt idx="184">
                  <c:v>54.2</c:v>
                </c:pt>
                <c:pt idx="185">
                  <c:v>53.7</c:v>
                </c:pt>
                <c:pt idx="186">
                  <c:v>54.3</c:v>
                </c:pt>
                <c:pt idx="187">
                  <c:v>53.6</c:v>
                </c:pt>
                <c:pt idx="188">
                  <c:v>53.9</c:v>
                </c:pt>
                <c:pt idx="189">
                  <c:v>54.2</c:v>
                </c:pt>
                <c:pt idx="190">
                  <c:v>54.3</c:v>
                </c:pt>
                <c:pt idx="191">
                  <c:v>53.6</c:v>
                </c:pt>
                <c:pt idx="192">
                  <c:v>53</c:v>
                </c:pt>
                <c:pt idx="193">
                  <c:v>53.1</c:v>
                </c:pt>
                <c:pt idx="194">
                  <c:v>53</c:v>
                </c:pt>
                <c:pt idx="195">
                  <c:v>53.1</c:v>
                </c:pt>
                <c:pt idx="196">
                  <c:v>53.1</c:v>
                </c:pt>
                <c:pt idx="197">
                  <c:v>53.2</c:v>
                </c:pt>
                <c:pt idx="198">
                  <c:v>53.3</c:v>
                </c:pt>
                <c:pt idx="199">
                  <c:v>52.6</c:v>
                </c:pt>
                <c:pt idx="200">
                  <c:v>53.3</c:v>
                </c:pt>
                <c:pt idx="201">
                  <c:v>53.9</c:v>
                </c:pt>
                <c:pt idx="202">
                  <c:v>54.4</c:v>
                </c:pt>
                <c:pt idx="203">
                  <c:v>54.4</c:v>
                </c:pt>
                <c:pt idx="204">
                  <c:v>56</c:v>
                </c:pt>
                <c:pt idx="205">
                  <c:v>56.4</c:v>
                </c:pt>
                <c:pt idx="206">
                  <c:v>56.8</c:v>
                </c:pt>
                <c:pt idx="207">
                  <c:v>56.8</c:v>
                </c:pt>
                <c:pt idx="208">
                  <c:v>56.3</c:v>
                </c:pt>
                <c:pt idx="209">
                  <c:v>55.7</c:v>
                </c:pt>
                <c:pt idx="210">
                  <c:v>55.7</c:v>
                </c:pt>
                <c:pt idx="211">
                  <c:v>56.7</c:v>
                </c:pt>
                <c:pt idx="212">
                  <c:v>56</c:v>
                </c:pt>
                <c:pt idx="213">
                  <c:v>57.5</c:v>
                </c:pt>
                <c:pt idx="214">
                  <c:v>58.1</c:v>
                </c:pt>
                <c:pt idx="215">
                  <c:v>58.8</c:v>
                </c:pt>
                <c:pt idx="216">
                  <c:v>57.1</c:v>
                </c:pt>
                <c:pt idx="217">
                  <c:v>55.2</c:v>
                </c:pt>
                <c:pt idx="218">
                  <c:v>55.1</c:v>
                </c:pt>
                <c:pt idx="219">
                  <c:v>54.1</c:v>
                </c:pt>
                <c:pt idx="220">
                  <c:v>54.9</c:v>
                </c:pt>
                <c:pt idx="221">
                  <c:v>54.3</c:v>
                </c:pt>
                <c:pt idx="222">
                  <c:v>54.5</c:v>
                </c:pt>
                <c:pt idx="223">
                  <c:v>54.1</c:v>
                </c:pt>
                <c:pt idx="224">
                  <c:v>53.1</c:v>
                </c:pt>
                <c:pt idx="225">
                  <c:v>52.7</c:v>
                </c:pt>
                <c:pt idx="226">
                  <c:v>51.1</c:v>
                </c:pt>
                <c:pt idx="227">
                  <c:v>51</c:v>
                </c:pt>
                <c:pt idx="228">
                  <c:v>51.9</c:v>
                </c:pt>
                <c:pt idx="229">
                  <c:v>51.6</c:v>
                </c:pt>
                <c:pt idx="230">
                  <c:v>51.5</c:v>
                </c:pt>
                <c:pt idx="231">
                  <c:v>51.8</c:v>
                </c:pt>
                <c:pt idx="232">
                  <c:v>52.2</c:v>
                </c:pt>
                <c:pt idx="233">
                  <c:v>51.5</c:v>
                </c:pt>
                <c:pt idx="234">
                  <c:v>51.9</c:v>
                </c:pt>
                <c:pt idx="235">
                  <c:v>50.1</c:v>
                </c:pt>
                <c:pt idx="236">
                  <c:v>50.6</c:v>
                </c:pt>
                <c:pt idx="237">
                  <c:v>50.6</c:v>
                </c:pt>
                <c:pt idx="238">
                  <c:v>50.9</c:v>
                </c:pt>
                <c:pt idx="239">
                  <c:v>51.3</c:v>
                </c:pt>
                <c:pt idx="240">
                  <c:v>51.6</c:v>
                </c:pt>
                <c:pt idx="241">
                  <c:v>31.4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3-311E-45DB-8175-E9EF173C6697}"/>
            </c:ext>
          </c:extLst>
        </c:ser>
        <c:ser>
          <c:idx val="2"/>
          <c:order val="2"/>
          <c:tx>
            <c:strRef>
              <c:f>'Graf 6'!$L$4</c:f>
              <c:strCache>
                <c:ptCount val="1"/>
                <c:pt idx="0">
                  <c:v>PMI hranica rastu/poklesu ekonomiky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'Graf 6'!$I$5:$I$246</c:f>
              <c:strCache>
                <c:ptCount val="241"/>
                <c:pt idx="0">
                  <c:v>2000
Q1</c:v>
                </c:pt>
                <c:pt idx="3">
                  <c:v>Q2</c:v>
                </c:pt>
                <c:pt idx="6">
                  <c:v>Q3</c:v>
                </c:pt>
                <c:pt idx="9">
                  <c:v>Q4</c:v>
                </c:pt>
                <c:pt idx="12">
                  <c:v>2001
Q1</c:v>
                </c:pt>
                <c:pt idx="15">
                  <c:v>Q2</c:v>
                </c:pt>
                <c:pt idx="18">
                  <c:v>Q3</c:v>
                </c:pt>
                <c:pt idx="21">
                  <c:v>Q4</c:v>
                </c:pt>
                <c:pt idx="24">
                  <c:v>2002
Q1</c:v>
                </c:pt>
                <c:pt idx="27">
                  <c:v>Q2</c:v>
                </c:pt>
                <c:pt idx="30">
                  <c:v>Q3</c:v>
                </c:pt>
                <c:pt idx="33">
                  <c:v>Q4</c:v>
                </c:pt>
                <c:pt idx="36">
                  <c:v>2003
Q1</c:v>
                </c:pt>
                <c:pt idx="39">
                  <c:v>Q2</c:v>
                </c:pt>
                <c:pt idx="42">
                  <c:v>Q3</c:v>
                </c:pt>
                <c:pt idx="45">
                  <c:v>Q4</c:v>
                </c:pt>
                <c:pt idx="48">
                  <c:v>2004
Q1</c:v>
                </c:pt>
                <c:pt idx="51">
                  <c:v>Q2</c:v>
                </c:pt>
                <c:pt idx="54">
                  <c:v>Q3</c:v>
                </c:pt>
                <c:pt idx="57">
                  <c:v>Q4</c:v>
                </c:pt>
                <c:pt idx="60">
                  <c:v>2005
Q1</c:v>
                </c:pt>
                <c:pt idx="63">
                  <c:v>Q2</c:v>
                </c:pt>
                <c:pt idx="66">
                  <c:v>Q3</c:v>
                </c:pt>
                <c:pt idx="69">
                  <c:v>Q4</c:v>
                </c:pt>
                <c:pt idx="72">
                  <c:v>2006
Q1</c:v>
                </c:pt>
                <c:pt idx="75">
                  <c:v>Q2</c:v>
                </c:pt>
                <c:pt idx="78">
                  <c:v>Q3</c:v>
                </c:pt>
                <c:pt idx="81">
                  <c:v>Q4</c:v>
                </c:pt>
                <c:pt idx="84">
                  <c:v>2007
Q1</c:v>
                </c:pt>
                <c:pt idx="87">
                  <c:v>Q2</c:v>
                </c:pt>
                <c:pt idx="90">
                  <c:v>Q3</c:v>
                </c:pt>
                <c:pt idx="93">
                  <c:v>Q4</c:v>
                </c:pt>
                <c:pt idx="96">
                  <c:v>2008
Q1</c:v>
                </c:pt>
                <c:pt idx="99">
                  <c:v>Q2</c:v>
                </c:pt>
                <c:pt idx="102">
                  <c:v>Q3</c:v>
                </c:pt>
                <c:pt idx="105">
                  <c:v>Q4</c:v>
                </c:pt>
                <c:pt idx="108">
                  <c:v>2009
Q1</c:v>
                </c:pt>
                <c:pt idx="111">
                  <c:v>Q2</c:v>
                </c:pt>
                <c:pt idx="114">
                  <c:v>Q3</c:v>
                </c:pt>
                <c:pt idx="117">
                  <c:v>Q4</c:v>
                </c:pt>
                <c:pt idx="120">
                  <c:v>2010
Q1</c:v>
                </c:pt>
                <c:pt idx="123">
                  <c:v>Q2</c:v>
                </c:pt>
                <c:pt idx="126">
                  <c:v>Q3</c:v>
                </c:pt>
                <c:pt idx="129">
                  <c:v>Q4</c:v>
                </c:pt>
                <c:pt idx="132">
                  <c:v>2011
Q1</c:v>
                </c:pt>
                <c:pt idx="135">
                  <c:v>Q2</c:v>
                </c:pt>
                <c:pt idx="138">
                  <c:v>Q3</c:v>
                </c:pt>
                <c:pt idx="141">
                  <c:v>Q4</c:v>
                </c:pt>
                <c:pt idx="144">
                  <c:v>2012
Q1</c:v>
                </c:pt>
                <c:pt idx="147">
                  <c:v>Q2</c:v>
                </c:pt>
                <c:pt idx="150">
                  <c:v>Q3</c:v>
                </c:pt>
                <c:pt idx="153">
                  <c:v>Q4</c:v>
                </c:pt>
                <c:pt idx="156">
                  <c:v>2013
Q1</c:v>
                </c:pt>
                <c:pt idx="159">
                  <c:v>Q2</c:v>
                </c:pt>
                <c:pt idx="162">
                  <c:v>Q3</c:v>
                </c:pt>
                <c:pt idx="165">
                  <c:v>Q4</c:v>
                </c:pt>
                <c:pt idx="168">
                  <c:v>2014
Q1</c:v>
                </c:pt>
                <c:pt idx="171">
                  <c:v>Q2</c:v>
                </c:pt>
                <c:pt idx="174">
                  <c:v>Q3</c:v>
                </c:pt>
                <c:pt idx="177">
                  <c:v>Q4</c:v>
                </c:pt>
                <c:pt idx="180">
                  <c:v>2015
Q1</c:v>
                </c:pt>
                <c:pt idx="183">
                  <c:v>Q2</c:v>
                </c:pt>
                <c:pt idx="186">
                  <c:v>Q3</c:v>
                </c:pt>
                <c:pt idx="189">
                  <c:v>Q4</c:v>
                </c:pt>
                <c:pt idx="192">
                  <c:v>2016
Q1</c:v>
                </c:pt>
                <c:pt idx="195">
                  <c:v>Q2</c:v>
                </c:pt>
                <c:pt idx="198">
                  <c:v>Q3</c:v>
                </c:pt>
                <c:pt idx="201">
                  <c:v>Q4</c:v>
                </c:pt>
                <c:pt idx="204">
                  <c:v>2017
Q1</c:v>
                </c:pt>
                <c:pt idx="207">
                  <c:v>Q2</c:v>
                </c:pt>
                <c:pt idx="210">
                  <c:v>Q3</c:v>
                </c:pt>
                <c:pt idx="213">
                  <c:v>Q4</c:v>
                </c:pt>
                <c:pt idx="216">
                  <c:v>2018
Q1</c:v>
                </c:pt>
                <c:pt idx="219">
                  <c:v>Q2</c:v>
                </c:pt>
                <c:pt idx="222">
                  <c:v>Q3</c:v>
                </c:pt>
                <c:pt idx="225">
                  <c:v>Q4</c:v>
                </c:pt>
                <c:pt idx="228">
                  <c:v>2019
Q1</c:v>
                </c:pt>
                <c:pt idx="231">
                  <c:v>Q2</c:v>
                </c:pt>
                <c:pt idx="234">
                  <c:v>Q3</c:v>
                </c:pt>
                <c:pt idx="237">
                  <c:v>Q4</c:v>
                </c:pt>
                <c:pt idx="240">
                  <c:v>2020
Q1</c:v>
                </c:pt>
              </c:strCache>
            </c:strRef>
          </c:cat>
          <c:val>
            <c:numRef>
              <c:f>'Graf 6'!$L$5:$L$246</c:f>
              <c:numCache>
                <c:formatCode>0</c:formatCode>
                <c:ptCount val="242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  <c:pt idx="156">
                  <c:v>50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50</c:v>
                </c:pt>
                <c:pt idx="161">
                  <c:v>50</c:v>
                </c:pt>
                <c:pt idx="162">
                  <c:v>50</c:v>
                </c:pt>
                <c:pt idx="163">
                  <c:v>50</c:v>
                </c:pt>
                <c:pt idx="164">
                  <c:v>50</c:v>
                </c:pt>
                <c:pt idx="165">
                  <c:v>50</c:v>
                </c:pt>
                <c:pt idx="166">
                  <c:v>50</c:v>
                </c:pt>
                <c:pt idx="167">
                  <c:v>50</c:v>
                </c:pt>
                <c:pt idx="168">
                  <c:v>50</c:v>
                </c:pt>
                <c:pt idx="169">
                  <c:v>50</c:v>
                </c:pt>
                <c:pt idx="170">
                  <c:v>50</c:v>
                </c:pt>
                <c:pt idx="171">
                  <c:v>50</c:v>
                </c:pt>
                <c:pt idx="172">
                  <c:v>50</c:v>
                </c:pt>
                <c:pt idx="173">
                  <c:v>50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50</c:v>
                </c:pt>
                <c:pt idx="182">
                  <c:v>50</c:v>
                </c:pt>
                <c:pt idx="183">
                  <c:v>50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50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50</c:v>
                </c:pt>
                <c:pt idx="193">
                  <c:v>50</c:v>
                </c:pt>
                <c:pt idx="194">
                  <c:v>50</c:v>
                </c:pt>
                <c:pt idx="195">
                  <c:v>50</c:v>
                </c:pt>
                <c:pt idx="196">
                  <c:v>50</c:v>
                </c:pt>
                <c:pt idx="197">
                  <c:v>50</c:v>
                </c:pt>
                <c:pt idx="198">
                  <c:v>50</c:v>
                </c:pt>
                <c:pt idx="199">
                  <c:v>50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50</c:v>
                </c:pt>
                <c:pt idx="210">
                  <c:v>50</c:v>
                </c:pt>
                <c:pt idx="211">
                  <c:v>50</c:v>
                </c:pt>
                <c:pt idx="212">
                  <c:v>50</c:v>
                </c:pt>
                <c:pt idx="213">
                  <c:v>50</c:v>
                </c:pt>
                <c:pt idx="214">
                  <c:v>50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50</c:v>
                </c:pt>
                <c:pt idx="223">
                  <c:v>50</c:v>
                </c:pt>
                <c:pt idx="224">
                  <c:v>50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  <c:pt idx="239">
                  <c:v>50</c:v>
                </c:pt>
                <c:pt idx="240">
                  <c:v>50</c:v>
                </c:pt>
                <c:pt idx="241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311E-45DB-8175-E9EF173C6697}"/>
            </c:ext>
          </c:extLst>
        </c:ser>
        <c:ser>
          <c:idx val="4"/>
          <c:order val="3"/>
          <c:tx>
            <c:strRef>
              <c:f>'Graf 6'!$M$4</c:f>
              <c:strCache>
                <c:ptCount val="1"/>
                <c:pt idx="0">
                  <c:v>ESI indikátor (vpravo; -50 bodov)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 6'!$I$5:$I$246</c:f>
              <c:strCache>
                <c:ptCount val="241"/>
                <c:pt idx="0">
                  <c:v>2000
Q1</c:v>
                </c:pt>
                <c:pt idx="3">
                  <c:v>Q2</c:v>
                </c:pt>
                <c:pt idx="6">
                  <c:v>Q3</c:v>
                </c:pt>
                <c:pt idx="9">
                  <c:v>Q4</c:v>
                </c:pt>
                <c:pt idx="12">
                  <c:v>2001
Q1</c:v>
                </c:pt>
                <c:pt idx="15">
                  <c:v>Q2</c:v>
                </c:pt>
                <c:pt idx="18">
                  <c:v>Q3</c:v>
                </c:pt>
                <c:pt idx="21">
                  <c:v>Q4</c:v>
                </c:pt>
                <c:pt idx="24">
                  <c:v>2002
Q1</c:v>
                </c:pt>
                <c:pt idx="27">
                  <c:v>Q2</c:v>
                </c:pt>
                <c:pt idx="30">
                  <c:v>Q3</c:v>
                </c:pt>
                <c:pt idx="33">
                  <c:v>Q4</c:v>
                </c:pt>
                <c:pt idx="36">
                  <c:v>2003
Q1</c:v>
                </c:pt>
                <c:pt idx="39">
                  <c:v>Q2</c:v>
                </c:pt>
                <c:pt idx="42">
                  <c:v>Q3</c:v>
                </c:pt>
                <c:pt idx="45">
                  <c:v>Q4</c:v>
                </c:pt>
                <c:pt idx="48">
                  <c:v>2004
Q1</c:v>
                </c:pt>
                <c:pt idx="51">
                  <c:v>Q2</c:v>
                </c:pt>
                <c:pt idx="54">
                  <c:v>Q3</c:v>
                </c:pt>
                <c:pt idx="57">
                  <c:v>Q4</c:v>
                </c:pt>
                <c:pt idx="60">
                  <c:v>2005
Q1</c:v>
                </c:pt>
                <c:pt idx="63">
                  <c:v>Q2</c:v>
                </c:pt>
                <c:pt idx="66">
                  <c:v>Q3</c:v>
                </c:pt>
                <c:pt idx="69">
                  <c:v>Q4</c:v>
                </c:pt>
                <c:pt idx="72">
                  <c:v>2006
Q1</c:v>
                </c:pt>
                <c:pt idx="75">
                  <c:v>Q2</c:v>
                </c:pt>
                <c:pt idx="78">
                  <c:v>Q3</c:v>
                </c:pt>
                <c:pt idx="81">
                  <c:v>Q4</c:v>
                </c:pt>
                <c:pt idx="84">
                  <c:v>2007
Q1</c:v>
                </c:pt>
                <c:pt idx="87">
                  <c:v>Q2</c:v>
                </c:pt>
                <c:pt idx="90">
                  <c:v>Q3</c:v>
                </c:pt>
                <c:pt idx="93">
                  <c:v>Q4</c:v>
                </c:pt>
                <c:pt idx="96">
                  <c:v>2008
Q1</c:v>
                </c:pt>
                <c:pt idx="99">
                  <c:v>Q2</c:v>
                </c:pt>
                <c:pt idx="102">
                  <c:v>Q3</c:v>
                </c:pt>
                <c:pt idx="105">
                  <c:v>Q4</c:v>
                </c:pt>
                <c:pt idx="108">
                  <c:v>2009
Q1</c:v>
                </c:pt>
                <c:pt idx="111">
                  <c:v>Q2</c:v>
                </c:pt>
                <c:pt idx="114">
                  <c:v>Q3</c:v>
                </c:pt>
                <c:pt idx="117">
                  <c:v>Q4</c:v>
                </c:pt>
                <c:pt idx="120">
                  <c:v>2010
Q1</c:v>
                </c:pt>
                <c:pt idx="123">
                  <c:v>Q2</c:v>
                </c:pt>
                <c:pt idx="126">
                  <c:v>Q3</c:v>
                </c:pt>
                <c:pt idx="129">
                  <c:v>Q4</c:v>
                </c:pt>
                <c:pt idx="132">
                  <c:v>2011
Q1</c:v>
                </c:pt>
                <c:pt idx="135">
                  <c:v>Q2</c:v>
                </c:pt>
                <c:pt idx="138">
                  <c:v>Q3</c:v>
                </c:pt>
                <c:pt idx="141">
                  <c:v>Q4</c:v>
                </c:pt>
                <c:pt idx="144">
                  <c:v>2012
Q1</c:v>
                </c:pt>
                <c:pt idx="147">
                  <c:v>Q2</c:v>
                </c:pt>
                <c:pt idx="150">
                  <c:v>Q3</c:v>
                </c:pt>
                <c:pt idx="153">
                  <c:v>Q4</c:v>
                </c:pt>
                <c:pt idx="156">
                  <c:v>2013
Q1</c:v>
                </c:pt>
                <c:pt idx="159">
                  <c:v>Q2</c:v>
                </c:pt>
                <c:pt idx="162">
                  <c:v>Q3</c:v>
                </c:pt>
                <c:pt idx="165">
                  <c:v>Q4</c:v>
                </c:pt>
                <c:pt idx="168">
                  <c:v>2014
Q1</c:v>
                </c:pt>
                <c:pt idx="171">
                  <c:v>Q2</c:v>
                </c:pt>
                <c:pt idx="174">
                  <c:v>Q3</c:v>
                </c:pt>
                <c:pt idx="177">
                  <c:v>Q4</c:v>
                </c:pt>
                <c:pt idx="180">
                  <c:v>2015
Q1</c:v>
                </c:pt>
                <c:pt idx="183">
                  <c:v>Q2</c:v>
                </c:pt>
                <c:pt idx="186">
                  <c:v>Q3</c:v>
                </c:pt>
                <c:pt idx="189">
                  <c:v>Q4</c:v>
                </c:pt>
                <c:pt idx="192">
                  <c:v>2016
Q1</c:v>
                </c:pt>
                <c:pt idx="195">
                  <c:v>Q2</c:v>
                </c:pt>
                <c:pt idx="198">
                  <c:v>Q3</c:v>
                </c:pt>
                <c:pt idx="201">
                  <c:v>Q4</c:v>
                </c:pt>
                <c:pt idx="204">
                  <c:v>2017
Q1</c:v>
                </c:pt>
                <c:pt idx="207">
                  <c:v>Q2</c:v>
                </c:pt>
                <c:pt idx="210">
                  <c:v>Q3</c:v>
                </c:pt>
                <c:pt idx="213">
                  <c:v>Q4</c:v>
                </c:pt>
                <c:pt idx="216">
                  <c:v>2018
Q1</c:v>
                </c:pt>
                <c:pt idx="219">
                  <c:v>Q2</c:v>
                </c:pt>
                <c:pt idx="222">
                  <c:v>Q3</c:v>
                </c:pt>
                <c:pt idx="225">
                  <c:v>Q4</c:v>
                </c:pt>
                <c:pt idx="228">
                  <c:v>2019
Q1</c:v>
                </c:pt>
                <c:pt idx="231">
                  <c:v>Q2</c:v>
                </c:pt>
                <c:pt idx="234">
                  <c:v>Q3</c:v>
                </c:pt>
                <c:pt idx="237">
                  <c:v>Q4</c:v>
                </c:pt>
                <c:pt idx="240">
                  <c:v>2020
Q1</c:v>
                </c:pt>
              </c:strCache>
            </c:strRef>
          </c:cat>
          <c:val>
            <c:numRef>
              <c:f>'Graf 6'!$M$5:$M$246</c:f>
              <c:numCache>
                <c:formatCode>0</c:formatCode>
                <c:ptCount val="242"/>
                <c:pt idx="0">
                  <c:v>66.099999999999994</c:v>
                </c:pt>
                <c:pt idx="1">
                  <c:v>67.400000000000006</c:v>
                </c:pt>
                <c:pt idx="2">
                  <c:v>67.7</c:v>
                </c:pt>
                <c:pt idx="3">
                  <c:v>68.599999999999994</c:v>
                </c:pt>
                <c:pt idx="4">
                  <c:v>66.5</c:v>
                </c:pt>
                <c:pt idx="5">
                  <c:v>67.2</c:v>
                </c:pt>
                <c:pt idx="6">
                  <c:v>67.599999999999994</c:v>
                </c:pt>
                <c:pt idx="7">
                  <c:v>65.099999999999994</c:v>
                </c:pt>
                <c:pt idx="8">
                  <c:v>65.5</c:v>
                </c:pt>
                <c:pt idx="9">
                  <c:v>63.7</c:v>
                </c:pt>
                <c:pt idx="10">
                  <c:v>63.2</c:v>
                </c:pt>
                <c:pt idx="11">
                  <c:v>63.8</c:v>
                </c:pt>
                <c:pt idx="12">
                  <c:v>60.2</c:v>
                </c:pt>
                <c:pt idx="13">
                  <c:v>58.400000000000006</c:v>
                </c:pt>
                <c:pt idx="14">
                  <c:v>57.7</c:v>
                </c:pt>
                <c:pt idx="15">
                  <c:v>54.599999999999994</c:v>
                </c:pt>
                <c:pt idx="16">
                  <c:v>53.8</c:v>
                </c:pt>
                <c:pt idx="17">
                  <c:v>52.8</c:v>
                </c:pt>
                <c:pt idx="18">
                  <c:v>50.099999999999994</c:v>
                </c:pt>
                <c:pt idx="19">
                  <c:v>46.400000000000006</c:v>
                </c:pt>
                <c:pt idx="20">
                  <c:v>41.7</c:v>
                </c:pt>
                <c:pt idx="21">
                  <c:v>38.099999999999994</c:v>
                </c:pt>
                <c:pt idx="22">
                  <c:v>40</c:v>
                </c:pt>
                <c:pt idx="23">
                  <c:v>43.599999999999994</c:v>
                </c:pt>
                <c:pt idx="24">
                  <c:v>43.8</c:v>
                </c:pt>
                <c:pt idx="25">
                  <c:v>45.599999999999994</c:v>
                </c:pt>
                <c:pt idx="26">
                  <c:v>47.3</c:v>
                </c:pt>
                <c:pt idx="27">
                  <c:v>47.5</c:v>
                </c:pt>
                <c:pt idx="28">
                  <c:v>45.900000000000006</c:v>
                </c:pt>
                <c:pt idx="29">
                  <c:v>44.5</c:v>
                </c:pt>
                <c:pt idx="30">
                  <c:v>42.2</c:v>
                </c:pt>
                <c:pt idx="31">
                  <c:v>44.599999999999994</c:v>
                </c:pt>
                <c:pt idx="32">
                  <c:v>42.7</c:v>
                </c:pt>
                <c:pt idx="33">
                  <c:v>42</c:v>
                </c:pt>
                <c:pt idx="34">
                  <c:v>40.099999999999994</c:v>
                </c:pt>
                <c:pt idx="35">
                  <c:v>41</c:v>
                </c:pt>
                <c:pt idx="36">
                  <c:v>40.700000000000003</c:v>
                </c:pt>
                <c:pt idx="37">
                  <c:v>38.599999999999994</c:v>
                </c:pt>
                <c:pt idx="38">
                  <c:v>41.400000000000006</c:v>
                </c:pt>
                <c:pt idx="39">
                  <c:v>40.599999999999994</c:v>
                </c:pt>
                <c:pt idx="40">
                  <c:v>41.8</c:v>
                </c:pt>
                <c:pt idx="41">
                  <c:v>42.3</c:v>
                </c:pt>
                <c:pt idx="42">
                  <c:v>44.400000000000006</c:v>
                </c:pt>
                <c:pt idx="43">
                  <c:v>45.900000000000006</c:v>
                </c:pt>
                <c:pt idx="44">
                  <c:v>47.599999999999994</c:v>
                </c:pt>
                <c:pt idx="45">
                  <c:v>49</c:v>
                </c:pt>
                <c:pt idx="46">
                  <c:v>48.099999999999994</c:v>
                </c:pt>
                <c:pt idx="47">
                  <c:v>47.599999999999994</c:v>
                </c:pt>
                <c:pt idx="48">
                  <c:v>48.599999999999994</c:v>
                </c:pt>
                <c:pt idx="49">
                  <c:v>47.900000000000006</c:v>
                </c:pt>
                <c:pt idx="50">
                  <c:v>50</c:v>
                </c:pt>
                <c:pt idx="51">
                  <c:v>50.2</c:v>
                </c:pt>
                <c:pt idx="52">
                  <c:v>50.8</c:v>
                </c:pt>
                <c:pt idx="53">
                  <c:v>51</c:v>
                </c:pt>
                <c:pt idx="54">
                  <c:v>50.2</c:v>
                </c:pt>
                <c:pt idx="55">
                  <c:v>51.7</c:v>
                </c:pt>
                <c:pt idx="56">
                  <c:v>52.400000000000006</c:v>
                </c:pt>
                <c:pt idx="57">
                  <c:v>51</c:v>
                </c:pt>
                <c:pt idx="58">
                  <c:v>50.099999999999994</c:v>
                </c:pt>
                <c:pt idx="59">
                  <c:v>50.7</c:v>
                </c:pt>
                <c:pt idx="60">
                  <c:v>48.7</c:v>
                </c:pt>
                <c:pt idx="61">
                  <c:v>48</c:v>
                </c:pt>
                <c:pt idx="62">
                  <c:v>48.099999999999994</c:v>
                </c:pt>
                <c:pt idx="63">
                  <c:v>47</c:v>
                </c:pt>
                <c:pt idx="64">
                  <c:v>47.099999999999994</c:v>
                </c:pt>
                <c:pt idx="65">
                  <c:v>48</c:v>
                </c:pt>
                <c:pt idx="66">
                  <c:v>48.900000000000006</c:v>
                </c:pt>
                <c:pt idx="67">
                  <c:v>49.400000000000006</c:v>
                </c:pt>
                <c:pt idx="68">
                  <c:v>51.3</c:v>
                </c:pt>
                <c:pt idx="69">
                  <c:v>51.3</c:v>
                </c:pt>
                <c:pt idx="70">
                  <c:v>52</c:v>
                </c:pt>
                <c:pt idx="71">
                  <c:v>53.599999999999994</c:v>
                </c:pt>
                <c:pt idx="72">
                  <c:v>53.400000000000006</c:v>
                </c:pt>
                <c:pt idx="73">
                  <c:v>55.099999999999994</c:v>
                </c:pt>
                <c:pt idx="74">
                  <c:v>57.400000000000006</c:v>
                </c:pt>
                <c:pt idx="75">
                  <c:v>58.2</c:v>
                </c:pt>
                <c:pt idx="76">
                  <c:v>58.7</c:v>
                </c:pt>
                <c:pt idx="77">
                  <c:v>59.099999999999994</c:v>
                </c:pt>
                <c:pt idx="78">
                  <c:v>59.599999999999994</c:v>
                </c:pt>
                <c:pt idx="79">
                  <c:v>60.099999999999994</c:v>
                </c:pt>
                <c:pt idx="80">
                  <c:v>60.599999999999994</c:v>
                </c:pt>
                <c:pt idx="81">
                  <c:v>60.7</c:v>
                </c:pt>
                <c:pt idx="82">
                  <c:v>61.7</c:v>
                </c:pt>
                <c:pt idx="83">
                  <c:v>60.3</c:v>
                </c:pt>
                <c:pt idx="84">
                  <c:v>60.5</c:v>
                </c:pt>
                <c:pt idx="85">
                  <c:v>61.7</c:v>
                </c:pt>
                <c:pt idx="86">
                  <c:v>62</c:v>
                </c:pt>
                <c:pt idx="87">
                  <c:v>62.3</c:v>
                </c:pt>
                <c:pt idx="88">
                  <c:v>62.3</c:v>
                </c:pt>
                <c:pt idx="89">
                  <c:v>61.7</c:v>
                </c:pt>
                <c:pt idx="90">
                  <c:v>60.599999999999994</c:v>
                </c:pt>
                <c:pt idx="91">
                  <c:v>58.5</c:v>
                </c:pt>
                <c:pt idx="92">
                  <c:v>57.2</c:v>
                </c:pt>
                <c:pt idx="93">
                  <c:v>56.099999999999994</c:v>
                </c:pt>
                <c:pt idx="94">
                  <c:v>54.599999999999994</c:v>
                </c:pt>
                <c:pt idx="95">
                  <c:v>53.3</c:v>
                </c:pt>
                <c:pt idx="96">
                  <c:v>51.900000000000006</c:v>
                </c:pt>
                <c:pt idx="97">
                  <c:v>51.599999999999994</c:v>
                </c:pt>
                <c:pt idx="98">
                  <c:v>49</c:v>
                </c:pt>
                <c:pt idx="99">
                  <c:v>48.900000000000006</c:v>
                </c:pt>
                <c:pt idx="100">
                  <c:v>45.5</c:v>
                </c:pt>
                <c:pt idx="101">
                  <c:v>42.2</c:v>
                </c:pt>
                <c:pt idx="102">
                  <c:v>40.200000000000003</c:v>
                </c:pt>
                <c:pt idx="103">
                  <c:v>39.200000000000003</c:v>
                </c:pt>
                <c:pt idx="104">
                  <c:v>32.599999999999994</c:v>
                </c:pt>
                <c:pt idx="105">
                  <c:v>27.5</c:v>
                </c:pt>
                <c:pt idx="106">
                  <c:v>20.299999999999997</c:v>
                </c:pt>
                <c:pt idx="107">
                  <c:v>19.5</c:v>
                </c:pt>
                <c:pt idx="108">
                  <c:v>17.299999999999997</c:v>
                </c:pt>
                <c:pt idx="109">
                  <c:v>15.5</c:v>
                </c:pt>
                <c:pt idx="110">
                  <c:v>17.200000000000003</c:v>
                </c:pt>
                <c:pt idx="111">
                  <c:v>20.200000000000003</c:v>
                </c:pt>
                <c:pt idx="112">
                  <c:v>23</c:v>
                </c:pt>
                <c:pt idx="113">
                  <c:v>25.900000000000006</c:v>
                </c:pt>
                <c:pt idx="114">
                  <c:v>30.5</c:v>
                </c:pt>
                <c:pt idx="115">
                  <c:v>33.299999999999997</c:v>
                </c:pt>
                <c:pt idx="116">
                  <c:v>36.299999999999997</c:v>
                </c:pt>
                <c:pt idx="117">
                  <c:v>38.599999999999994</c:v>
                </c:pt>
                <c:pt idx="118">
                  <c:v>41.3</c:v>
                </c:pt>
                <c:pt idx="119">
                  <c:v>43.099999999999994</c:v>
                </c:pt>
                <c:pt idx="120">
                  <c:v>44</c:v>
                </c:pt>
                <c:pt idx="121">
                  <c:v>46</c:v>
                </c:pt>
                <c:pt idx="122">
                  <c:v>49.2</c:v>
                </c:pt>
                <c:pt idx="123">
                  <c:v>47</c:v>
                </c:pt>
                <c:pt idx="124">
                  <c:v>47.7</c:v>
                </c:pt>
                <c:pt idx="125">
                  <c:v>49.5</c:v>
                </c:pt>
                <c:pt idx="126">
                  <c:v>50.3</c:v>
                </c:pt>
                <c:pt idx="127">
                  <c:v>51</c:v>
                </c:pt>
                <c:pt idx="128">
                  <c:v>52.2</c:v>
                </c:pt>
                <c:pt idx="129">
                  <c:v>54.099999999999994</c:v>
                </c:pt>
                <c:pt idx="130">
                  <c:v>55.5</c:v>
                </c:pt>
                <c:pt idx="131">
                  <c:v>55.7</c:v>
                </c:pt>
                <c:pt idx="132">
                  <c:v>57.099999999999994</c:v>
                </c:pt>
                <c:pt idx="133">
                  <c:v>56.400000000000006</c:v>
                </c:pt>
                <c:pt idx="134">
                  <c:v>54.8</c:v>
                </c:pt>
                <c:pt idx="135">
                  <c:v>53.5</c:v>
                </c:pt>
                <c:pt idx="136">
                  <c:v>53.3</c:v>
                </c:pt>
                <c:pt idx="137">
                  <c:v>51.099999999999994</c:v>
                </c:pt>
                <c:pt idx="138">
                  <c:v>46.7</c:v>
                </c:pt>
                <c:pt idx="139">
                  <c:v>43.2</c:v>
                </c:pt>
                <c:pt idx="140">
                  <c:v>42.7</c:v>
                </c:pt>
                <c:pt idx="141">
                  <c:v>42.599999999999994</c:v>
                </c:pt>
                <c:pt idx="142">
                  <c:v>41.900000000000006</c:v>
                </c:pt>
                <c:pt idx="143">
                  <c:v>42.099999999999994</c:v>
                </c:pt>
                <c:pt idx="144">
                  <c:v>43.099999999999994</c:v>
                </c:pt>
                <c:pt idx="145">
                  <c:v>43.5</c:v>
                </c:pt>
                <c:pt idx="146">
                  <c:v>41.599999999999994</c:v>
                </c:pt>
                <c:pt idx="147">
                  <c:v>39.200000000000003</c:v>
                </c:pt>
                <c:pt idx="148">
                  <c:v>38.799999999999997</c:v>
                </c:pt>
                <c:pt idx="149">
                  <c:v>36.700000000000003</c:v>
                </c:pt>
                <c:pt idx="150">
                  <c:v>35.200000000000003</c:v>
                </c:pt>
                <c:pt idx="151">
                  <c:v>33.700000000000003</c:v>
                </c:pt>
                <c:pt idx="152">
                  <c:v>33.099999999999994</c:v>
                </c:pt>
                <c:pt idx="153">
                  <c:v>34.599999999999994</c:v>
                </c:pt>
                <c:pt idx="154">
                  <c:v>35.599999999999994</c:v>
                </c:pt>
                <c:pt idx="155">
                  <c:v>37.200000000000003</c:v>
                </c:pt>
                <c:pt idx="156">
                  <c:v>37.700000000000003</c:v>
                </c:pt>
                <c:pt idx="157">
                  <c:v>37.700000000000003</c:v>
                </c:pt>
                <c:pt idx="158">
                  <c:v>35.900000000000006</c:v>
                </c:pt>
                <c:pt idx="159">
                  <c:v>36.900000000000006</c:v>
                </c:pt>
                <c:pt idx="160">
                  <c:v>38.299999999999997</c:v>
                </c:pt>
                <c:pt idx="161">
                  <c:v>39.5</c:v>
                </c:pt>
                <c:pt idx="162">
                  <c:v>41.7</c:v>
                </c:pt>
                <c:pt idx="163">
                  <c:v>44.599999999999994</c:v>
                </c:pt>
                <c:pt idx="164">
                  <c:v>45.3</c:v>
                </c:pt>
                <c:pt idx="165">
                  <c:v>46.599999999999994</c:v>
                </c:pt>
                <c:pt idx="166">
                  <c:v>48.099999999999994</c:v>
                </c:pt>
                <c:pt idx="167">
                  <c:v>48.900000000000006</c:v>
                </c:pt>
                <c:pt idx="168">
                  <c:v>49.2</c:v>
                </c:pt>
                <c:pt idx="169">
                  <c:v>50.400000000000006</c:v>
                </c:pt>
                <c:pt idx="170">
                  <c:v>50</c:v>
                </c:pt>
                <c:pt idx="171">
                  <c:v>50.5</c:v>
                </c:pt>
                <c:pt idx="172">
                  <c:v>50.099999999999994</c:v>
                </c:pt>
                <c:pt idx="173">
                  <c:v>50.3</c:v>
                </c:pt>
                <c:pt idx="174">
                  <c:v>48.900000000000006</c:v>
                </c:pt>
                <c:pt idx="175">
                  <c:v>48.3</c:v>
                </c:pt>
                <c:pt idx="176">
                  <c:v>48.900000000000006</c:v>
                </c:pt>
                <c:pt idx="177">
                  <c:v>48.8</c:v>
                </c:pt>
                <c:pt idx="178">
                  <c:v>49</c:v>
                </c:pt>
                <c:pt idx="179">
                  <c:v>49.5</c:v>
                </c:pt>
                <c:pt idx="180">
                  <c:v>50.5</c:v>
                </c:pt>
                <c:pt idx="181">
                  <c:v>51.900000000000006</c:v>
                </c:pt>
                <c:pt idx="182">
                  <c:v>52.2</c:v>
                </c:pt>
                <c:pt idx="183">
                  <c:v>52.3</c:v>
                </c:pt>
                <c:pt idx="184">
                  <c:v>52.400000000000006</c:v>
                </c:pt>
                <c:pt idx="185">
                  <c:v>52.900000000000006</c:v>
                </c:pt>
                <c:pt idx="186">
                  <c:v>53.2</c:v>
                </c:pt>
                <c:pt idx="187">
                  <c:v>54.400000000000006</c:v>
                </c:pt>
                <c:pt idx="188">
                  <c:v>55.099999999999994</c:v>
                </c:pt>
                <c:pt idx="189">
                  <c:v>55.099999999999994</c:v>
                </c:pt>
                <c:pt idx="190">
                  <c:v>55.5</c:v>
                </c:pt>
                <c:pt idx="191">
                  <c:v>54.5</c:v>
                </c:pt>
                <c:pt idx="192">
                  <c:v>53.2</c:v>
                </c:pt>
                <c:pt idx="193">
                  <c:v>52</c:v>
                </c:pt>
                <c:pt idx="194">
                  <c:v>53</c:v>
                </c:pt>
                <c:pt idx="195">
                  <c:v>53.5</c:v>
                </c:pt>
                <c:pt idx="196">
                  <c:v>53.5</c:v>
                </c:pt>
                <c:pt idx="197">
                  <c:v>53.5</c:v>
                </c:pt>
                <c:pt idx="198">
                  <c:v>53.099999999999994</c:v>
                </c:pt>
                <c:pt idx="199">
                  <c:v>53.7</c:v>
                </c:pt>
                <c:pt idx="200">
                  <c:v>55.400000000000006</c:v>
                </c:pt>
                <c:pt idx="201">
                  <c:v>55.5</c:v>
                </c:pt>
                <c:pt idx="202">
                  <c:v>56.900000000000006</c:v>
                </c:pt>
                <c:pt idx="203">
                  <c:v>56.900000000000006</c:v>
                </c:pt>
                <c:pt idx="204">
                  <c:v>56.900000000000006</c:v>
                </c:pt>
                <c:pt idx="205">
                  <c:v>56.7</c:v>
                </c:pt>
                <c:pt idx="206">
                  <c:v>58.2</c:v>
                </c:pt>
                <c:pt idx="207">
                  <c:v>58.400000000000006</c:v>
                </c:pt>
                <c:pt idx="208">
                  <c:v>59.900000000000006</c:v>
                </c:pt>
                <c:pt idx="209">
                  <c:v>61.2</c:v>
                </c:pt>
                <c:pt idx="210">
                  <c:v>61.400000000000006</c:v>
                </c:pt>
                <c:pt idx="211">
                  <c:v>62.3</c:v>
                </c:pt>
                <c:pt idx="212">
                  <c:v>63.5</c:v>
                </c:pt>
                <c:pt idx="213">
                  <c:v>63.900000000000006</c:v>
                </c:pt>
                <c:pt idx="214">
                  <c:v>65</c:v>
                </c:pt>
                <c:pt idx="215">
                  <c:v>64.400000000000006</c:v>
                </c:pt>
                <c:pt idx="216">
                  <c:v>64.099999999999994</c:v>
                </c:pt>
                <c:pt idx="217">
                  <c:v>62.400000000000006</c:v>
                </c:pt>
                <c:pt idx="218">
                  <c:v>62.599999999999994</c:v>
                </c:pt>
                <c:pt idx="219">
                  <c:v>61.8</c:v>
                </c:pt>
                <c:pt idx="220">
                  <c:v>62.099999999999994</c:v>
                </c:pt>
                <c:pt idx="221">
                  <c:v>61.5</c:v>
                </c:pt>
                <c:pt idx="222">
                  <c:v>61.3</c:v>
                </c:pt>
                <c:pt idx="223">
                  <c:v>60.7</c:v>
                </c:pt>
                <c:pt idx="224">
                  <c:v>59.8</c:v>
                </c:pt>
                <c:pt idx="225">
                  <c:v>59.599999999999994</c:v>
                </c:pt>
                <c:pt idx="226">
                  <c:v>57.599999999999994</c:v>
                </c:pt>
                <c:pt idx="227">
                  <c:v>56.099999999999994</c:v>
                </c:pt>
                <c:pt idx="228">
                  <c:v>56</c:v>
                </c:pt>
                <c:pt idx="229">
                  <c:v>55.400000000000006</c:v>
                </c:pt>
                <c:pt idx="230">
                  <c:v>53.599999999999994</c:v>
                </c:pt>
                <c:pt idx="231">
                  <c:v>55</c:v>
                </c:pt>
                <c:pt idx="232">
                  <c:v>52.900000000000006</c:v>
                </c:pt>
                <c:pt idx="233">
                  <c:v>52.3</c:v>
                </c:pt>
                <c:pt idx="234">
                  <c:v>52.599999999999994</c:v>
                </c:pt>
                <c:pt idx="235">
                  <c:v>51.099999999999994</c:v>
                </c:pt>
                <c:pt idx="236">
                  <c:v>50.2</c:v>
                </c:pt>
                <c:pt idx="237">
                  <c:v>50.7</c:v>
                </c:pt>
                <c:pt idx="238">
                  <c:v>50.900000000000006</c:v>
                </c:pt>
                <c:pt idx="239">
                  <c:v>52.599999999999994</c:v>
                </c:pt>
                <c:pt idx="240">
                  <c:v>53.5</c:v>
                </c:pt>
                <c:pt idx="241">
                  <c:v>44.5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311E-45DB-8175-E9EF173C6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249808"/>
        <c:axId val="488249416"/>
      </c:lineChart>
      <c:dateAx>
        <c:axId val="488248632"/>
        <c:scaling>
          <c:orientation val="minMax"/>
        </c:scaling>
        <c:delete val="0"/>
        <c:axPos val="b"/>
        <c:numFmt formatCode="mm\-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488249024"/>
        <c:crosses val="autoZero"/>
        <c:auto val="0"/>
        <c:lblOffset val="100"/>
        <c:baseTimeUnit val="days"/>
        <c:majorUnit val="5"/>
        <c:minorUnit val="4"/>
      </c:dateAx>
      <c:valAx>
        <c:axId val="488249024"/>
        <c:scaling>
          <c:orientation val="minMax"/>
          <c:max val="2.5"/>
          <c:min val="-3.5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488248632"/>
        <c:crosses val="autoZero"/>
        <c:crossBetween val="between"/>
      </c:valAx>
      <c:valAx>
        <c:axId val="488249416"/>
        <c:scaling>
          <c:orientation val="minMax"/>
          <c:max val="75"/>
          <c:min val="1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488249808"/>
        <c:crosses val="max"/>
        <c:crossBetween val="between"/>
      </c:valAx>
      <c:dateAx>
        <c:axId val="48824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8249416"/>
        <c:crosses val="autoZero"/>
        <c:auto val="0"/>
        <c:lblOffset val="100"/>
        <c:baseTimeUnit val="days"/>
      </c:dateAx>
      <c:spPr>
        <a:noFill/>
        <a:ln w="25400"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8.1799972371874571E-2"/>
          <c:y val="1.8672008104250128E-3"/>
          <c:w val="0.81164586134050321"/>
          <c:h val="0.23242162341844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NeueHaasGroteskDisp W02" panose="020B0504020202020204" pitchFamily="34" charset="-18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NeueHaasGroteskDisp W02" panose="020B0504020202020204" pitchFamily="34" charset="-18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073883897906061"/>
          <c:h val="0.71211319915888183"/>
        </c:manualLayout>
      </c:layout>
      <c:lineChart>
        <c:grouping val="standard"/>
        <c:varyColors val="0"/>
        <c:ser>
          <c:idx val="3"/>
          <c:order val="0"/>
          <c:tx>
            <c:v>PMI kompozit eurozóny</c:v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'[70]PMI data'!$A$4:$A$242</c:f>
              <c:numCache>
                <c:formatCode>General</c:formatCode>
                <c:ptCount val="239"/>
                <c:pt idx="0">
                  <c:v>36585</c:v>
                </c:pt>
                <c:pt idx="1">
                  <c:v>36616</c:v>
                </c:pt>
                <c:pt idx="2">
                  <c:v>36646</c:v>
                </c:pt>
                <c:pt idx="3">
                  <c:v>36677</c:v>
                </c:pt>
                <c:pt idx="4">
                  <c:v>36707</c:v>
                </c:pt>
                <c:pt idx="5">
                  <c:v>36738</c:v>
                </c:pt>
                <c:pt idx="6">
                  <c:v>36769</c:v>
                </c:pt>
                <c:pt idx="7">
                  <c:v>36799</c:v>
                </c:pt>
                <c:pt idx="8">
                  <c:v>36830</c:v>
                </c:pt>
                <c:pt idx="9">
                  <c:v>36860</c:v>
                </c:pt>
                <c:pt idx="10">
                  <c:v>36891</c:v>
                </c:pt>
                <c:pt idx="11">
                  <c:v>36922</c:v>
                </c:pt>
                <c:pt idx="12">
                  <c:v>36950</c:v>
                </c:pt>
                <c:pt idx="13">
                  <c:v>36981</c:v>
                </c:pt>
                <c:pt idx="14">
                  <c:v>37011</c:v>
                </c:pt>
                <c:pt idx="15">
                  <c:v>37042</c:v>
                </c:pt>
                <c:pt idx="16">
                  <c:v>37072</c:v>
                </c:pt>
                <c:pt idx="17">
                  <c:v>37103</c:v>
                </c:pt>
                <c:pt idx="18">
                  <c:v>37134</c:v>
                </c:pt>
                <c:pt idx="19">
                  <c:v>37164</c:v>
                </c:pt>
                <c:pt idx="20">
                  <c:v>37195</c:v>
                </c:pt>
                <c:pt idx="21">
                  <c:v>37225</c:v>
                </c:pt>
                <c:pt idx="22">
                  <c:v>37256</c:v>
                </c:pt>
                <c:pt idx="23">
                  <c:v>37287</c:v>
                </c:pt>
                <c:pt idx="24">
                  <c:v>37315</c:v>
                </c:pt>
                <c:pt idx="25">
                  <c:v>37346</c:v>
                </c:pt>
                <c:pt idx="26">
                  <c:v>37376</c:v>
                </c:pt>
                <c:pt idx="27">
                  <c:v>37407</c:v>
                </c:pt>
                <c:pt idx="28">
                  <c:v>37437</c:v>
                </c:pt>
                <c:pt idx="29">
                  <c:v>37468</c:v>
                </c:pt>
                <c:pt idx="30">
                  <c:v>37499</c:v>
                </c:pt>
                <c:pt idx="31">
                  <c:v>37529</c:v>
                </c:pt>
                <c:pt idx="32">
                  <c:v>37560</c:v>
                </c:pt>
                <c:pt idx="33">
                  <c:v>37590</c:v>
                </c:pt>
                <c:pt idx="34">
                  <c:v>37621</c:v>
                </c:pt>
                <c:pt idx="35">
                  <c:v>37652</c:v>
                </c:pt>
                <c:pt idx="36">
                  <c:v>37680</c:v>
                </c:pt>
                <c:pt idx="37">
                  <c:v>37711</c:v>
                </c:pt>
                <c:pt idx="38">
                  <c:v>37741</c:v>
                </c:pt>
                <c:pt idx="39">
                  <c:v>37772</c:v>
                </c:pt>
                <c:pt idx="40">
                  <c:v>37802</c:v>
                </c:pt>
                <c:pt idx="41">
                  <c:v>37833</c:v>
                </c:pt>
                <c:pt idx="42">
                  <c:v>37864</c:v>
                </c:pt>
                <c:pt idx="43">
                  <c:v>37894</c:v>
                </c:pt>
                <c:pt idx="44">
                  <c:v>37925</c:v>
                </c:pt>
                <c:pt idx="45">
                  <c:v>37955</c:v>
                </c:pt>
                <c:pt idx="46">
                  <c:v>37986</c:v>
                </c:pt>
                <c:pt idx="47">
                  <c:v>38017</c:v>
                </c:pt>
                <c:pt idx="48">
                  <c:v>38046</c:v>
                </c:pt>
                <c:pt idx="49">
                  <c:v>38077</c:v>
                </c:pt>
                <c:pt idx="50">
                  <c:v>38107</c:v>
                </c:pt>
                <c:pt idx="51">
                  <c:v>38138</c:v>
                </c:pt>
                <c:pt idx="52">
                  <c:v>38168</c:v>
                </c:pt>
                <c:pt idx="53">
                  <c:v>38199</c:v>
                </c:pt>
                <c:pt idx="54">
                  <c:v>38230</c:v>
                </c:pt>
                <c:pt idx="55">
                  <c:v>38260</c:v>
                </c:pt>
                <c:pt idx="56">
                  <c:v>38291</c:v>
                </c:pt>
                <c:pt idx="57">
                  <c:v>38321</c:v>
                </c:pt>
                <c:pt idx="58">
                  <c:v>38352</c:v>
                </c:pt>
                <c:pt idx="59">
                  <c:v>38383</c:v>
                </c:pt>
                <c:pt idx="60">
                  <c:v>38411</c:v>
                </c:pt>
                <c:pt idx="61">
                  <c:v>38442</c:v>
                </c:pt>
                <c:pt idx="62">
                  <c:v>38472</c:v>
                </c:pt>
                <c:pt idx="63">
                  <c:v>38503</c:v>
                </c:pt>
                <c:pt idx="64">
                  <c:v>38533</c:v>
                </c:pt>
                <c:pt idx="65">
                  <c:v>38564</c:v>
                </c:pt>
                <c:pt idx="66">
                  <c:v>38595</c:v>
                </c:pt>
                <c:pt idx="67">
                  <c:v>38625</c:v>
                </c:pt>
                <c:pt idx="68">
                  <c:v>38656</c:v>
                </c:pt>
                <c:pt idx="69">
                  <c:v>38686</c:v>
                </c:pt>
                <c:pt idx="70">
                  <c:v>38717</c:v>
                </c:pt>
                <c:pt idx="71">
                  <c:v>38748</c:v>
                </c:pt>
                <c:pt idx="72">
                  <c:v>38776</c:v>
                </c:pt>
                <c:pt idx="73">
                  <c:v>38807</c:v>
                </c:pt>
                <c:pt idx="74">
                  <c:v>38837</c:v>
                </c:pt>
                <c:pt idx="75">
                  <c:v>38868</c:v>
                </c:pt>
                <c:pt idx="76">
                  <c:v>38898</c:v>
                </c:pt>
                <c:pt idx="77">
                  <c:v>38929</c:v>
                </c:pt>
                <c:pt idx="78">
                  <c:v>38960</c:v>
                </c:pt>
                <c:pt idx="79">
                  <c:v>38990</c:v>
                </c:pt>
                <c:pt idx="80">
                  <c:v>39021</c:v>
                </c:pt>
                <c:pt idx="81">
                  <c:v>39051</c:v>
                </c:pt>
                <c:pt idx="82">
                  <c:v>39082</c:v>
                </c:pt>
                <c:pt idx="83">
                  <c:v>39113</c:v>
                </c:pt>
                <c:pt idx="84">
                  <c:v>39141</c:v>
                </c:pt>
                <c:pt idx="85">
                  <c:v>39172</c:v>
                </c:pt>
                <c:pt idx="86">
                  <c:v>39202</c:v>
                </c:pt>
                <c:pt idx="87">
                  <c:v>39233</c:v>
                </c:pt>
                <c:pt idx="88">
                  <c:v>39263</c:v>
                </c:pt>
                <c:pt idx="89">
                  <c:v>39294</c:v>
                </c:pt>
                <c:pt idx="90">
                  <c:v>39325</c:v>
                </c:pt>
                <c:pt idx="91">
                  <c:v>39355</c:v>
                </c:pt>
                <c:pt idx="92">
                  <c:v>39386</c:v>
                </c:pt>
                <c:pt idx="93">
                  <c:v>39416</c:v>
                </c:pt>
                <c:pt idx="94">
                  <c:v>39447</c:v>
                </c:pt>
                <c:pt idx="95">
                  <c:v>39478</c:v>
                </c:pt>
                <c:pt idx="96">
                  <c:v>39507</c:v>
                </c:pt>
                <c:pt idx="97">
                  <c:v>39538</c:v>
                </c:pt>
                <c:pt idx="98">
                  <c:v>39568</c:v>
                </c:pt>
                <c:pt idx="99">
                  <c:v>39599</c:v>
                </c:pt>
                <c:pt idx="100">
                  <c:v>39629</c:v>
                </c:pt>
                <c:pt idx="101">
                  <c:v>39660</c:v>
                </c:pt>
                <c:pt idx="102">
                  <c:v>39691</c:v>
                </c:pt>
                <c:pt idx="103">
                  <c:v>39721</c:v>
                </c:pt>
                <c:pt idx="104">
                  <c:v>39752</c:v>
                </c:pt>
                <c:pt idx="105">
                  <c:v>39782</c:v>
                </c:pt>
                <c:pt idx="106">
                  <c:v>39813</c:v>
                </c:pt>
                <c:pt idx="107">
                  <c:v>39844</c:v>
                </c:pt>
                <c:pt idx="108">
                  <c:v>39872</c:v>
                </c:pt>
                <c:pt idx="109">
                  <c:v>39903</c:v>
                </c:pt>
                <c:pt idx="110">
                  <c:v>39933</c:v>
                </c:pt>
                <c:pt idx="111">
                  <c:v>39964</c:v>
                </c:pt>
                <c:pt idx="112">
                  <c:v>39994</c:v>
                </c:pt>
                <c:pt idx="113">
                  <c:v>40025</c:v>
                </c:pt>
                <c:pt idx="114">
                  <c:v>40056</c:v>
                </c:pt>
                <c:pt idx="115">
                  <c:v>40086</c:v>
                </c:pt>
                <c:pt idx="116">
                  <c:v>40117</c:v>
                </c:pt>
                <c:pt idx="117">
                  <c:v>40147</c:v>
                </c:pt>
                <c:pt idx="118">
                  <c:v>40178</c:v>
                </c:pt>
                <c:pt idx="119">
                  <c:v>40209</c:v>
                </c:pt>
                <c:pt idx="120">
                  <c:v>40237</c:v>
                </c:pt>
                <c:pt idx="121">
                  <c:v>40268</c:v>
                </c:pt>
                <c:pt idx="122">
                  <c:v>40298</c:v>
                </c:pt>
                <c:pt idx="123">
                  <c:v>40329</c:v>
                </c:pt>
                <c:pt idx="124">
                  <c:v>40359</c:v>
                </c:pt>
                <c:pt idx="125">
                  <c:v>40390</c:v>
                </c:pt>
                <c:pt idx="126">
                  <c:v>40421</c:v>
                </c:pt>
                <c:pt idx="127">
                  <c:v>40451</c:v>
                </c:pt>
                <c:pt idx="128">
                  <c:v>40482</c:v>
                </c:pt>
                <c:pt idx="129">
                  <c:v>40512</c:v>
                </c:pt>
                <c:pt idx="130">
                  <c:v>40543</c:v>
                </c:pt>
                <c:pt idx="131">
                  <c:v>40574</c:v>
                </c:pt>
                <c:pt idx="132">
                  <c:v>40602</c:v>
                </c:pt>
                <c:pt idx="133">
                  <c:v>40633</c:v>
                </c:pt>
                <c:pt idx="134">
                  <c:v>40663</c:v>
                </c:pt>
                <c:pt idx="135">
                  <c:v>40694</c:v>
                </c:pt>
                <c:pt idx="136">
                  <c:v>40724</c:v>
                </c:pt>
                <c:pt idx="137">
                  <c:v>40755</c:v>
                </c:pt>
                <c:pt idx="138">
                  <c:v>40786</c:v>
                </c:pt>
                <c:pt idx="139">
                  <c:v>40816</c:v>
                </c:pt>
                <c:pt idx="140">
                  <c:v>40847</c:v>
                </c:pt>
                <c:pt idx="141">
                  <c:v>40877</c:v>
                </c:pt>
                <c:pt idx="142">
                  <c:v>40908</c:v>
                </c:pt>
                <c:pt idx="143">
                  <c:v>40939</c:v>
                </c:pt>
                <c:pt idx="144">
                  <c:v>40968</c:v>
                </c:pt>
                <c:pt idx="145">
                  <c:v>40999</c:v>
                </c:pt>
                <c:pt idx="146">
                  <c:v>41029</c:v>
                </c:pt>
                <c:pt idx="147">
                  <c:v>41060</c:v>
                </c:pt>
                <c:pt idx="148">
                  <c:v>41090</c:v>
                </c:pt>
                <c:pt idx="149">
                  <c:v>41121</c:v>
                </c:pt>
                <c:pt idx="150">
                  <c:v>41152</c:v>
                </c:pt>
                <c:pt idx="151">
                  <c:v>41182</c:v>
                </c:pt>
                <c:pt idx="152">
                  <c:v>41213</c:v>
                </c:pt>
                <c:pt idx="153">
                  <c:v>41243</c:v>
                </c:pt>
                <c:pt idx="154">
                  <c:v>41274</c:v>
                </c:pt>
                <c:pt idx="155">
                  <c:v>41305</c:v>
                </c:pt>
                <c:pt idx="156">
                  <c:v>41333</c:v>
                </c:pt>
                <c:pt idx="157">
                  <c:v>41364</c:v>
                </c:pt>
                <c:pt idx="158">
                  <c:v>41394</c:v>
                </c:pt>
                <c:pt idx="159">
                  <c:v>41425</c:v>
                </c:pt>
                <c:pt idx="160">
                  <c:v>41455</c:v>
                </c:pt>
                <c:pt idx="161">
                  <c:v>41486</c:v>
                </c:pt>
                <c:pt idx="162">
                  <c:v>41517</c:v>
                </c:pt>
                <c:pt idx="163">
                  <c:v>41547</c:v>
                </c:pt>
                <c:pt idx="164">
                  <c:v>41578</c:v>
                </c:pt>
                <c:pt idx="165">
                  <c:v>41608</c:v>
                </c:pt>
                <c:pt idx="166">
                  <c:v>41639</c:v>
                </c:pt>
                <c:pt idx="167">
                  <c:v>41670</c:v>
                </c:pt>
                <c:pt idx="168">
                  <c:v>41698</c:v>
                </c:pt>
                <c:pt idx="169">
                  <c:v>41729</c:v>
                </c:pt>
                <c:pt idx="170">
                  <c:v>41759</c:v>
                </c:pt>
                <c:pt idx="171">
                  <c:v>41790</c:v>
                </c:pt>
                <c:pt idx="172">
                  <c:v>41820</c:v>
                </c:pt>
                <c:pt idx="173">
                  <c:v>41851</c:v>
                </c:pt>
                <c:pt idx="174">
                  <c:v>41882</c:v>
                </c:pt>
                <c:pt idx="175">
                  <c:v>41912</c:v>
                </c:pt>
                <c:pt idx="176">
                  <c:v>41943</c:v>
                </c:pt>
                <c:pt idx="177">
                  <c:v>41973</c:v>
                </c:pt>
                <c:pt idx="178">
                  <c:v>42004</c:v>
                </c:pt>
                <c:pt idx="179">
                  <c:v>42035</c:v>
                </c:pt>
                <c:pt idx="180">
                  <c:v>42063</c:v>
                </c:pt>
                <c:pt idx="181">
                  <c:v>42094</c:v>
                </c:pt>
                <c:pt idx="182">
                  <c:v>42124</c:v>
                </c:pt>
                <c:pt idx="183">
                  <c:v>42155</c:v>
                </c:pt>
                <c:pt idx="184">
                  <c:v>42185</c:v>
                </c:pt>
                <c:pt idx="185">
                  <c:v>42216</c:v>
                </c:pt>
                <c:pt idx="186">
                  <c:v>42247</c:v>
                </c:pt>
                <c:pt idx="187">
                  <c:v>42277</c:v>
                </c:pt>
                <c:pt idx="188">
                  <c:v>42308</c:v>
                </c:pt>
                <c:pt idx="189">
                  <c:v>42338</c:v>
                </c:pt>
                <c:pt idx="190">
                  <c:v>42369</c:v>
                </c:pt>
                <c:pt idx="191">
                  <c:v>42400</c:v>
                </c:pt>
                <c:pt idx="192">
                  <c:v>42429</c:v>
                </c:pt>
                <c:pt idx="193">
                  <c:v>42460</c:v>
                </c:pt>
                <c:pt idx="194">
                  <c:v>42490</c:v>
                </c:pt>
                <c:pt idx="195">
                  <c:v>42521</c:v>
                </c:pt>
                <c:pt idx="196">
                  <c:v>42551</c:v>
                </c:pt>
                <c:pt idx="197">
                  <c:v>42582</c:v>
                </c:pt>
                <c:pt idx="198">
                  <c:v>42613</c:v>
                </c:pt>
                <c:pt idx="199">
                  <c:v>42643</c:v>
                </c:pt>
                <c:pt idx="200">
                  <c:v>42674</c:v>
                </c:pt>
                <c:pt idx="201">
                  <c:v>42704</c:v>
                </c:pt>
                <c:pt idx="202">
                  <c:v>42735</c:v>
                </c:pt>
                <c:pt idx="203">
                  <c:v>42736</c:v>
                </c:pt>
                <c:pt idx="204">
                  <c:v>42767</c:v>
                </c:pt>
                <c:pt idx="205">
                  <c:v>42795</c:v>
                </c:pt>
                <c:pt idx="206">
                  <c:v>42827</c:v>
                </c:pt>
                <c:pt idx="207">
                  <c:v>42858</c:v>
                </c:pt>
                <c:pt idx="208">
                  <c:v>42887</c:v>
                </c:pt>
                <c:pt idx="209">
                  <c:v>42946</c:v>
                </c:pt>
                <c:pt idx="210">
                  <c:v>42948</c:v>
                </c:pt>
                <c:pt idx="211">
                  <c:v>42980</c:v>
                </c:pt>
                <c:pt idx="212">
                  <c:v>43011</c:v>
                </c:pt>
                <c:pt idx="213">
                  <c:v>43040</c:v>
                </c:pt>
                <c:pt idx="214">
                  <c:v>43099</c:v>
                </c:pt>
                <c:pt idx="215">
                  <c:v>43101</c:v>
                </c:pt>
                <c:pt idx="216">
                  <c:v>43132</c:v>
                </c:pt>
                <c:pt idx="217">
                  <c:v>43160</c:v>
                </c:pt>
                <c:pt idx="218">
                  <c:v>43191</c:v>
                </c:pt>
                <c:pt idx="219">
                  <c:v>43221</c:v>
                </c:pt>
                <c:pt idx="220">
                  <c:v>43252</c:v>
                </c:pt>
                <c:pt idx="221">
                  <c:v>43282</c:v>
                </c:pt>
                <c:pt idx="222">
                  <c:v>43313</c:v>
                </c:pt>
                <c:pt idx="223">
                  <c:v>43344</c:v>
                </c:pt>
                <c:pt idx="224">
                  <c:v>43374</c:v>
                </c:pt>
                <c:pt idx="225">
                  <c:v>43405</c:v>
                </c:pt>
                <c:pt idx="226">
                  <c:v>43435</c:v>
                </c:pt>
                <c:pt idx="227">
                  <c:v>43466</c:v>
                </c:pt>
                <c:pt idx="228">
                  <c:v>43497</c:v>
                </c:pt>
                <c:pt idx="229">
                  <c:v>43525</c:v>
                </c:pt>
                <c:pt idx="230">
                  <c:v>43556</c:v>
                </c:pt>
                <c:pt idx="231">
                  <c:v>43586</c:v>
                </c:pt>
                <c:pt idx="232">
                  <c:v>43617</c:v>
                </c:pt>
                <c:pt idx="233">
                  <c:v>43647</c:v>
                </c:pt>
                <c:pt idx="234">
                  <c:v>43678</c:v>
                </c:pt>
                <c:pt idx="235">
                  <c:v>43709</c:v>
                </c:pt>
                <c:pt idx="236">
                  <c:v>43739</c:v>
                </c:pt>
                <c:pt idx="237">
                  <c:v>43770</c:v>
                </c:pt>
                <c:pt idx="238">
                  <c:v>43800</c:v>
                </c:pt>
              </c:numCache>
            </c:numRef>
          </c:cat>
          <c:val>
            <c:numRef>
              <c:f>'[70]PMI data'!$I$4:$I$242</c:f>
              <c:numCache>
                <c:formatCode>General</c:formatCode>
                <c:ptCount val="239"/>
                <c:pt idx="0">
                  <c:v>59.252899999999997</c:v>
                </c:pt>
                <c:pt idx="1">
                  <c:v>60.875599999999999</c:v>
                </c:pt>
                <c:pt idx="2">
                  <c:v>62.5488</c:v>
                </c:pt>
                <c:pt idx="3">
                  <c:v>61.609400000000001</c:v>
                </c:pt>
                <c:pt idx="4">
                  <c:v>61.152200000000001</c:v>
                </c:pt>
                <c:pt idx="5">
                  <c:v>60.560099999999998</c:v>
                </c:pt>
                <c:pt idx="6">
                  <c:v>60.0518</c:v>
                </c:pt>
                <c:pt idx="7">
                  <c:v>59.356999999999999</c:v>
                </c:pt>
                <c:pt idx="8">
                  <c:v>57.384900000000002</c:v>
                </c:pt>
                <c:pt idx="9">
                  <c:v>56.405700000000003</c:v>
                </c:pt>
                <c:pt idx="10">
                  <c:v>56.028500000000001</c:v>
                </c:pt>
                <c:pt idx="11">
                  <c:v>55.337000000000003</c:v>
                </c:pt>
                <c:pt idx="12">
                  <c:v>54.283900000000003</c:v>
                </c:pt>
                <c:pt idx="13">
                  <c:v>52.948999999999998</c:v>
                </c:pt>
                <c:pt idx="14">
                  <c:v>52.039400000000001</c:v>
                </c:pt>
                <c:pt idx="15">
                  <c:v>51.281999999999996</c:v>
                </c:pt>
                <c:pt idx="16">
                  <c:v>51.530500000000004</c:v>
                </c:pt>
                <c:pt idx="17">
                  <c:v>50.959299999999999</c:v>
                </c:pt>
                <c:pt idx="18">
                  <c:v>50.3157</c:v>
                </c:pt>
                <c:pt idx="19">
                  <c:v>48.076900000000002</c:v>
                </c:pt>
                <c:pt idx="20">
                  <c:v>45.200600000000001</c:v>
                </c:pt>
                <c:pt idx="21">
                  <c:v>46.088900000000002</c:v>
                </c:pt>
                <c:pt idx="22">
                  <c:v>47.991799999999998</c:v>
                </c:pt>
                <c:pt idx="23">
                  <c:v>49.970999999999997</c:v>
                </c:pt>
                <c:pt idx="24">
                  <c:v>51.550800000000002</c:v>
                </c:pt>
                <c:pt idx="25">
                  <c:v>52.7789</c:v>
                </c:pt>
                <c:pt idx="26">
                  <c:v>53.322699999999998</c:v>
                </c:pt>
                <c:pt idx="27">
                  <c:v>52.779800000000002</c:v>
                </c:pt>
                <c:pt idx="28">
                  <c:v>53.206800000000001</c:v>
                </c:pt>
                <c:pt idx="29">
                  <c:v>52.763599999999997</c:v>
                </c:pt>
                <c:pt idx="30">
                  <c:v>51.597999999999999</c:v>
                </c:pt>
                <c:pt idx="31">
                  <c:v>49.244799999999998</c:v>
                </c:pt>
                <c:pt idx="32">
                  <c:v>50.746899999999997</c:v>
                </c:pt>
                <c:pt idx="33">
                  <c:v>51.146099999999997</c:v>
                </c:pt>
                <c:pt idx="34">
                  <c:v>50.3352</c:v>
                </c:pt>
                <c:pt idx="35">
                  <c:v>50.391300000000001</c:v>
                </c:pt>
                <c:pt idx="36">
                  <c:v>49.991300000000003</c:v>
                </c:pt>
                <c:pt idx="37">
                  <c:v>48.828699999999998</c:v>
                </c:pt>
                <c:pt idx="38">
                  <c:v>48.356000000000002</c:v>
                </c:pt>
                <c:pt idx="39">
                  <c:v>48.186799999999998</c:v>
                </c:pt>
                <c:pt idx="40">
                  <c:v>48.155299999999997</c:v>
                </c:pt>
                <c:pt idx="41">
                  <c:v>49.847499999999997</c:v>
                </c:pt>
                <c:pt idx="42">
                  <c:v>51.201099999999997</c:v>
                </c:pt>
                <c:pt idx="43">
                  <c:v>52.847499999999997</c:v>
                </c:pt>
                <c:pt idx="44">
                  <c:v>54.877699999999997</c:v>
                </c:pt>
                <c:pt idx="45">
                  <c:v>56.245600000000003</c:v>
                </c:pt>
                <c:pt idx="46">
                  <c:v>55.793599999999998</c:v>
                </c:pt>
                <c:pt idx="47">
                  <c:v>56.185499999999998</c:v>
                </c:pt>
                <c:pt idx="48">
                  <c:v>55.4343</c:v>
                </c:pt>
                <c:pt idx="49">
                  <c:v>54.536000000000001</c:v>
                </c:pt>
                <c:pt idx="50">
                  <c:v>54.926299999999998</c:v>
                </c:pt>
                <c:pt idx="51">
                  <c:v>56.042700000000004</c:v>
                </c:pt>
                <c:pt idx="52">
                  <c:v>55.571800000000003</c:v>
                </c:pt>
                <c:pt idx="53">
                  <c:v>56.0212</c:v>
                </c:pt>
                <c:pt idx="54">
                  <c:v>54.955399999999997</c:v>
                </c:pt>
                <c:pt idx="55">
                  <c:v>53.917499999999997</c:v>
                </c:pt>
                <c:pt idx="56">
                  <c:v>53.738900000000001</c:v>
                </c:pt>
                <c:pt idx="57">
                  <c:v>51.729500000000002</c:v>
                </c:pt>
                <c:pt idx="58">
                  <c:v>52.526899999999998</c:v>
                </c:pt>
                <c:pt idx="59">
                  <c:v>53.355800000000002</c:v>
                </c:pt>
                <c:pt idx="60">
                  <c:v>53.145699999999998</c:v>
                </c:pt>
                <c:pt idx="61">
                  <c:v>52.4527</c:v>
                </c:pt>
                <c:pt idx="62">
                  <c:v>51.765000000000001</c:v>
                </c:pt>
                <c:pt idx="63">
                  <c:v>52.106400000000001</c:v>
                </c:pt>
                <c:pt idx="64">
                  <c:v>52.282400000000003</c:v>
                </c:pt>
                <c:pt idx="65">
                  <c:v>53.183</c:v>
                </c:pt>
                <c:pt idx="66">
                  <c:v>52.762799999999999</c:v>
                </c:pt>
                <c:pt idx="67">
                  <c:v>54.295999999999999</c:v>
                </c:pt>
                <c:pt idx="68">
                  <c:v>54.664999999999999</c:v>
                </c:pt>
                <c:pt idx="69">
                  <c:v>55.054099999999998</c:v>
                </c:pt>
                <c:pt idx="70">
                  <c:v>56.378300000000003</c:v>
                </c:pt>
                <c:pt idx="71">
                  <c:v>56.555599999999998</c:v>
                </c:pt>
                <c:pt idx="72">
                  <c:v>57.732799999999997</c:v>
                </c:pt>
                <c:pt idx="73">
                  <c:v>58.502099999999999</c:v>
                </c:pt>
                <c:pt idx="74">
                  <c:v>58.734499999999997</c:v>
                </c:pt>
                <c:pt idx="75">
                  <c:v>59.005800000000001</c:v>
                </c:pt>
                <c:pt idx="76">
                  <c:v>60.416499999999999</c:v>
                </c:pt>
                <c:pt idx="77">
                  <c:v>58.462299999999999</c:v>
                </c:pt>
                <c:pt idx="78">
                  <c:v>57.811999999999998</c:v>
                </c:pt>
                <c:pt idx="79">
                  <c:v>57.259399999999999</c:v>
                </c:pt>
                <c:pt idx="80">
                  <c:v>57.3474</c:v>
                </c:pt>
                <c:pt idx="81">
                  <c:v>57.639200000000002</c:v>
                </c:pt>
                <c:pt idx="82">
                  <c:v>57.4998</c:v>
                </c:pt>
                <c:pt idx="83">
                  <c:v>57.508899999999997</c:v>
                </c:pt>
                <c:pt idx="84">
                  <c:v>57.709099999999999</c:v>
                </c:pt>
                <c:pt idx="85">
                  <c:v>57.392299999999999</c:v>
                </c:pt>
                <c:pt idx="86">
                  <c:v>56.943899999999999</c:v>
                </c:pt>
                <c:pt idx="87">
                  <c:v>56.840200000000003</c:v>
                </c:pt>
                <c:pt idx="88">
                  <c:v>57.774099999999997</c:v>
                </c:pt>
                <c:pt idx="89">
                  <c:v>57.515099999999997</c:v>
                </c:pt>
                <c:pt idx="90">
                  <c:v>57.360399999999998</c:v>
                </c:pt>
                <c:pt idx="91">
                  <c:v>54.694299999999998</c:v>
                </c:pt>
                <c:pt idx="92">
                  <c:v>54.651499999999999</c:v>
                </c:pt>
                <c:pt idx="93">
                  <c:v>54.123399999999997</c:v>
                </c:pt>
                <c:pt idx="94">
                  <c:v>53.284700000000001</c:v>
                </c:pt>
                <c:pt idx="95">
                  <c:v>51.789099999999998</c:v>
                </c:pt>
                <c:pt idx="96">
                  <c:v>52.7776</c:v>
                </c:pt>
                <c:pt idx="97">
                  <c:v>51.797899999999998</c:v>
                </c:pt>
                <c:pt idx="98">
                  <c:v>51.942300000000003</c:v>
                </c:pt>
                <c:pt idx="99">
                  <c:v>51.0503</c:v>
                </c:pt>
                <c:pt idx="100">
                  <c:v>49.303100000000001</c:v>
                </c:pt>
                <c:pt idx="101">
                  <c:v>47.754600000000003</c:v>
                </c:pt>
                <c:pt idx="102">
                  <c:v>48.166400000000003</c:v>
                </c:pt>
                <c:pt idx="103">
                  <c:v>46.878300000000003</c:v>
                </c:pt>
                <c:pt idx="104">
                  <c:v>43.614400000000003</c:v>
                </c:pt>
                <c:pt idx="105">
                  <c:v>38.923099999999998</c:v>
                </c:pt>
                <c:pt idx="106">
                  <c:v>38.179699999999997</c:v>
                </c:pt>
                <c:pt idx="107">
                  <c:v>38.291200000000003</c:v>
                </c:pt>
                <c:pt idx="108">
                  <c:v>36.2166</c:v>
                </c:pt>
                <c:pt idx="109">
                  <c:v>38.251800000000003</c:v>
                </c:pt>
                <c:pt idx="110">
                  <c:v>41.0625</c:v>
                </c:pt>
                <c:pt idx="111">
                  <c:v>44</c:v>
                </c:pt>
                <c:pt idx="112">
                  <c:v>44.6</c:v>
                </c:pt>
                <c:pt idx="113">
                  <c:v>47</c:v>
                </c:pt>
                <c:pt idx="114">
                  <c:v>50.4</c:v>
                </c:pt>
                <c:pt idx="115">
                  <c:v>51.1</c:v>
                </c:pt>
                <c:pt idx="116">
                  <c:v>53</c:v>
                </c:pt>
                <c:pt idx="117">
                  <c:v>53.7</c:v>
                </c:pt>
                <c:pt idx="118">
                  <c:v>54.2</c:v>
                </c:pt>
                <c:pt idx="119">
                  <c:v>53.7</c:v>
                </c:pt>
                <c:pt idx="120">
                  <c:v>53.7</c:v>
                </c:pt>
                <c:pt idx="121">
                  <c:v>55.9</c:v>
                </c:pt>
                <c:pt idx="122">
                  <c:v>57.3</c:v>
                </c:pt>
                <c:pt idx="123">
                  <c:v>56.4</c:v>
                </c:pt>
                <c:pt idx="124">
                  <c:v>56</c:v>
                </c:pt>
                <c:pt idx="125">
                  <c:v>56.7</c:v>
                </c:pt>
                <c:pt idx="126">
                  <c:v>56.2</c:v>
                </c:pt>
                <c:pt idx="127">
                  <c:v>54.1</c:v>
                </c:pt>
                <c:pt idx="128">
                  <c:v>53.8</c:v>
                </c:pt>
                <c:pt idx="129">
                  <c:v>55.5</c:v>
                </c:pt>
                <c:pt idx="130">
                  <c:v>55.5</c:v>
                </c:pt>
                <c:pt idx="131">
                  <c:v>57</c:v>
                </c:pt>
                <c:pt idx="132">
                  <c:v>58.2</c:v>
                </c:pt>
                <c:pt idx="133">
                  <c:v>57.6</c:v>
                </c:pt>
                <c:pt idx="134">
                  <c:v>57.8</c:v>
                </c:pt>
                <c:pt idx="135">
                  <c:v>55.8</c:v>
                </c:pt>
                <c:pt idx="136">
                  <c:v>53.3</c:v>
                </c:pt>
                <c:pt idx="137">
                  <c:v>51.1</c:v>
                </c:pt>
                <c:pt idx="138">
                  <c:v>50.7</c:v>
                </c:pt>
                <c:pt idx="139">
                  <c:v>49.1</c:v>
                </c:pt>
                <c:pt idx="140">
                  <c:v>46.5</c:v>
                </c:pt>
                <c:pt idx="141">
                  <c:v>47</c:v>
                </c:pt>
                <c:pt idx="142">
                  <c:v>48.3</c:v>
                </c:pt>
                <c:pt idx="143">
                  <c:v>50.4</c:v>
                </c:pt>
                <c:pt idx="144">
                  <c:v>49.3</c:v>
                </c:pt>
                <c:pt idx="145">
                  <c:v>49.1</c:v>
                </c:pt>
                <c:pt idx="146">
                  <c:v>46.7</c:v>
                </c:pt>
                <c:pt idx="147">
                  <c:v>46</c:v>
                </c:pt>
                <c:pt idx="148">
                  <c:v>46.4</c:v>
                </c:pt>
                <c:pt idx="149">
                  <c:v>46.5</c:v>
                </c:pt>
                <c:pt idx="150">
                  <c:v>46.3</c:v>
                </c:pt>
                <c:pt idx="151">
                  <c:v>46.1</c:v>
                </c:pt>
                <c:pt idx="152">
                  <c:v>45.7</c:v>
                </c:pt>
                <c:pt idx="153">
                  <c:v>46.5</c:v>
                </c:pt>
                <c:pt idx="154">
                  <c:v>47.2</c:v>
                </c:pt>
                <c:pt idx="155">
                  <c:v>48.6</c:v>
                </c:pt>
                <c:pt idx="156">
                  <c:v>47.9</c:v>
                </c:pt>
                <c:pt idx="157">
                  <c:v>46.5</c:v>
                </c:pt>
                <c:pt idx="158">
                  <c:v>46.9</c:v>
                </c:pt>
                <c:pt idx="159">
                  <c:v>47.7</c:v>
                </c:pt>
                <c:pt idx="160">
                  <c:v>48.7</c:v>
                </c:pt>
                <c:pt idx="161">
                  <c:v>50.5</c:v>
                </c:pt>
                <c:pt idx="162">
                  <c:v>51.5</c:v>
                </c:pt>
                <c:pt idx="163">
                  <c:v>52.2</c:v>
                </c:pt>
                <c:pt idx="164">
                  <c:v>51.9</c:v>
                </c:pt>
                <c:pt idx="165">
                  <c:v>51.7</c:v>
                </c:pt>
                <c:pt idx="166">
                  <c:v>52.1</c:v>
                </c:pt>
                <c:pt idx="167">
                  <c:v>52.9</c:v>
                </c:pt>
                <c:pt idx="168">
                  <c:v>53.3</c:v>
                </c:pt>
                <c:pt idx="169">
                  <c:v>53.1</c:v>
                </c:pt>
                <c:pt idx="170">
                  <c:v>54</c:v>
                </c:pt>
                <c:pt idx="171">
                  <c:v>53.5</c:v>
                </c:pt>
                <c:pt idx="172">
                  <c:v>52.8</c:v>
                </c:pt>
                <c:pt idx="173">
                  <c:v>53.8</c:v>
                </c:pt>
                <c:pt idx="174">
                  <c:v>52.5</c:v>
                </c:pt>
                <c:pt idx="175">
                  <c:v>52</c:v>
                </c:pt>
                <c:pt idx="176">
                  <c:v>52.1</c:v>
                </c:pt>
                <c:pt idx="177">
                  <c:v>51.1</c:v>
                </c:pt>
                <c:pt idx="178">
                  <c:v>51.4</c:v>
                </c:pt>
                <c:pt idx="179">
                  <c:v>52.6</c:v>
                </c:pt>
                <c:pt idx="180">
                  <c:v>53.3</c:v>
                </c:pt>
                <c:pt idx="181">
                  <c:v>54</c:v>
                </c:pt>
                <c:pt idx="182">
                  <c:v>53.9</c:v>
                </c:pt>
                <c:pt idx="183">
                  <c:v>53.6</c:v>
                </c:pt>
                <c:pt idx="184">
                  <c:v>54.2</c:v>
                </c:pt>
                <c:pt idx="185">
                  <c:v>53.7</c:v>
                </c:pt>
                <c:pt idx="186">
                  <c:v>54.3</c:v>
                </c:pt>
                <c:pt idx="187">
                  <c:v>53.6</c:v>
                </c:pt>
                <c:pt idx="188">
                  <c:v>53.9</c:v>
                </c:pt>
                <c:pt idx="189">
                  <c:v>54.2</c:v>
                </c:pt>
                <c:pt idx="190">
                  <c:v>54.3</c:v>
                </c:pt>
                <c:pt idx="191">
                  <c:v>53.6</c:v>
                </c:pt>
                <c:pt idx="192">
                  <c:v>53</c:v>
                </c:pt>
                <c:pt idx="193">
                  <c:v>53.1</c:v>
                </c:pt>
                <c:pt idx="194">
                  <c:v>53</c:v>
                </c:pt>
                <c:pt idx="195">
                  <c:v>53.1</c:v>
                </c:pt>
                <c:pt idx="196">
                  <c:v>53.1</c:v>
                </c:pt>
                <c:pt idx="197">
                  <c:v>53.2</c:v>
                </c:pt>
                <c:pt idx="198">
                  <c:v>53.3</c:v>
                </c:pt>
                <c:pt idx="199">
                  <c:v>52.6</c:v>
                </c:pt>
                <c:pt idx="200">
                  <c:v>53.3</c:v>
                </c:pt>
                <c:pt idx="201">
                  <c:v>53.9</c:v>
                </c:pt>
                <c:pt idx="202">
                  <c:v>54.4</c:v>
                </c:pt>
                <c:pt idx="203">
                  <c:v>54.4</c:v>
                </c:pt>
                <c:pt idx="204">
                  <c:v>56</c:v>
                </c:pt>
                <c:pt idx="205">
                  <c:v>56.4</c:v>
                </c:pt>
                <c:pt idx="206">
                  <c:v>56.8</c:v>
                </c:pt>
                <c:pt idx="207">
                  <c:v>56.8</c:v>
                </c:pt>
                <c:pt idx="208">
                  <c:v>56.3</c:v>
                </c:pt>
                <c:pt idx="209">
                  <c:v>55.7</c:v>
                </c:pt>
                <c:pt idx="210">
                  <c:v>55.7</c:v>
                </c:pt>
                <c:pt idx="211">
                  <c:v>56.7</c:v>
                </c:pt>
                <c:pt idx="212">
                  <c:v>56</c:v>
                </c:pt>
                <c:pt idx="213">
                  <c:v>57.5</c:v>
                </c:pt>
                <c:pt idx="214">
                  <c:v>58.1</c:v>
                </c:pt>
                <c:pt idx="215">
                  <c:v>58.8</c:v>
                </c:pt>
                <c:pt idx="216">
                  <c:v>57.1</c:v>
                </c:pt>
                <c:pt idx="217">
                  <c:v>55.2</c:v>
                </c:pt>
                <c:pt idx="218">
                  <c:v>55.1</c:v>
                </c:pt>
                <c:pt idx="219">
                  <c:v>54.1</c:v>
                </c:pt>
                <c:pt idx="220">
                  <c:v>54.9</c:v>
                </c:pt>
                <c:pt idx="221">
                  <c:v>54.3</c:v>
                </c:pt>
                <c:pt idx="222">
                  <c:v>54.5</c:v>
                </c:pt>
                <c:pt idx="223">
                  <c:v>54.1</c:v>
                </c:pt>
                <c:pt idx="224">
                  <c:v>53.1</c:v>
                </c:pt>
                <c:pt idx="225">
                  <c:v>52.7</c:v>
                </c:pt>
                <c:pt idx="226">
                  <c:v>51.1</c:v>
                </c:pt>
                <c:pt idx="227">
                  <c:v>51</c:v>
                </c:pt>
                <c:pt idx="228">
                  <c:v>51.9</c:v>
                </c:pt>
                <c:pt idx="229">
                  <c:v>51.6</c:v>
                </c:pt>
                <c:pt idx="230">
                  <c:v>51.5</c:v>
                </c:pt>
                <c:pt idx="231">
                  <c:v>51.8</c:v>
                </c:pt>
                <c:pt idx="232">
                  <c:v>52.2</c:v>
                </c:pt>
                <c:pt idx="233">
                  <c:v>51.5</c:v>
                </c:pt>
                <c:pt idx="234">
                  <c:v>51.9</c:v>
                </c:pt>
                <c:pt idx="235">
                  <c:v>50.1</c:v>
                </c:pt>
                <c:pt idx="236">
                  <c:v>50.6</c:v>
                </c:pt>
                <c:pt idx="237">
                  <c:v>50.6</c:v>
                </c:pt>
                <c:pt idx="238">
                  <c:v>50.9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42-4A20-9A16-B0F9068D82E8}"/>
            </c:ext>
          </c:extLst>
        </c:ser>
        <c:ser>
          <c:idx val="5"/>
          <c:order val="1"/>
          <c:tx>
            <c:v>PMI priemysel eurozóny</c:v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'[70]PMI data'!$A$4:$A$242</c:f>
              <c:numCache>
                <c:formatCode>General</c:formatCode>
                <c:ptCount val="239"/>
                <c:pt idx="0">
                  <c:v>36585</c:v>
                </c:pt>
                <c:pt idx="1">
                  <c:v>36616</c:v>
                </c:pt>
                <c:pt idx="2">
                  <c:v>36646</c:v>
                </c:pt>
                <c:pt idx="3">
                  <c:v>36677</c:v>
                </c:pt>
                <c:pt idx="4">
                  <c:v>36707</c:v>
                </c:pt>
                <c:pt idx="5">
                  <c:v>36738</c:v>
                </c:pt>
                <c:pt idx="6">
                  <c:v>36769</c:v>
                </c:pt>
                <c:pt idx="7">
                  <c:v>36799</c:v>
                </c:pt>
                <c:pt idx="8">
                  <c:v>36830</c:v>
                </c:pt>
                <c:pt idx="9">
                  <c:v>36860</c:v>
                </c:pt>
                <c:pt idx="10">
                  <c:v>36891</c:v>
                </c:pt>
                <c:pt idx="11">
                  <c:v>36922</c:v>
                </c:pt>
                <c:pt idx="12">
                  <c:v>36950</c:v>
                </c:pt>
                <c:pt idx="13">
                  <c:v>36981</c:v>
                </c:pt>
                <c:pt idx="14">
                  <c:v>37011</c:v>
                </c:pt>
                <c:pt idx="15">
                  <c:v>37042</c:v>
                </c:pt>
                <c:pt idx="16">
                  <c:v>37072</c:v>
                </c:pt>
                <c:pt idx="17">
                  <c:v>37103</c:v>
                </c:pt>
                <c:pt idx="18">
                  <c:v>37134</c:v>
                </c:pt>
                <c:pt idx="19">
                  <c:v>37164</c:v>
                </c:pt>
                <c:pt idx="20">
                  <c:v>37195</c:v>
                </c:pt>
                <c:pt idx="21">
                  <c:v>37225</c:v>
                </c:pt>
                <c:pt idx="22">
                  <c:v>37256</c:v>
                </c:pt>
                <c:pt idx="23">
                  <c:v>37287</c:v>
                </c:pt>
                <c:pt idx="24">
                  <c:v>37315</c:v>
                </c:pt>
                <c:pt idx="25">
                  <c:v>37346</c:v>
                </c:pt>
                <c:pt idx="26">
                  <c:v>37376</c:v>
                </c:pt>
                <c:pt idx="27">
                  <c:v>37407</c:v>
                </c:pt>
                <c:pt idx="28">
                  <c:v>37437</c:v>
                </c:pt>
                <c:pt idx="29">
                  <c:v>37468</c:v>
                </c:pt>
                <c:pt idx="30">
                  <c:v>37499</c:v>
                </c:pt>
                <c:pt idx="31">
                  <c:v>37529</c:v>
                </c:pt>
                <c:pt idx="32">
                  <c:v>37560</c:v>
                </c:pt>
                <c:pt idx="33">
                  <c:v>37590</c:v>
                </c:pt>
                <c:pt idx="34">
                  <c:v>37621</c:v>
                </c:pt>
                <c:pt idx="35">
                  <c:v>37652</c:v>
                </c:pt>
                <c:pt idx="36">
                  <c:v>37680</c:v>
                </c:pt>
                <c:pt idx="37">
                  <c:v>37711</c:v>
                </c:pt>
                <c:pt idx="38">
                  <c:v>37741</c:v>
                </c:pt>
                <c:pt idx="39">
                  <c:v>37772</c:v>
                </c:pt>
                <c:pt idx="40">
                  <c:v>37802</c:v>
                </c:pt>
                <c:pt idx="41">
                  <c:v>37833</c:v>
                </c:pt>
                <c:pt idx="42">
                  <c:v>37864</c:v>
                </c:pt>
                <c:pt idx="43">
                  <c:v>37894</c:v>
                </c:pt>
                <c:pt idx="44">
                  <c:v>37925</c:v>
                </c:pt>
                <c:pt idx="45">
                  <c:v>37955</c:v>
                </c:pt>
                <c:pt idx="46">
                  <c:v>37986</c:v>
                </c:pt>
                <c:pt idx="47">
                  <c:v>38017</c:v>
                </c:pt>
                <c:pt idx="48">
                  <c:v>38046</c:v>
                </c:pt>
                <c:pt idx="49">
                  <c:v>38077</c:v>
                </c:pt>
                <c:pt idx="50">
                  <c:v>38107</c:v>
                </c:pt>
                <c:pt idx="51">
                  <c:v>38138</c:v>
                </c:pt>
                <c:pt idx="52">
                  <c:v>38168</c:v>
                </c:pt>
                <c:pt idx="53">
                  <c:v>38199</c:v>
                </c:pt>
                <c:pt idx="54">
                  <c:v>38230</c:v>
                </c:pt>
                <c:pt idx="55">
                  <c:v>38260</c:v>
                </c:pt>
                <c:pt idx="56">
                  <c:v>38291</c:v>
                </c:pt>
                <c:pt idx="57">
                  <c:v>38321</c:v>
                </c:pt>
                <c:pt idx="58">
                  <c:v>38352</c:v>
                </c:pt>
                <c:pt idx="59">
                  <c:v>38383</c:v>
                </c:pt>
                <c:pt idx="60">
                  <c:v>38411</c:v>
                </c:pt>
                <c:pt idx="61">
                  <c:v>38442</c:v>
                </c:pt>
                <c:pt idx="62">
                  <c:v>38472</c:v>
                </c:pt>
                <c:pt idx="63">
                  <c:v>38503</c:v>
                </c:pt>
                <c:pt idx="64">
                  <c:v>38533</c:v>
                </c:pt>
                <c:pt idx="65">
                  <c:v>38564</c:v>
                </c:pt>
                <c:pt idx="66">
                  <c:v>38595</c:v>
                </c:pt>
                <c:pt idx="67">
                  <c:v>38625</c:v>
                </c:pt>
                <c:pt idx="68">
                  <c:v>38656</c:v>
                </c:pt>
                <c:pt idx="69">
                  <c:v>38686</c:v>
                </c:pt>
                <c:pt idx="70">
                  <c:v>38717</c:v>
                </c:pt>
                <c:pt idx="71">
                  <c:v>38748</c:v>
                </c:pt>
                <c:pt idx="72">
                  <c:v>38776</c:v>
                </c:pt>
                <c:pt idx="73">
                  <c:v>38807</c:v>
                </c:pt>
                <c:pt idx="74">
                  <c:v>38837</c:v>
                </c:pt>
                <c:pt idx="75">
                  <c:v>38868</c:v>
                </c:pt>
                <c:pt idx="76">
                  <c:v>38898</c:v>
                </c:pt>
                <c:pt idx="77">
                  <c:v>38929</c:v>
                </c:pt>
                <c:pt idx="78">
                  <c:v>38960</c:v>
                </c:pt>
                <c:pt idx="79">
                  <c:v>38990</c:v>
                </c:pt>
                <c:pt idx="80">
                  <c:v>39021</c:v>
                </c:pt>
                <c:pt idx="81">
                  <c:v>39051</c:v>
                </c:pt>
                <c:pt idx="82">
                  <c:v>39082</c:v>
                </c:pt>
                <c:pt idx="83">
                  <c:v>39113</c:v>
                </c:pt>
                <c:pt idx="84">
                  <c:v>39141</c:v>
                </c:pt>
                <c:pt idx="85">
                  <c:v>39172</c:v>
                </c:pt>
                <c:pt idx="86">
                  <c:v>39202</c:v>
                </c:pt>
                <c:pt idx="87">
                  <c:v>39233</c:v>
                </c:pt>
                <c:pt idx="88">
                  <c:v>39263</c:v>
                </c:pt>
                <c:pt idx="89">
                  <c:v>39294</c:v>
                </c:pt>
                <c:pt idx="90">
                  <c:v>39325</c:v>
                </c:pt>
                <c:pt idx="91">
                  <c:v>39355</c:v>
                </c:pt>
                <c:pt idx="92">
                  <c:v>39386</c:v>
                </c:pt>
                <c:pt idx="93">
                  <c:v>39416</c:v>
                </c:pt>
                <c:pt idx="94">
                  <c:v>39447</c:v>
                </c:pt>
                <c:pt idx="95">
                  <c:v>39478</c:v>
                </c:pt>
                <c:pt idx="96">
                  <c:v>39507</c:v>
                </c:pt>
                <c:pt idx="97">
                  <c:v>39538</c:v>
                </c:pt>
                <c:pt idx="98">
                  <c:v>39568</c:v>
                </c:pt>
                <c:pt idx="99">
                  <c:v>39599</c:v>
                </c:pt>
                <c:pt idx="100">
                  <c:v>39629</c:v>
                </c:pt>
                <c:pt idx="101">
                  <c:v>39660</c:v>
                </c:pt>
                <c:pt idx="102">
                  <c:v>39691</c:v>
                </c:pt>
                <c:pt idx="103">
                  <c:v>39721</c:v>
                </c:pt>
                <c:pt idx="104">
                  <c:v>39752</c:v>
                </c:pt>
                <c:pt idx="105">
                  <c:v>39782</c:v>
                </c:pt>
                <c:pt idx="106">
                  <c:v>39813</c:v>
                </c:pt>
                <c:pt idx="107">
                  <c:v>39844</c:v>
                </c:pt>
                <c:pt idx="108">
                  <c:v>39872</c:v>
                </c:pt>
                <c:pt idx="109">
                  <c:v>39903</c:v>
                </c:pt>
                <c:pt idx="110">
                  <c:v>39933</c:v>
                </c:pt>
                <c:pt idx="111">
                  <c:v>39964</c:v>
                </c:pt>
                <c:pt idx="112">
                  <c:v>39994</c:v>
                </c:pt>
                <c:pt idx="113">
                  <c:v>40025</c:v>
                </c:pt>
                <c:pt idx="114">
                  <c:v>40056</c:v>
                </c:pt>
                <c:pt idx="115">
                  <c:v>40086</c:v>
                </c:pt>
                <c:pt idx="116">
                  <c:v>40117</c:v>
                </c:pt>
                <c:pt idx="117">
                  <c:v>40147</c:v>
                </c:pt>
                <c:pt idx="118">
                  <c:v>40178</c:v>
                </c:pt>
                <c:pt idx="119">
                  <c:v>40209</c:v>
                </c:pt>
                <c:pt idx="120">
                  <c:v>40237</c:v>
                </c:pt>
                <c:pt idx="121">
                  <c:v>40268</c:v>
                </c:pt>
                <c:pt idx="122">
                  <c:v>40298</c:v>
                </c:pt>
                <c:pt idx="123">
                  <c:v>40329</c:v>
                </c:pt>
                <c:pt idx="124">
                  <c:v>40359</c:v>
                </c:pt>
                <c:pt idx="125">
                  <c:v>40390</c:v>
                </c:pt>
                <c:pt idx="126">
                  <c:v>40421</c:v>
                </c:pt>
                <c:pt idx="127">
                  <c:v>40451</c:v>
                </c:pt>
                <c:pt idx="128">
                  <c:v>40482</c:v>
                </c:pt>
                <c:pt idx="129">
                  <c:v>40512</c:v>
                </c:pt>
                <c:pt idx="130">
                  <c:v>40543</c:v>
                </c:pt>
                <c:pt idx="131">
                  <c:v>40574</c:v>
                </c:pt>
                <c:pt idx="132">
                  <c:v>40602</c:v>
                </c:pt>
                <c:pt idx="133">
                  <c:v>40633</c:v>
                </c:pt>
                <c:pt idx="134">
                  <c:v>40663</c:v>
                </c:pt>
                <c:pt idx="135">
                  <c:v>40694</c:v>
                </c:pt>
                <c:pt idx="136">
                  <c:v>40724</c:v>
                </c:pt>
                <c:pt idx="137">
                  <c:v>40755</c:v>
                </c:pt>
                <c:pt idx="138">
                  <c:v>40786</c:v>
                </c:pt>
                <c:pt idx="139">
                  <c:v>40816</c:v>
                </c:pt>
                <c:pt idx="140">
                  <c:v>40847</c:v>
                </c:pt>
                <c:pt idx="141">
                  <c:v>40877</c:v>
                </c:pt>
                <c:pt idx="142">
                  <c:v>40908</c:v>
                </c:pt>
                <c:pt idx="143">
                  <c:v>40939</c:v>
                </c:pt>
                <c:pt idx="144">
                  <c:v>40968</c:v>
                </c:pt>
                <c:pt idx="145">
                  <c:v>40999</c:v>
                </c:pt>
                <c:pt idx="146">
                  <c:v>41029</c:v>
                </c:pt>
                <c:pt idx="147">
                  <c:v>41060</c:v>
                </c:pt>
                <c:pt idx="148">
                  <c:v>41090</c:v>
                </c:pt>
                <c:pt idx="149">
                  <c:v>41121</c:v>
                </c:pt>
                <c:pt idx="150">
                  <c:v>41152</c:v>
                </c:pt>
                <c:pt idx="151">
                  <c:v>41182</c:v>
                </c:pt>
                <c:pt idx="152">
                  <c:v>41213</c:v>
                </c:pt>
                <c:pt idx="153">
                  <c:v>41243</c:v>
                </c:pt>
                <c:pt idx="154">
                  <c:v>41274</c:v>
                </c:pt>
                <c:pt idx="155">
                  <c:v>41305</c:v>
                </c:pt>
                <c:pt idx="156">
                  <c:v>41333</c:v>
                </c:pt>
                <c:pt idx="157">
                  <c:v>41364</c:v>
                </c:pt>
                <c:pt idx="158">
                  <c:v>41394</c:v>
                </c:pt>
                <c:pt idx="159">
                  <c:v>41425</c:v>
                </c:pt>
                <c:pt idx="160">
                  <c:v>41455</c:v>
                </c:pt>
                <c:pt idx="161">
                  <c:v>41486</c:v>
                </c:pt>
                <c:pt idx="162">
                  <c:v>41517</c:v>
                </c:pt>
                <c:pt idx="163">
                  <c:v>41547</c:v>
                </c:pt>
                <c:pt idx="164">
                  <c:v>41578</c:v>
                </c:pt>
                <c:pt idx="165">
                  <c:v>41608</c:v>
                </c:pt>
                <c:pt idx="166">
                  <c:v>41639</c:v>
                </c:pt>
                <c:pt idx="167">
                  <c:v>41670</c:v>
                </c:pt>
                <c:pt idx="168">
                  <c:v>41698</c:v>
                </c:pt>
                <c:pt idx="169">
                  <c:v>41729</c:v>
                </c:pt>
                <c:pt idx="170">
                  <c:v>41759</c:v>
                </c:pt>
                <c:pt idx="171">
                  <c:v>41790</c:v>
                </c:pt>
                <c:pt idx="172">
                  <c:v>41820</c:v>
                </c:pt>
                <c:pt idx="173">
                  <c:v>41851</c:v>
                </c:pt>
                <c:pt idx="174">
                  <c:v>41882</c:v>
                </c:pt>
                <c:pt idx="175">
                  <c:v>41912</c:v>
                </c:pt>
                <c:pt idx="176">
                  <c:v>41943</c:v>
                </c:pt>
                <c:pt idx="177">
                  <c:v>41973</c:v>
                </c:pt>
                <c:pt idx="178">
                  <c:v>42004</c:v>
                </c:pt>
                <c:pt idx="179">
                  <c:v>42035</c:v>
                </c:pt>
                <c:pt idx="180">
                  <c:v>42063</c:v>
                </c:pt>
                <c:pt idx="181">
                  <c:v>42094</c:v>
                </c:pt>
                <c:pt idx="182">
                  <c:v>42124</c:v>
                </c:pt>
                <c:pt idx="183">
                  <c:v>42155</c:v>
                </c:pt>
                <c:pt idx="184">
                  <c:v>42185</c:v>
                </c:pt>
                <c:pt idx="185">
                  <c:v>42216</c:v>
                </c:pt>
                <c:pt idx="186">
                  <c:v>42247</c:v>
                </c:pt>
                <c:pt idx="187">
                  <c:v>42277</c:v>
                </c:pt>
                <c:pt idx="188">
                  <c:v>42308</c:v>
                </c:pt>
                <c:pt idx="189">
                  <c:v>42338</c:v>
                </c:pt>
                <c:pt idx="190">
                  <c:v>42369</c:v>
                </c:pt>
                <c:pt idx="191">
                  <c:v>42400</c:v>
                </c:pt>
                <c:pt idx="192">
                  <c:v>42429</c:v>
                </c:pt>
                <c:pt idx="193">
                  <c:v>42460</c:v>
                </c:pt>
                <c:pt idx="194">
                  <c:v>42490</c:v>
                </c:pt>
                <c:pt idx="195">
                  <c:v>42521</c:v>
                </c:pt>
                <c:pt idx="196">
                  <c:v>42551</c:v>
                </c:pt>
                <c:pt idx="197">
                  <c:v>42582</c:v>
                </c:pt>
                <c:pt idx="198">
                  <c:v>42613</c:v>
                </c:pt>
                <c:pt idx="199">
                  <c:v>42643</c:v>
                </c:pt>
                <c:pt idx="200">
                  <c:v>42674</c:v>
                </c:pt>
                <c:pt idx="201">
                  <c:v>42704</c:v>
                </c:pt>
                <c:pt idx="202">
                  <c:v>42735</c:v>
                </c:pt>
                <c:pt idx="203">
                  <c:v>42736</c:v>
                </c:pt>
                <c:pt idx="204">
                  <c:v>42767</c:v>
                </c:pt>
                <c:pt idx="205">
                  <c:v>42795</c:v>
                </c:pt>
                <c:pt idx="206">
                  <c:v>42827</c:v>
                </c:pt>
                <c:pt idx="207">
                  <c:v>42858</c:v>
                </c:pt>
                <c:pt idx="208">
                  <c:v>42887</c:v>
                </c:pt>
                <c:pt idx="209">
                  <c:v>42946</c:v>
                </c:pt>
                <c:pt idx="210">
                  <c:v>42948</c:v>
                </c:pt>
                <c:pt idx="211">
                  <c:v>42980</c:v>
                </c:pt>
                <c:pt idx="212">
                  <c:v>43011</c:v>
                </c:pt>
                <c:pt idx="213">
                  <c:v>43040</c:v>
                </c:pt>
                <c:pt idx="214">
                  <c:v>43099</c:v>
                </c:pt>
                <c:pt idx="215">
                  <c:v>43101</c:v>
                </c:pt>
                <c:pt idx="216">
                  <c:v>43132</c:v>
                </c:pt>
                <c:pt idx="217">
                  <c:v>43160</c:v>
                </c:pt>
                <c:pt idx="218">
                  <c:v>43191</c:v>
                </c:pt>
                <c:pt idx="219">
                  <c:v>43221</c:v>
                </c:pt>
                <c:pt idx="220">
                  <c:v>43252</c:v>
                </c:pt>
                <c:pt idx="221">
                  <c:v>43282</c:v>
                </c:pt>
                <c:pt idx="222">
                  <c:v>43313</c:v>
                </c:pt>
                <c:pt idx="223">
                  <c:v>43344</c:v>
                </c:pt>
                <c:pt idx="224">
                  <c:v>43374</c:v>
                </c:pt>
                <c:pt idx="225">
                  <c:v>43405</c:v>
                </c:pt>
                <c:pt idx="226">
                  <c:v>43435</c:v>
                </c:pt>
                <c:pt idx="227">
                  <c:v>43466</c:v>
                </c:pt>
                <c:pt idx="228">
                  <c:v>43497</c:v>
                </c:pt>
                <c:pt idx="229">
                  <c:v>43525</c:v>
                </c:pt>
                <c:pt idx="230">
                  <c:v>43556</c:v>
                </c:pt>
                <c:pt idx="231">
                  <c:v>43586</c:v>
                </c:pt>
                <c:pt idx="232">
                  <c:v>43617</c:v>
                </c:pt>
                <c:pt idx="233">
                  <c:v>43647</c:v>
                </c:pt>
                <c:pt idx="234">
                  <c:v>43678</c:v>
                </c:pt>
                <c:pt idx="235">
                  <c:v>43709</c:v>
                </c:pt>
                <c:pt idx="236">
                  <c:v>43739</c:v>
                </c:pt>
                <c:pt idx="237">
                  <c:v>43770</c:v>
                </c:pt>
                <c:pt idx="238">
                  <c:v>43800</c:v>
                </c:pt>
              </c:numCache>
            </c:numRef>
          </c:cat>
          <c:val>
            <c:numRef>
              <c:f>'[70]PMI data'!$J$4:$J$242</c:f>
              <c:numCache>
                <c:formatCode>General</c:formatCode>
                <c:ptCount val="239"/>
                <c:pt idx="0">
                  <c:v>58.558999999999997</c:v>
                </c:pt>
                <c:pt idx="1">
                  <c:v>60.612000000000002</c:v>
                </c:pt>
                <c:pt idx="2">
                  <c:v>62.83</c:v>
                </c:pt>
                <c:pt idx="3">
                  <c:v>61.722000000000001</c:v>
                </c:pt>
                <c:pt idx="4">
                  <c:v>61.570999999999998</c:v>
                </c:pt>
                <c:pt idx="5">
                  <c:v>60.451000000000001</c:v>
                </c:pt>
                <c:pt idx="6">
                  <c:v>59.564</c:v>
                </c:pt>
                <c:pt idx="7">
                  <c:v>58.12</c:v>
                </c:pt>
                <c:pt idx="8">
                  <c:v>56.613</c:v>
                </c:pt>
                <c:pt idx="9">
                  <c:v>56.06</c:v>
                </c:pt>
                <c:pt idx="10">
                  <c:v>55.088000000000001</c:v>
                </c:pt>
                <c:pt idx="11">
                  <c:v>55.164000000000001</c:v>
                </c:pt>
                <c:pt idx="12">
                  <c:v>53.97</c:v>
                </c:pt>
                <c:pt idx="13">
                  <c:v>52.316000000000003</c:v>
                </c:pt>
                <c:pt idx="14">
                  <c:v>50.408999999999999</c:v>
                </c:pt>
                <c:pt idx="15">
                  <c:v>49.395000000000003</c:v>
                </c:pt>
                <c:pt idx="16">
                  <c:v>48.853000000000002</c:v>
                </c:pt>
                <c:pt idx="17">
                  <c:v>47.906999999999996</c:v>
                </c:pt>
                <c:pt idx="18">
                  <c:v>48.305</c:v>
                </c:pt>
                <c:pt idx="19">
                  <c:v>46.634999999999998</c:v>
                </c:pt>
                <c:pt idx="20">
                  <c:v>42.975000000000001</c:v>
                </c:pt>
                <c:pt idx="21">
                  <c:v>44.725999999999999</c:v>
                </c:pt>
                <c:pt idx="22">
                  <c:v>45.180999999999997</c:v>
                </c:pt>
                <c:pt idx="23">
                  <c:v>48.137</c:v>
                </c:pt>
                <c:pt idx="24">
                  <c:v>51.140999999999998</c:v>
                </c:pt>
                <c:pt idx="25">
                  <c:v>52.180999999999997</c:v>
                </c:pt>
                <c:pt idx="26">
                  <c:v>52.972999999999999</c:v>
                </c:pt>
                <c:pt idx="27">
                  <c:v>53.707000000000001</c:v>
                </c:pt>
                <c:pt idx="28">
                  <c:v>53.561999999999998</c:v>
                </c:pt>
                <c:pt idx="29">
                  <c:v>53.396000000000001</c:v>
                </c:pt>
                <c:pt idx="30">
                  <c:v>52.59</c:v>
                </c:pt>
                <c:pt idx="31">
                  <c:v>49.155999999999999</c:v>
                </c:pt>
                <c:pt idx="32">
                  <c:v>51.652000000000001</c:v>
                </c:pt>
                <c:pt idx="33">
                  <c:v>51.640999999999998</c:v>
                </c:pt>
                <c:pt idx="34">
                  <c:v>50.085999999999999</c:v>
                </c:pt>
                <c:pt idx="35">
                  <c:v>50.981000000000002</c:v>
                </c:pt>
                <c:pt idx="36">
                  <c:v>51.636000000000003</c:v>
                </c:pt>
                <c:pt idx="37">
                  <c:v>50.475999999999999</c:v>
                </c:pt>
                <c:pt idx="38">
                  <c:v>49.372</c:v>
                </c:pt>
                <c:pt idx="39">
                  <c:v>48.628</c:v>
                </c:pt>
                <c:pt idx="40">
                  <c:v>48.16</c:v>
                </c:pt>
                <c:pt idx="41">
                  <c:v>49.253</c:v>
                </c:pt>
                <c:pt idx="42">
                  <c:v>50.011000000000003</c:v>
                </c:pt>
                <c:pt idx="43">
                  <c:v>51.75</c:v>
                </c:pt>
                <c:pt idx="44">
                  <c:v>53.125999999999998</c:v>
                </c:pt>
                <c:pt idx="45">
                  <c:v>54.362000000000002</c:v>
                </c:pt>
                <c:pt idx="46">
                  <c:v>54.529000000000003</c:v>
                </c:pt>
                <c:pt idx="47">
                  <c:v>54.573</c:v>
                </c:pt>
                <c:pt idx="48">
                  <c:v>54.253999999999998</c:v>
                </c:pt>
                <c:pt idx="49">
                  <c:v>54.738</c:v>
                </c:pt>
                <c:pt idx="50">
                  <c:v>55.511000000000003</c:v>
                </c:pt>
                <c:pt idx="51">
                  <c:v>56.47</c:v>
                </c:pt>
                <c:pt idx="52">
                  <c:v>55.962000000000003</c:v>
                </c:pt>
                <c:pt idx="53">
                  <c:v>57.085000000000001</c:v>
                </c:pt>
                <c:pt idx="54">
                  <c:v>55.683999999999997</c:v>
                </c:pt>
                <c:pt idx="55">
                  <c:v>54.792999999999999</c:v>
                </c:pt>
                <c:pt idx="56">
                  <c:v>54.030999999999999</c:v>
                </c:pt>
                <c:pt idx="57">
                  <c:v>50.448</c:v>
                </c:pt>
                <c:pt idx="58">
                  <c:v>52.347000000000001</c:v>
                </c:pt>
                <c:pt idx="59">
                  <c:v>53.334000000000003</c:v>
                </c:pt>
                <c:pt idx="60">
                  <c:v>53.423000000000002</c:v>
                </c:pt>
                <c:pt idx="61">
                  <c:v>51.64</c:v>
                </c:pt>
                <c:pt idx="62">
                  <c:v>50.274000000000001</c:v>
                </c:pt>
                <c:pt idx="63">
                  <c:v>49.978999999999999</c:v>
                </c:pt>
                <c:pt idx="64">
                  <c:v>51.003999999999998</c:v>
                </c:pt>
                <c:pt idx="65">
                  <c:v>52.765999999999998</c:v>
                </c:pt>
                <c:pt idx="66">
                  <c:v>51.814999999999998</c:v>
                </c:pt>
                <c:pt idx="67">
                  <c:v>53.761000000000003</c:v>
                </c:pt>
                <c:pt idx="68">
                  <c:v>54.289000000000001</c:v>
                </c:pt>
                <c:pt idx="69">
                  <c:v>54.771999999999998</c:v>
                </c:pt>
                <c:pt idx="70">
                  <c:v>55.787999999999997</c:v>
                </c:pt>
                <c:pt idx="71">
                  <c:v>55.863</c:v>
                </c:pt>
                <c:pt idx="72">
                  <c:v>57.015999999999998</c:v>
                </c:pt>
                <c:pt idx="73">
                  <c:v>59.018999999999998</c:v>
                </c:pt>
                <c:pt idx="74">
                  <c:v>59.338999999999999</c:v>
                </c:pt>
                <c:pt idx="75">
                  <c:v>59.475000000000001</c:v>
                </c:pt>
                <c:pt idx="76">
                  <c:v>60.061</c:v>
                </c:pt>
                <c:pt idx="77">
                  <c:v>59.36</c:v>
                </c:pt>
                <c:pt idx="78">
                  <c:v>58.357999999999997</c:v>
                </c:pt>
                <c:pt idx="79">
                  <c:v>58.167999999999999</c:v>
                </c:pt>
                <c:pt idx="80">
                  <c:v>58.633000000000003</c:v>
                </c:pt>
                <c:pt idx="81">
                  <c:v>57.767000000000003</c:v>
                </c:pt>
                <c:pt idx="82">
                  <c:v>57.978000000000002</c:v>
                </c:pt>
                <c:pt idx="83">
                  <c:v>56.951000000000001</c:v>
                </c:pt>
                <c:pt idx="84">
                  <c:v>58.012999999999998</c:v>
                </c:pt>
                <c:pt idx="85">
                  <c:v>57.463000000000001</c:v>
                </c:pt>
                <c:pt idx="86">
                  <c:v>56.859000000000002</c:v>
                </c:pt>
                <c:pt idx="87">
                  <c:v>56.087000000000003</c:v>
                </c:pt>
                <c:pt idx="88">
                  <c:v>56.774999999999999</c:v>
                </c:pt>
                <c:pt idx="89">
                  <c:v>56.029000000000003</c:v>
                </c:pt>
                <c:pt idx="90">
                  <c:v>56.143999999999998</c:v>
                </c:pt>
                <c:pt idx="91">
                  <c:v>55.548000000000002</c:v>
                </c:pt>
                <c:pt idx="92">
                  <c:v>52.567</c:v>
                </c:pt>
                <c:pt idx="93">
                  <c:v>54.088999999999999</c:v>
                </c:pt>
                <c:pt idx="94">
                  <c:v>53.543999999999997</c:v>
                </c:pt>
                <c:pt idx="95">
                  <c:v>54.003</c:v>
                </c:pt>
                <c:pt idx="96">
                  <c:v>53.658000000000001</c:v>
                </c:pt>
                <c:pt idx="97">
                  <c:v>52.137</c:v>
                </c:pt>
                <c:pt idx="98">
                  <c:v>51.88</c:v>
                </c:pt>
                <c:pt idx="99">
                  <c:v>51.866999999999997</c:v>
                </c:pt>
                <c:pt idx="100">
                  <c:v>49.619</c:v>
                </c:pt>
                <c:pt idx="101">
                  <c:v>46.746000000000002</c:v>
                </c:pt>
                <c:pt idx="102">
                  <c:v>47.648000000000003</c:v>
                </c:pt>
                <c:pt idx="103">
                  <c:v>44.073</c:v>
                </c:pt>
                <c:pt idx="104">
                  <c:v>39.773000000000003</c:v>
                </c:pt>
                <c:pt idx="105">
                  <c:v>32.567999999999998</c:v>
                </c:pt>
                <c:pt idx="106">
                  <c:v>31.216000000000001</c:v>
                </c:pt>
                <c:pt idx="107">
                  <c:v>31.352</c:v>
                </c:pt>
                <c:pt idx="108">
                  <c:v>30.792000000000002</c:v>
                </c:pt>
                <c:pt idx="109">
                  <c:v>33.417000000000002</c:v>
                </c:pt>
                <c:pt idx="110">
                  <c:v>36.219000000000001</c:v>
                </c:pt>
                <c:pt idx="111">
                  <c:v>42.6</c:v>
                </c:pt>
                <c:pt idx="112">
                  <c:v>44.506999999999998</c:v>
                </c:pt>
                <c:pt idx="113">
                  <c:v>49.396000000000001</c:v>
                </c:pt>
                <c:pt idx="114">
                  <c:v>51.259</c:v>
                </c:pt>
                <c:pt idx="115">
                  <c:v>51.668999999999997</c:v>
                </c:pt>
                <c:pt idx="116">
                  <c:v>53.871000000000002</c:v>
                </c:pt>
                <c:pt idx="117">
                  <c:v>54.817</c:v>
                </c:pt>
                <c:pt idx="118">
                  <c:v>55.08</c:v>
                </c:pt>
                <c:pt idx="119">
                  <c:v>55.972999999999999</c:v>
                </c:pt>
                <c:pt idx="120">
                  <c:v>56.951000000000001</c:v>
                </c:pt>
                <c:pt idx="121">
                  <c:v>59.83</c:v>
                </c:pt>
                <c:pt idx="122">
                  <c:v>61.216000000000001</c:v>
                </c:pt>
                <c:pt idx="123">
                  <c:v>56.776000000000003</c:v>
                </c:pt>
                <c:pt idx="124">
                  <c:v>57.223999999999997</c:v>
                </c:pt>
                <c:pt idx="125">
                  <c:v>58.726999999999997</c:v>
                </c:pt>
                <c:pt idx="126">
                  <c:v>57.07</c:v>
                </c:pt>
                <c:pt idx="127">
                  <c:v>53.991</c:v>
                </c:pt>
                <c:pt idx="128">
                  <c:v>54.674999999999997</c:v>
                </c:pt>
                <c:pt idx="129">
                  <c:v>55.787999999999997</c:v>
                </c:pt>
                <c:pt idx="130">
                  <c:v>58.408999999999999</c:v>
                </c:pt>
                <c:pt idx="131">
                  <c:v>59.354999999999997</c:v>
                </c:pt>
                <c:pt idx="132">
                  <c:v>61.404000000000003</c:v>
                </c:pt>
                <c:pt idx="133">
                  <c:v>58.462000000000003</c:v>
                </c:pt>
                <c:pt idx="134">
                  <c:v>60.162999999999997</c:v>
                </c:pt>
                <c:pt idx="135">
                  <c:v>55.225999999999999</c:v>
                </c:pt>
                <c:pt idx="136">
                  <c:v>52.494999999999997</c:v>
                </c:pt>
                <c:pt idx="137">
                  <c:v>50.2</c:v>
                </c:pt>
                <c:pt idx="138">
                  <c:v>48.868000000000002</c:v>
                </c:pt>
                <c:pt idx="139">
                  <c:v>49.63</c:v>
                </c:pt>
                <c:pt idx="140">
                  <c:v>46.564999999999998</c:v>
                </c:pt>
                <c:pt idx="141">
                  <c:v>45.685000000000002</c:v>
                </c:pt>
                <c:pt idx="142">
                  <c:v>47.109000000000002</c:v>
                </c:pt>
                <c:pt idx="143">
                  <c:v>50.421999999999997</c:v>
                </c:pt>
                <c:pt idx="144">
                  <c:v>50.331000000000003</c:v>
                </c:pt>
                <c:pt idx="145">
                  <c:v>48.728999999999999</c:v>
                </c:pt>
                <c:pt idx="146">
                  <c:v>46.14</c:v>
                </c:pt>
                <c:pt idx="147">
                  <c:v>44.600999999999999</c:v>
                </c:pt>
                <c:pt idx="148">
                  <c:v>44.746000000000002</c:v>
                </c:pt>
                <c:pt idx="149">
                  <c:v>43.44</c:v>
                </c:pt>
                <c:pt idx="150">
                  <c:v>44.384</c:v>
                </c:pt>
                <c:pt idx="151">
                  <c:v>45.878</c:v>
                </c:pt>
                <c:pt idx="152">
                  <c:v>45.008000000000003</c:v>
                </c:pt>
                <c:pt idx="153">
                  <c:v>46.124000000000002</c:v>
                </c:pt>
                <c:pt idx="154">
                  <c:v>45.981000000000002</c:v>
                </c:pt>
                <c:pt idx="155">
                  <c:v>48.712000000000003</c:v>
                </c:pt>
                <c:pt idx="156">
                  <c:v>47.801000000000002</c:v>
                </c:pt>
                <c:pt idx="157">
                  <c:v>46.713000000000001</c:v>
                </c:pt>
                <c:pt idx="158">
                  <c:v>46.545000000000002</c:v>
                </c:pt>
                <c:pt idx="159">
                  <c:v>48.79</c:v>
                </c:pt>
                <c:pt idx="160">
                  <c:v>49.838000000000001</c:v>
                </c:pt>
                <c:pt idx="161">
                  <c:v>52.301000000000002</c:v>
                </c:pt>
                <c:pt idx="162">
                  <c:v>53.383000000000003</c:v>
                </c:pt>
                <c:pt idx="163">
                  <c:v>52.210999999999999</c:v>
                </c:pt>
                <c:pt idx="164">
                  <c:v>52.878999999999998</c:v>
                </c:pt>
                <c:pt idx="165">
                  <c:v>53.064999999999998</c:v>
                </c:pt>
                <c:pt idx="166">
                  <c:v>54.850999999999999</c:v>
                </c:pt>
                <c:pt idx="167">
                  <c:v>56.703000000000003</c:v>
                </c:pt>
                <c:pt idx="168">
                  <c:v>55.304000000000002</c:v>
                </c:pt>
                <c:pt idx="169">
                  <c:v>55.594999999999999</c:v>
                </c:pt>
                <c:pt idx="170">
                  <c:v>56.521000000000001</c:v>
                </c:pt>
                <c:pt idx="171">
                  <c:v>54.265000000000001</c:v>
                </c:pt>
                <c:pt idx="172">
                  <c:v>52.805</c:v>
                </c:pt>
                <c:pt idx="173">
                  <c:v>52.662999999999997</c:v>
                </c:pt>
                <c:pt idx="174">
                  <c:v>50.973999999999997</c:v>
                </c:pt>
                <c:pt idx="175">
                  <c:v>50.3</c:v>
                </c:pt>
                <c:pt idx="176">
                  <c:v>50.6</c:v>
                </c:pt>
                <c:pt idx="177">
                  <c:v>50.1</c:v>
                </c:pt>
                <c:pt idx="178">
                  <c:v>50.6</c:v>
                </c:pt>
                <c:pt idx="179">
                  <c:v>51</c:v>
                </c:pt>
                <c:pt idx="180">
                  <c:v>51</c:v>
                </c:pt>
                <c:pt idx="181">
                  <c:v>52.2</c:v>
                </c:pt>
                <c:pt idx="182">
                  <c:v>52</c:v>
                </c:pt>
                <c:pt idx="183">
                  <c:v>52.2</c:v>
                </c:pt>
                <c:pt idx="184">
                  <c:v>52.5</c:v>
                </c:pt>
                <c:pt idx="185">
                  <c:v>52.4</c:v>
                </c:pt>
                <c:pt idx="186">
                  <c:v>52.3</c:v>
                </c:pt>
                <c:pt idx="187">
                  <c:v>52</c:v>
                </c:pt>
                <c:pt idx="188">
                  <c:v>52.3</c:v>
                </c:pt>
                <c:pt idx="189">
                  <c:v>52.8</c:v>
                </c:pt>
                <c:pt idx="190">
                  <c:v>53.2</c:v>
                </c:pt>
                <c:pt idx="191">
                  <c:v>52.3</c:v>
                </c:pt>
                <c:pt idx="192">
                  <c:v>51.2</c:v>
                </c:pt>
                <c:pt idx="193">
                  <c:v>51.6</c:v>
                </c:pt>
                <c:pt idx="194">
                  <c:v>51.7</c:v>
                </c:pt>
                <c:pt idx="195">
                  <c:v>51.5</c:v>
                </c:pt>
                <c:pt idx="196">
                  <c:v>52.8</c:v>
                </c:pt>
                <c:pt idx="197">
                  <c:v>52</c:v>
                </c:pt>
                <c:pt idx="198">
                  <c:v>51.7</c:v>
                </c:pt>
                <c:pt idx="199">
                  <c:v>52.6</c:v>
                </c:pt>
                <c:pt idx="200">
                  <c:v>53.5</c:v>
                </c:pt>
                <c:pt idx="201">
                  <c:v>53.7</c:v>
                </c:pt>
                <c:pt idx="202">
                  <c:v>54.9</c:v>
                </c:pt>
                <c:pt idx="203">
                  <c:v>55.2</c:v>
                </c:pt>
                <c:pt idx="204">
                  <c:v>55.4</c:v>
                </c:pt>
                <c:pt idx="205">
                  <c:v>56.2</c:v>
                </c:pt>
                <c:pt idx="206">
                  <c:v>56.7</c:v>
                </c:pt>
                <c:pt idx="207">
                  <c:v>57</c:v>
                </c:pt>
                <c:pt idx="208">
                  <c:v>57.4</c:v>
                </c:pt>
                <c:pt idx="209">
                  <c:v>56.6</c:v>
                </c:pt>
                <c:pt idx="210">
                  <c:v>57.4</c:v>
                </c:pt>
                <c:pt idx="211">
                  <c:v>58.1</c:v>
                </c:pt>
                <c:pt idx="212">
                  <c:v>58.5</c:v>
                </c:pt>
                <c:pt idx="213">
                  <c:v>60.1</c:v>
                </c:pt>
                <c:pt idx="214">
                  <c:v>60.6</c:v>
                </c:pt>
                <c:pt idx="215">
                  <c:v>59.6</c:v>
                </c:pt>
                <c:pt idx="216">
                  <c:v>58.6</c:v>
                </c:pt>
                <c:pt idx="217">
                  <c:v>56.6</c:v>
                </c:pt>
                <c:pt idx="218">
                  <c:v>56.2</c:v>
                </c:pt>
                <c:pt idx="219">
                  <c:v>55.5</c:v>
                </c:pt>
                <c:pt idx="220">
                  <c:v>54.9</c:v>
                </c:pt>
                <c:pt idx="221">
                  <c:v>55.1</c:v>
                </c:pt>
                <c:pt idx="222">
                  <c:v>54.6</c:v>
                </c:pt>
                <c:pt idx="223">
                  <c:v>53.2</c:v>
                </c:pt>
                <c:pt idx="224">
                  <c:v>52</c:v>
                </c:pt>
                <c:pt idx="225">
                  <c:v>51.8</c:v>
                </c:pt>
                <c:pt idx="226">
                  <c:v>51.4</c:v>
                </c:pt>
                <c:pt idx="227">
                  <c:v>50.5</c:v>
                </c:pt>
                <c:pt idx="228">
                  <c:v>49.3</c:v>
                </c:pt>
                <c:pt idx="229">
                  <c:v>47.5</c:v>
                </c:pt>
                <c:pt idx="230">
                  <c:v>47.9</c:v>
                </c:pt>
                <c:pt idx="231">
                  <c:v>47.7</c:v>
                </c:pt>
                <c:pt idx="232">
                  <c:v>47.6</c:v>
                </c:pt>
                <c:pt idx="233">
                  <c:v>46.5</c:v>
                </c:pt>
                <c:pt idx="234">
                  <c:v>47</c:v>
                </c:pt>
                <c:pt idx="235">
                  <c:v>45.7</c:v>
                </c:pt>
                <c:pt idx="236">
                  <c:v>45.9</c:v>
                </c:pt>
                <c:pt idx="237">
                  <c:v>46.9</c:v>
                </c:pt>
                <c:pt idx="238">
                  <c:v>46.3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842-4A20-9A16-B0F9068D82E8}"/>
            </c:ext>
          </c:extLst>
        </c:ser>
        <c:ser>
          <c:idx val="0"/>
          <c:order val="2"/>
          <c:tx>
            <c:v>PMI služby eurozóny</c:v>
          </c:tx>
          <c:spPr>
            <a:ln w="19050">
              <a:solidFill>
                <a:sysClr val="window" lastClr="FFFFFF">
                  <a:lumMod val="50000"/>
                </a:sysClr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842-4A20-9A16-B0F9068D82E8}"/>
              </c:ext>
            </c:extLst>
          </c:dPt>
          <c:cat>
            <c:numRef>
              <c:f>'[70]PMI data'!$A$4:$A$242</c:f>
              <c:numCache>
                <c:formatCode>General</c:formatCode>
                <c:ptCount val="239"/>
                <c:pt idx="0">
                  <c:v>36585</c:v>
                </c:pt>
                <c:pt idx="1">
                  <c:v>36616</c:v>
                </c:pt>
                <c:pt idx="2">
                  <c:v>36646</c:v>
                </c:pt>
                <c:pt idx="3">
                  <c:v>36677</c:v>
                </c:pt>
                <c:pt idx="4">
                  <c:v>36707</c:v>
                </c:pt>
                <c:pt idx="5">
                  <c:v>36738</c:v>
                </c:pt>
                <c:pt idx="6">
                  <c:v>36769</c:v>
                </c:pt>
                <c:pt idx="7">
                  <c:v>36799</c:v>
                </c:pt>
                <c:pt idx="8">
                  <c:v>36830</c:v>
                </c:pt>
                <c:pt idx="9">
                  <c:v>36860</c:v>
                </c:pt>
                <c:pt idx="10">
                  <c:v>36891</c:v>
                </c:pt>
                <c:pt idx="11">
                  <c:v>36922</c:v>
                </c:pt>
                <c:pt idx="12">
                  <c:v>36950</c:v>
                </c:pt>
                <c:pt idx="13">
                  <c:v>36981</c:v>
                </c:pt>
                <c:pt idx="14">
                  <c:v>37011</c:v>
                </c:pt>
                <c:pt idx="15">
                  <c:v>37042</c:v>
                </c:pt>
                <c:pt idx="16">
                  <c:v>37072</c:v>
                </c:pt>
                <c:pt idx="17">
                  <c:v>37103</c:v>
                </c:pt>
                <c:pt idx="18">
                  <c:v>37134</c:v>
                </c:pt>
                <c:pt idx="19">
                  <c:v>37164</c:v>
                </c:pt>
                <c:pt idx="20">
                  <c:v>37195</c:v>
                </c:pt>
                <c:pt idx="21">
                  <c:v>37225</c:v>
                </c:pt>
                <c:pt idx="22">
                  <c:v>37256</c:v>
                </c:pt>
                <c:pt idx="23">
                  <c:v>37287</c:v>
                </c:pt>
                <c:pt idx="24">
                  <c:v>37315</c:v>
                </c:pt>
                <c:pt idx="25">
                  <c:v>37346</c:v>
                </c:pt>
                <c:pt idx="26">
                  <c:v>37376</c:v>
                </c:pt>
                <c:pt idx="27">
                  <c:v>37407</c:v>
                </c:pt>
                <c:pt idx="28">
                  <c:v>37437</c:v>
                </c:pt>
                <c:pt idx="29">
                  <c:v>37468</c:v>
                </c:pt>
                <c:pt idx="30">
                  <c:v>37499</c:v>
                </c:pt>
                <c:pt idx="31">
                  <c:v>37529</c:v>
                </c:pt>
                <c:pt idx="32">
                  <c:v>37560</c:v>
                </c:pt>
                <c:pt idx="33">
                  <c:v>37590</c:v>
                </c:pt>
                <c:pt idx="34">
                  <c:v>37621</c:v>
                </c:pt>
                <c:pt idx="35">
                  <c:v>37652</c:v>
                </c:pt>
                <c:pt idx="36">
                  <c:v>37680</c:v>
                </c:pt>
                <c:pt idx="37">
                  <c:v>37711</c:v>
                </c:pt>
                <c:pt idx="38">
                  <c:v>37741</c:v>
                </c:pt>
                <c:pt idx="39">
                  <c:v>37772</c:v>
                </c:pt>
                <c:pt idx="40">
                  <c:v>37802</c:v>
                </c:pt>
                <c:pt idx="41">
                  <c:v>37833</c:v>
                </c:pt>
                <c:pt idx="42">
                  <c:v>37864</c:v>
                </c:pt>
                <c:pt idx="43">
                  <c:v>37894</c:v>
                </c:pt>
                <c:pt idx="44">
                  <c:v>37925</c:v>
                </c:pt>
                <c:pt idx="45">
                  <c:v>37955</c:v>
                </c:pt>
                <c:pt idx="46">
                  <c:v>37986</c:v>
                </c:pt>
                <c:pt idx="47">
                  <c:v>38017</c:v>
                </c:pt>
                <c:pt idx="48">
                  <c:v>38046</c:v>
                </c:pt>
                <c:pt idx="49">
                  <c:v>38077</c:v>
                </c:pt>
                <c:pt idx="50">
                  <c:v>38107</c:v>
                </c:pt>
                <c:pt idx="51">
                  <c:v>38138</c:v>
                </c:pt>
                <c:pt idx="52">
                  <c:v>38168</c:v>
                </c:pt>
                <c:pt idx="53">
                  <c:v>38199</c:v>
                </c:pt>
                <c:pt idx="54">
                  <c:v>38230</c:v>
                </c:pt>
                <c:pt idx="55">
                  <c:v>38260</c:v>
                </c:pt>
                <c:pt idx="56">
                  <c:v>38291</c:v>
                </c:pt>
                <c:pt idx="57">
                  <c:v>38321</c:v>
                </c:pt>
                <c:pt idx="58">
                  <c:v>38352</c:v>
                </c:pt>
                <c:pt idx="59">
                  <c:v>38383</c:v>
                </c:pt>
                <c:pt idx="60">
                  <c:v>38411</c:v>
                </c:pt>
                <c:pt idx="61">
                  <c:v>38442</c:v>
                </c:pt>
                <c:pt idx="62">
                  <c:v>38472</c:v>
                </c:pt>
                <c:pt idx="63">
                  <c:v>38503</c:v>
                </c:pt>
                <c:pt idx="64">
                  <c:v>38533</c:v>
                </c:pt>
                <c:pt idx="65">
                  <c:v>38564</c:v>
                </c:pt>
                <c:pt idx="66">
                  <c:v>38595</c:v>
                </c:pt>
                <c:pt idx="67">
                  <c:v>38625</c:v>
                </c:pt>
                <c:pt idx="68">
                  <c:v>38656</c:v>
                </c:pt>
                <c:pt idx="69">
                  <c:v>38686</c:v>
                </c:pt>
                <c:pt idx="70">
                  <c:v>38717</c:v>
                </c:pt>
                <c:pt idx="71">
                  <c:v>38748</c:v>
                </c:pt>
                <c:pt idx="72">
                  <c:v>38776</c:v>
                </c:pt>
                <c:pt idx="73">
                  <c:v>38807</c:v>
                </c:pt>
                <c:pt idx="74">
                  <c:v>38837</c:v>
                </c:pt>
                <c:pt idx="75">
                  <c:v>38868</c:v>
                </c:pt>
                <c:pt idx="76">
                  <c:v>38898</c:v>
                </c:pt>
                <c:pt idx="77">
                  <c:v>38929</c:v>
                </c:pt>
                <c:pt idx="78">
                  <c:v>38960</c:v>
                </c:pt>
                <c:pt idx="79">
                  <c:v>38990</c:v>
                </c:pt>
                <c:pt idx="80">
                  <c:v>39021</c:v>
                </c:pt>
                <c:pt idx="81">
                  <c:v>39051</c:v>
                </c:pt>
                <c:pt idx="82">
                  <c:v>39082</c:v>
                </c:pt>
                <c:pt idx="83">
                  <c:v>39113</c:v>
                </c:pt>
                <c:pt idx="84">
                  <c:v>39141</c:v>
                </c:pt>
                <c:pt idx="85">
                  <c:v>39172</c:v>
                </c:pt>
                <c:pt idx="86">
                  <c:v>39202</c:v>
                </c:pt>
                <c:pt idx="87">
                  <c:v>39233</c:v>
                </c:pt>
                <c:pt idx="88">
                  <c:v>39263</c:v>
                </c:pt>
                <c:pt idx="89">
                  <c:v>39294</c:v>
                </c:pt>
                <c:pt idx="90">
                  <c:v>39325</c:v>
                </c:pt>
                <c:pt idx="91">
                  <c:v>39355</c:v>
                </c:pt>
                <c:pt idx="92">
                  <c:v>39386</c:v>
                </c:pt>
                <c:pt idx="93">
                  <c:v>39416</c:v>
                </c:pt>
                <c:pt idx="94">
                  <c:v>39447</c:v>
                </c:pt>
                <c:pt idx="95">
                  <c:v>39478</c:v>
                </c:pt>
                <c:pt idx="96">
                  <c:v>39507</c:v>
                </c:pt>
                <c:pt idx="97">
                  <c:v>39538</c:v>
                </c:pt>
                <c:pt idx="98">
                  <c:v>39568</c:v>
                </c:pt>
                <c:pt idx="99">
                  <c:v>39599</c:v>
                </c:pt>
                <c:pt idx="100">
                  <c:v>39629</c:v>
                </c:pt>
                <c:pt idx="101">
                  <c:v>39660</c:v>
                </c:pt>
                <c:pt idx="102">
                  <c:v>39691</c:v>
                </c:pt>
                <c:pt idx="103">
                  <c:v>39721</c:v>
                </c:pt>
                <c:pt idx="104">
                  <c:v>39752</c:v>
                </c:pt>
                <c:pt idx="105">
                  <c:v>39782</c:v>
                </c:pt>
                <c:pt idx="106">
                  <c:v>39813</c:v>
                </c:pt>
                <c:pt idx="107">
                  <c:v>39844</c:v>
                </c:pt>
                <c:pt idx="108">
                  <c:v>39872</c:v>
                </c:pt>
                <c:pt idx="109">
                  <c:v>39903</c:v>
                </c:pt>
                <c:pt idx="110">
                  <c:v>39933</c:v>
                </c:pt>
                <c:pt idx="111">
                  <c:v>39964</c:v>
                </c:pt>
                <c:pt idx="112">
                  <c:v>39994</c:v>
                </c:pt>
                <c:pt idx="113">
                  <c:v>40025</c:v>
                </c:pt>
                <c:pt idx="114">
                  <c:v>40056</c:v>
                </c:pt>
                <c:pt idx="115">
                  <c:v>40086</c:v>
                </c:pt>
                <c:pt idx="116">
                  <c:v>40117</c:v>
                </c:pt>
                <c:pt idx="117">
                  <c:v>40147</c:v>
                </c:pt>
                <c:pt idx="118">
                  <c:v>40178</c:v>
                </c:pt>
                <c:pt idx="119">
                  <c:v>40209</c:v>
                </c:pt>
                <c:pt idx="120">
                  <c:v>40237</c:v>
                </c:pt>
                <c:pt idx="121">
                  <c:v>40268</c:v>
                </c:pt>
                <c:pt idx="122">
                  <c:v>40298</c:v>
                </c:pt>
                <c:pt idx="123">
                  <c:v>40329</c:v>
                </c:pt>
                <c:pt idx="124">
                  <c:v>40359</c:v>
                </c:pt>
                <c:pt idx="125">
                  <c:v>40390</c:v>
                </c:pt>
                <c:pt idx="126">
                  <c:v>40421</c:v>
                </c:pt>
                <c:pt idx="127">
                  <c:v>40451</c:v>
                </c:pt>
                <c:pt idx="128">
                  <c:v>40482</c:v>
                </c:pt>
                <c:pt idx="129">
                  <c:v>40512</c:v>
                </c:pt>
                <c:pt idx="130">
                  <c:v>40543</c:v>
                </c:pt>
                <c:pt idx="131">
                  <c:v>40574</c:v>
                </c:pt>
                <c:pt idx="132">
                  <c:v>40602</c:v>
                </c:pt>
                <c:pt idx="133">
                  <c:v>40633</c:v>
                </c:pt>
                <c:pt idx="134">
                  <c:v>40663</c:v>
                </c:pt>
                <c:pt idx="135">
                  <c:v>40694</c:v>
                </c:pt>
                <c:pt idx="136">
                  <c:v>40724</c:v>
                </c:pt>
                <c:pt idx="137">
                  <c:v>40755</c:v>
                </c:pt>
                <c:pt idx="138">
                  <c:v>40786</c:v>
                </c:pt>
                <c:pt idx="139">
                  <c:v>40816</c:v>
                </c:pt>
                <c:pt idx="140">
                  <c:v>40847</c:v>
                </c:pt>
                <c:pt idx="141">
                  <c:v>40877</c:v>
                </c:pt>
                <c:pt idx="142">
                  <c:v>40908</c:v>
                </c:pt>
                <c:pt idx="143">
                  <c:v>40939</c:v>
                </c:pt>
                <c:pt idx="144">
                  <c:v>40968</c:v>
                </c:pt>
                <c:pt idx="145">
                  <c:v>40999</c:v>
                </c:pt>
                <c:pt idx="146">
                  <c:v>41029</c:v>
                </c:pt>
                <c:pt idx="147">
                  <c:v>41060</c:v>
                </c:pt>
                <c:pt idx="148">
                  <c:v>41090</c:v>
                </c:pt>
                <c:pt idx="149">
                  <c:v>41121</c:v>
                </c:pt>
                <c:pt idx="150">
                  <c:v>41152</c:v>
                </c:pt>
                <c:pt idx="151">
                  <c:v>41182</c:v>
                </c:pt>
                <c:pt idx="152">
                  <c:v>41213</c:v>
                </c:pt>
                <c:pt idx="153">
                  <c:v>41243</c:v>
                </c:pt>
                <c:pt idx="154">
                  <c:v>41274</c:v>
                </c:pt>
                <c:pt idx="155">
                  <c:v>41305</c:v>
                </c:pt>
                <c:pt idx="156">
                  <c:v>41333</c:v>
                </c:pt>
                <c:pt idx="157">
                  <c:v>41364</c:v>
                </c:pt>
                <c:pt idx="158">
                  <c:v>41394</c:v>
                </c:pt>
                <c:pt idx="159">
                  <c:v>41425</c:v>
                </c:pt>
                <c:pt idx="160">
                  <c:v>41455</c:v>
                </c:pt>
                <c:pt idx="161">
                  <c:v>41486</c:v>
                </c:pt>
                <c:pt idx="162">
                  <c:v>41517</c:v>
                </c:pt>
                <c:pt idx="163">
                  <c:v>41547</c:v>
                </c:pt>
                <c:pt idx="164">
                  <c:v>41578</c:v>
                </c:pt>
                <c:pt idx="165">
                  <c:v>41608</c:v>
                </c:pt>
                <c:pt idx="166">
                  <c:v>41639</c:v>
                </c:pt>
                <c:pt idx="167">
                  <c:v>41670</c:v>
                </c:pt>
                <c:pt idx="168">
                  <c:v>41698</c:v>
                </c:pt>
                <c:pt idx="169">
                  <c:v>41729</c:v>
                </c:pt>
                <c:pt idx="170">
                  <c:v>41759</c:v>
                </c:pt>
                <c:pt idx="171">
                  <c:v>41790</c:v>
                </c:pt>
                <c:pt idx="172">
                  <c:v>41820</c:v>
                </c:pt>
                <c:pt idx="173">
                  <c:v>41851</c:v>
                </c:pt>
                <c:pt idx="174">
                  <c:v>41882</c:v>
                </c:pt>
                <c:pt idx="175">
                  <c:v>41912</c:v>
                </c:pt>
                <c:pt idx="176">
                  <c:v>41943</c:v>
                </c:pt>
                <c:pt idx="177">
                  <c:v>41973</c:v>
                </c:pt>
                <c:pt idx="178">
                  <c:v>42004</c:v>
                </c:pt>
                <c:pt idx="179">
                  <c:v>42035</c:v>
                </c:pt>
                <c:pt idx="180">
                  <c:v>42063</c:v>
                </c:pt>
                <c:pt idx="181">
                  <c:v>42094</c:v>
                </c:pt>
                <c:pt idx="182">
                  <c:v>42124</c:v>
                </c:pt>
                <c:pt idx="183">
                  <c:v>42155</c:v>
                </c:pt>
                <c:pt idx="184">
                  <c:v>42185</c:v>
                </c:pt>
                <c:pt idx="185">
                  <c:v>42216</c:v>
                </c:pt>
                <c:pt idx="186">
                  <c:v>42247</c:v>
                </c:pt>
                <c:pt idx="187">
                  <c:v>42277</c:v>
                </c:pt>
                <c:pt idx="188">
                  <c:v>42308</c:v>
                </c:pt>
                <c:pt idx="189">
                  <c:v>42338</c:v>
                </c:pt>
                <c:pt idx="190">
                  <c:v>42369</c:v>
                </c:pt>
                <c:pt idx="191">
                  <c:v>42400</c:v>
                </c:pt>
                <c:pt idx="192">
                  <c:v>42429</c:v>
                </c:pt>
                <c:pt idx="193">
                  <c:v>42460</c:v>
                </c:pt>
                <c:pt idx="194">
                  <c:v>42490</c:v>
                </c:pt>
                <c:pt idx="195">
                  <c:v>42521</c:v>
                </c:pt>
                <c:pt idx="196">
                  <c:v>42551</c:v>
                </c:pt>
                <c:pt idx="197">
                  <c:v>42582</c:v>
                </c:pt>
                <c:pt idx="198">
                  <c:v>42613</c:v>
                </c:pt>
                <c:pt idx="199">
                  <c:v>42643</c:v>
                </c:pt>
                <c:pt idx="200">
                  <c:v>42674</c:v>
                </c:pt>
                <c:pt idx="201">
                  <c:v>42704</c:v>
                </c:pt>
                <c:pt idx="202">
                  <c:v>42735</c:v>
                </c:pt>
                <c:pt idx="203">
                  <c:v>42736</c:v>
                </c:pt>
                <c:pt idx="204">
                  <c:v>42767</c:v>
                </c:pt>
                <c:pt idx="205">
                  <c:v>42795</c:v>
                </c:pt>
                <c:pt idx="206">
                  <c:v>42827</c:v>
                </c:pt>
                <c:pt idx="207">
                  <c:v>42858</c:v>
                </c:pt>
                <c:pt idx="208">
                  <c:v>42887</c:v>
                </c:pt>
                <c:pt idx="209">
                  <c:v>42946</c:v>
                </c:pt>
                <c:pt idx="210">
                  <c:v>42948</c:v>
                </c:pt>
                <c:pt idx="211">
                  <c:v>42980</c:v>
                </c:pt>
                <c:pt idx="212">
                  <c:v>43011</c:v>
                </c:pt>
                <c:pt idx="213">
                  <c:v>43040</c:v>
                </c:pt>
                <c:pt idx="214">
                  <c:v>43099</c:v>
                </c:pt>
                <c:pt idx="215">
                  <c:v>43101</c:v>
                </c:pt>
                <c:pt idx="216">
                  <c:v>43132</c:v>
                </c:pt>
                <c:pt idx="217">
                  <c:v>43160</c:v>
                </c:pt>
                <c:pt idx="218">
                  <c:v>43191</c:v>
                </c:pt>
                <c:pt idx="219">
                  <c:v>43221</c:v>
                </c:pt>
                <c:pt idx="220">
                  <c:v>43252</c:v>
                </c:pt>
                <c:pt idx="221">
                  <c:v>43282</c:v>
                </c:pt>
                <c:pt idx="222">
                  <c:v>43313</c:v>
                </c:pt>
                <c:pt idx="223">
                  <c:v>43344</c:v>
                </c:pt>
                <c:pt idx="224">
                  <c:v>43374</c:v>
                </c:pt>
                <c:pt idx="225">
                  <c:v>43405</c:v>
                </c:pt>
                <c:pt idx="226">
                  <c:v>43435</c:v>
                </c:pt>
                <c:pt idx="227">
                  <c:v>43466</c:v>
                </c:pt>
                <c:pt idx="228">
                  <c:v>43497</c:v>
                </c:pt>
                <c:pt idx="229">
                  <c:v>43525</c:v>
                </c:pt>
                <c:pt idx="230">
                  <c:v>43556</c:v>
                </c:pt>
                <c:pt idx="231">
                  <c:v>43586</c:v>
                </c:pt>
                <c:pt idx="232">
                  <c:v>43617</c:v>
                </c:pt>
                <c:pt idx="233">
                  <c:v>43647</c:v>
                </c:pt>
                <c:pt idx="234">
                  <c:v>43678</c:v>
                </c:pt>
                <c:pt idx="235">
                  <c:v>43709</c:v>
                </c:pt>
                <c:pt idx="236">
                  <c:v>43739</c:v>
                </c:pt>
                <c:pt idx="237">
                  <c:v>43770</c:v>
                </c:pt>
                <c:pt idx="238">
                  <c:v>43800</c:v>
                </c:pt>
              </c:numCache>
            </c:numRef>
          </c:cat>
          <c:val>
            <c:numRef>
              <c:f>'[70]PMI data'!$K$4:$K$242</c:f>
              <c:numCache>
                <c:formatCode>General</c:formatCode>
                <c:ptCount val="239"/>
                <c:pt idx="0">
                  <c:v>59.715000000000003</c:v>
                </c:pt>
                <c:pt idx="1">
                  <c:v>61.051000000000002</c:v>
                </c:pt>
                <c:pt idx="2">
                  <c:v>62.360999999999997</c:v>
                </c:pt>
                <c:pt idx="3">
                  <c:v>61.533999999999999</c:v>
                </c:pt>
                <c:pt idx="4">
                  <c:v>60.872999999999998</c:v>
                </c:pt>
                <c:pt idx="5">
                  <c:v>60.633000000000003</c:v>
                </c:pt>
                <c:pt idx="6">
                  <c:v>60.377000000000002</c:v>
                </c:pt>
                <c:pt idx="7">
                  <c:v>60.180999999999997</c:v>
                </c:pt>
                <c:pt idx="8">
                  <c:v>57.899000000000001</c:v>
                </c:pt>
                <c:pt idx="9">
                  <c:v>56.636000000000003</c:v>
                </c:pt>
                <c:pt idx="10">
                  <c:v>56.655000000000001</c:v>
                </c:pt>
                <c:pt idx="11">
                  <c:v>55.451999999999998</c:v>
                </c:pt>
                <c:pt idx="12">
                  <c:v>54.493000000000002</c:v>
                </c:pt>
                <c:pt idx="13">
                  <c:v>53.371000000000002</c:v>
                </c:pt>
                <c:pt idx="14">
                  <c:v>53.125999999999998</c:v>
                </c:pt>
                <c:pt idx="15">
                  <c:v>52.539000000000001</c:v>
                </c:pt>
                <c:pt idx="16">
                  <c:v>53.314999999999998</c:v>
                </c:pt>
                <c:pt idx="17">
                  <c:v>52.994</c:v>
                </c:pt>
                <c:pt idx="18">
                  <c:v>51.655000000000001</c:v>
                </c:pt>
                <c:pt idx="19">
                  <c:v>49.037999999999997</c:v>
                </c:pt>
                <c:pt idx="20">
                  <c:v>46.683</c:v>
                </c:pt>
                <c:pt idx="21">
                  <c:v>46.997</c:v>
                </c:pt>
                <c:pt idx="22">
                  <c:v>49.865000000000002</c:v>
                </c:pt>
                <c:pt idx="23">
                  <c:v>51.192999999999998</c:v>
                </c:pt>
                <c:pt idx="24">
                  <c:v>51.823999999999998</c:v>
                </c:pt>
                <c:pt idx="25">
                  <c:v>53.177</c:v>
                </c:pt>
                <c:pt idx="26">
                  <c:v>53.555999999999997</c:v>
                </c:pt>
                <c:pt idx="27">
                  <c:v>52.161999999999999</c:v>
                </c:pt>
                <c:pt idx="28">
                  <c:v>52.97</c:v>
                </c:pt>
                <c:pt idx="29">
                  <c:v>52.341999999999999</c:v>
                </c:pt>
                <c:pt idx="30">
                  <c:v>50.936999999999998</c:v>
                </c:pt>
                <c:pt idx="31">
                  <c:v>49.304000000000002</c:v>
                </c:pt>
                <c:pt idx="32">
                  <c:v>50.143999999999998</c:v>
                </c:pt>
                <c:pt idx="33">
                  <c:v>50.816000000000003</c:v>
                </c:pt>
                <c:pt idx="34">
                  <c:v>50.500999999999998</c:v>
                </c:pt>
                <c:pt idx="35">
                  <c:v>49.999000000000002</c:v>
                </c:pt>
                <c:pt idx="36">
                  <c:v>48.895000000000003</c:v>
                </c:pt>
                <c:pt idx="37">
                  <c:v>47.731000000000002</c:v>
                </c:pt>
                <c:pt idx="38">
                  <c:v>47.679000000000002</c:v>
                </c:pt>
                <c:pt idx="39">
                  <c:v>47.893000000000001</c:v>
                </c:pt>
                <c:pt idx="40">
                  <c:v>48.152000000000001</c:v>
                </c:pt>
                <c:pt idx="41">
                  <c:v>50.244</c:v>
                </c:pt>
                <c:pt idx="42">
                  <c:v>51.994</c:v>
                </c:pt>
                <c:pt idx="43">
                  <c:v>53.579000000000001</c:v>
                </c:pt>
                <c:pt idx="44">
                  <c:v>56.045000000000002</c:v>
                </c:pt>
                <c:pt idx="45">
                  <c:v>57.500999999999998</c:v>
                </c:pt>
                <c:pt idx="46">
                  <c:v>56.636000000000003</c:v>
                </c:pt>
                <c:pt idx="47">
                  <c:v>57.26</c:v>
                </c:pt>
                <c:pt idx="48">
                  <c:v>56.220999999999997</c:v>
                </c:pt>
                <c:pt idx="49">
                  <c:v>54.402000000000001</c:v>
                </c:pt>
                <c:pt idx="50">
                  <c:v>54.536999999999999</c:v>
                </c:pt>
                <c:pt idx="51">
                  <c:v>55.758000000000003</c:v>
                </c:pt>
                <c:pt idx="52">
                  <c:v>55.311999999999998</c:v>
                </c:pt>
                <c:pt idx="53">
                  <c:v>55.311999999999998</c:v>
                </c:pt>
                <c:pt idx="54">
                  <c:v>54.47</c:v>
                </c:pt>
                <c:pt idx="55">
                  <c:v>53.334000000000003</c:v>
                </c:pt>
                <c:pt idx="56">
                  <c:v>53.543999999999997</c:v>
                </c:pt>
                <c:pt idx="57">
                  <c:v>52.582999999999998</c:v>
                </c:pt>
                <c:pt idx="58">
                  <c:v>52.646999999999998</c:v>
                </c:pt>
                <c:pt idx="59">
                  <c:v>53.37</c:v>
                </c:pt>
                <c:pt idx="60">
                  <c:v>52.960999999999999</c:v>
                </c:pt>
                <c:pt idx="61">
                  <c:v>52.994999999999997</c:v>
                </c:pt>
                <c:pt idx="62">
                  <c:v>52.758000000000003</c:v>
                </c:pt>
                <c:pt idx="63">
                  <c:v>53.524000000000001</c:v>
                </c:pt>
                <c:pt idx="64">
                  <c:v>53.134</c:v>
                </c:pt>
                <c:pt idx="65">
                  <c:v>53.460999999999999</c:v>
                </c:pt>
                <c:pt idx="66">
                  <c:v>53.395000000000003</c:v>
                </c:pt>
                <c:pt idx="67">
                  <c:v>54.652999999999999</c:v>
                </c:pt>
                <c:pt idx="68">
                  <c:v>54.914999999999999</c:v>
                </c:pt>
                <c:pt idx="69">
                  <c:v>55.241999999999997</c:v>
                </c:pt>
                <c:pt idx="70">
                  <c:v>56.771999999999998</c:v>
                </c:pt>
                <c:pt idx="71">
                  <c:v>57.017000000000003</c:v>
                </c:pt>
                <c:pt idx="72">
                  <c:v>58.210999999999999</c:v>
                </c:pt>
                <c:pt idx="73">
                  <c:v>58.158000000000001</c:v>
                </c:pt>
                <c:pt idx="74">
                  <c:v>58.332000000000001</c:v>
                </c:pt>
                <c:pt idx="75">
                  <c:v>58.692999999999998</c:v>
                </c:pt>
                <c:pt idx="76">
                  <c:v>60.654000000000003</c:v>
                </c:pt>
                <c:pt idx="77">
                  <c:v>57.863999999999997</c:v>
                </c:pt>
                <c:pt idx="78">
                  <c:v>57.448</c:v>
                </c:pt>
                <c:pt idx="79">
                  <c:v>56.654000000000003</c:v>
                </c:pt>
                <c:pt idx="80">
                  <c:v>56.49</c:v>
                </c:pt>
                <c:pt idx="81">
                  <c:v>57.554000000000002</c:v>
                </c:pt>
                <c:pt idx="82">
                  <c:v>57.180999999999997</c:v>
                </c:pt>
                <c:pt idx="83">
                  <c:v>57.88</c:v>
                </c:pt>
                <c:pt idx="84">
                  <c:v>57.506</c:v>
                </c:pt>
                <c:pt idx="85">
                  <c:v>57.353000000000002</c:v>
                </c:pt>
                <c:pt idx="86">
                  <c:v>56.991</c:v>
                </c:pt>
                <c:pt idx="87">
                  <c:v>57.26</c:v>
                </c:pt>
                <c:pt idx="88">
                  <c:v>58.331000000000003</c:v>
                </c:pt>
                <c:pt idx="89">
                  <c:v>58.343000000000004</c:v>
                </c:pt>
                <c:pt idx="90">
                  <c:v>58.039000000000001</c:v>
                </c:pt>
                <c:pt idx="91">
                  <c:v>54.219000000000001</c:v>
                </c:pt>
                <c:pt idx="92">
                  <c:v>55.814</c:v>
                </c:pt>
                <c:pt idx="93">
                  <c:v>54.142000000000003</c:v>
                </c:pt>
                <c:pt idx="94">
                  <c:v>53.14</c:v>
                </c:pt>
                <c:pt idx="95">
                  <c:v>50.555</c:v>
                </c:pt>
                <c:pt idx="96">
                  <c:v>52.286999999999999</c:v>
                </c:pt>
                <c:pt idx="97">
                  <c:v>51.609000000000002</c:v>
                </c:pt>
                <c:pt idx="98">
                  <c:v>51.976999999999997</c:v>
                </c:pt>
                <c:pt idx="99">
                  <c:v>50.594999999999999</c:v>
                </c:pt>
                <c:pt idx="100">
                  <c:v>49.127000000000002</c:v>
                </c:pt>
                <c:pt idx="101">
                  <c:v>48.317</c:v>
                </c:pt>
                <c:pt idx="102">
                  <c:v>48.454999999999998</c:v>
                </c:pt>
                <c:pt idx="103">
                  <c:v>48.442</c:v>
                </c:pt>
                <c:pt idx="104">
                  <c:v>45.756</c:v>
                </c:pt>
                <c:pt idx="105">
                  <c:v>42.466000000000001</c:v>
                </c:pt>
                <c:pt idx="106">
                  <c:v>42.061999999999998</c:v>
                </c:pt>
                <c:pt idx="107">
                  <c:v>42.158999999999999</c:v>
                </c:pt>
                <c:pt idx="108">
                  <c:v>39.24</c:v>
                </c:pt>
                <c:pt idx="109">
                  <c:v>40.947000000000003</c:v>
                </c:pt>
                <c:pt idx="110">
                  <c:v>43.762</c:v>
                </c:pt>
                <c:pt idx="111">
                  <c:v>44.822000000000003</c:v>
                </c:pt>
                <c:pt idx="112">
                  <c:v>44.651000000000003</c:v>
                </c:pt>
                <c:pt idx="113">
                  <c:v>45.692</c:v>
                </c:pt>
                <c:pt idx="114">
                  <c:v>49.921999999999997</c:v>
                </c:pt>
                <c:pt idx="115">
                  <c:v>50.86</c:v>
                </c:pt>
                <c:pt idx="116">
                  <c:v>52.578000000000003</c:v>
                </c:pt>
                <c:pt idx="117">
                  <c:v>53.04</c:v>
                </c:pt>
                <c:pt idx="118">
                  <c:v>53.634</c:v>
                </c:pt>
                <c:pt idx="119">
                  <c:v>52.502000000000002</c:v>
                </c:pt>
                <c:pt idx="120">
                  <c:v>51.81</c:v>
                </c:pt>
                <c:pt idx="121">
                  <c:v>54.08</c:v>
                </c:pt>
                <c:pt idx="122">
                  <c:v>55.595999999999997</c:v>
                </c:pt>
                <c:pt idx="123">
                  <c:v>56.167999999999999</c:v>
                </c:pt>
                <c:pt idx="124">
                  <c:v>55.506999999999998</c:v>
                </c:pt>
                <c:pt idx="125">
                  <c:v>55.783000000000001</c:v>
                </c:pt>
                <c:pt idx="126">
                  <c:v>55.875</c:v>
                </c:pt>
                <c:pt idx="127">
                  <c:v>54.085999999999999</c:v>
                </c:pt>
                <c:pt idx="128">
                  <c:v>53.347999999999999</c:v>
                </c:pt>
                <c:pt idx="129">
                  <c:v>55.42</c:v>
                </c:pt>
                <c:pt idx="130">
                  <c:v>54.22</c:v>
                </c:pt>
                <c:pt idx="131">
                  <c:v>55.936</c:v>
                </c:pt>
                <c:pt idx="132">
                  <c:v>56.753999999999998</c:v>
                </c:pt>
                <c:pt idx="133">
                  <c:v>57.158999999999999</c:v>
                </c:pt>
                <c:pt idx="134">
                  <c:v>56.732999999999997</c:v>
                </c:pt>
                <c:pt idx="135">
                  <c:v>55.991</c:v>
                </c:pt>
                <c:pt idx="136">
                  <c:v>53.710999999999999</c:v>
                </c:pt>
                <c:pt idx="137">
                  <c:v>51.578000000000003</c:v>
                </c:pt>
                <c:pt idx="138">
                  <c:v>51.484000000000002</c:v>
                </c:pt>
                <c:pt idx="139">
                  <c:v>48.843000000000004</c:v>
                </c:pt>
                <c:pt idx="140">
                  <c:v>46.402999999999999</c:v>
                </c:pt>
                <c:pt idx="141">
                  <c:v>47.533000000000001</c:v>
                </c:pt>
                <c:pt idx="142">
                  <c:v>48.802</c:v>
                </c:pt>
                <c:pt idx="143">
                  <c:v>50.445999999999998</c:v>
                </c:pt>
                <c:pt idx="144">
                  <c:v>48.847999999999999</c:v>
                </c:pt>
                <c:pt idx="145">
                  <c:v>49.197000000000003</c:v>
                </c:pt>
                <c:pt idx="146">
                  <c:v>46.881999999999998</c:v>
                </c:pt>
                <c:pt idx="147">
                  <c:v>46.668999999999997</c:v>
                </c:pt>
                <c:pt idx="148">
                  <c:v>47.131999999999998</c:v>
                </c:pt>
                <c:pt idx="149">
                  <c:v>47.9</c:v>
                </c:pt>
                <c:pt idx="150">
                  <c:v>47.23</c:v>
                </c:pt>
                <c:pt idx="151">
                  <c:v>46.149000000000001</c:v>
                </c:pt>
                <c:pt idx="152">
                  <c:v>46.042999999999999</c:v>
                </c:pt>
                <c:pt idx="153">
                  <c:v>46.741</c:v>
                </c:pt>
                <c:pt idx="154">
                  <c:v>47.823999999999998</c:v>
                </c:pt>
                <c:pt idx="155">
                  <c:v>48.618000000000002</c:v>
                </c:pt>
                <c:pt idx="156">
                  <c:v>47.871000000000002</c:v>
                </c:pt>
                <c:pt idx="157">
                  <c:v>46.353999999999999</c:v>
                </c:pt>
                <c:pt idx="158">
                  <c:v>47.012</c:v>
                </c:pt>
                <c:pt idx="159">
                  <c:v>47.235999999999997</c:v>
                </c:pt>
                <c:pt idx="160">
                  <c:v>48.26</c:v>
                </c:pt>
                <c:pt idx="161">
                  <c:v>49.765999999999998</c:v>
                </c:pt>
                <c:pt idx="162">
                  <c:v>50.694000000000003</c:v>
                </c:pt>
                <c:pt idx="163">
                  <c:v>52.182000000000002</c:v>
                </c:pt>
                <c:pt idx="164">
                  <c:v>51.551000000000002</c:v>
                </c:pt>
                <c:pt idx="165">
                  <c:v>51.180999999999997</c:v>
                </c:pt>
                <c:pt idx="166">
                  <c:v>50.959000000000003</c:v>
                </c:pt>
                <c:pt idx="167">
                  <c:v>51.569000000000003</c:v>
                </c:pt>
                <c:pt idx="168">
                  <c:v>52.573</c:v>
                </c:pt>
                <c:pt idx="169">
                  <c:v>52.158999999999999</c:v>
                </c:pt>
                <c:pt idx="170">
                  <c:v>53.121000000000002</c:v>
                </c:pt>
                <c:pt idx="171">
                  <c:v>53.225000000000001</c:v>
                </c:pt>
                <c:pt idx="172">
                  <c:v>52.820999999999998</c:v>
                </c:pt>
                <c:pt idx="173">
                  <c:v>54.162999999999997</c:v>
                </c:pt>
                <c:pt idx="174">
                  <c:v>53.104999999999997</c:v>
                </c:pt>
                <c:pt idx="175">
                  <c:v>52.354999999999997</c:v>
                </c:pt>
                <c:pt idx="176">
                  <c:v>52.281999999999996</c:v>
                </c:pt>
                <c:pt idx="177">
                  <c:v>51.1</c:v>
                </c:pt>
                <c:pt idx="178">
                  <c:v>51.6</c:v>
                </c:pt>
                <c:pt idx="179">
                  <c:v>52.7</c:v>
                </c:pt>
                <c:pt idx="180">
                  <c:v>53.7</c:v>
                </c:pt>
                <c:pt idx="181">
                  <c:v>54.2</c:v>
                </c:pt>
                <c:pt idx="182">
                  <c:v>54.1</c:v>
                </c:pt>
                <c:pt idx="183">
                  <c:v>53.8</c:v>
                </c:pt>
                <c:pt idx="184">
                  <c:v>54.4</c:v>
                </c:pt>
                <c:pt idx="185">
                  <c:v>54</c:v>
                </c:pt>
                <c:pt idx="186">
                  <c:v>54.4</c:v>
                </c:pt>
                <c:pt idx="187">
                  <c:v>53.7</c:v>
                </c:pt>
                <c:pt idx="188">
                  <c:v>54.1</c:v>
                </c:pt>
                <c:pt idx="189">
                  <c:v>54.2</c:v>
                </c:pt>
                <c:pt idx="190">
                  <c:v>54.2</c:v>
                </c:pt>
                <c:pt idx="191">
                  <c:v>53.6</c:v>
                </c:pt>
                <c:pt idx="192">
                  <c:v>53.3</c:v>
                </c:pt>
                <c:pt idx="193">
                  <c:v>53.1</c:v>
                </c:pt>
                <c:pt idx="194">
                  <c:v>53.1</c:v>
                </c:pt>
                <c:pt idx="195">
                  <c:v>53.3</c:v>
                </c:pt>
                <c:pt idx="196">
                  <c:v>52.8</c:v>
                </c:pt>
                <c:pt idx="197">
                  <c:v>52.9</c:v>
                </c:pt>
                <c:pt idx="198">
                  <c:v>52.8</c:v>
                </c:pt>
                <c:pt idx="199">
                  <c:v>52.2</c:v>
                </c:pt>
                <c:pt idx="200">
                  <c:v>52.8</c:v>
                </c:pt>
                <c:pt idx="201">
                  <c:v>53.8</c:v>
                </c:pt>
                <c:pt idx="202">
                  <c:v>53.7</c:v>
                </c:pt>
                <c:pt idx="203">
                  <c:v>53.7</c:v>
                </c:pt>
                <c:pt idx="204">
                  <c:v>55.5</c:v>
                </c:pt>
                <c:pt idx="205">
                  <c:v>56</c:v>
                </c:pt>
                <c:pt idx="206">
                  <c:v>56.4</c:v>
                </c:pt>
                <c:pt idx="207">
                  <c:v>56.3</c:v>
                </c:pt>
                <c:pt idx="208">
                  <c:v>55.4</c:v>
                </c:pt>
                <c:pt idx="209">
                  <c:v>55.4</c:v>
                </c:pt>
                <c:pt idx="210">
                  <c:v>54.7</c:v>
                </c:pt>
                <c:pt idx="211">
                  <c:v>55.8</c:v>
                </c:pt>
                <c:pt idx="212">
                  <c:v>55</c:v>
                </c:pt>
                <c:pt idx="213">
                  <c:v>56.2</c:v>
                </c:pt>
                <c:pt idx="214">
                  <c:v>56.6</c:v>
                </c:pt>
                <c:pt idx="215">
                  <c:v>58</c:v>
                </c:pt>
                <c:pt idx="216">
                  <c:v>56.2</c:v>
                </c:pt>
                <c:pt idx="217">
                  <c:v>54.9</c:v>
                </c:pt>
                <c:pt idx="218">
                  <c:v>54.7</c:v>
                </c:pt>
                <c:pt idx="219">
                  <c:v>53.8</c:v>
                </c:pt>
                <c:pt idx="220">
                  <c:v>55.2</c:v>
                </c:pt>
                <c:pt idx="221">
                  <c:v>54.2</c:v>
                </c:pt>
                <c:pt idx="222">
                  <c:v>54.4</c:v>
                </c:pt>
                <c:pt idx="223">
                  <c:v>54.7</c:v>
                </c:pt>
                <c:pt idx="224">
                  <c:v>53.7</c:v>
                </c:pt>
                <c:pt idx="225">
                  <c:v>53.4</c:v>
                </c:pt>
                <c:pt idx="226">
                  <c:v>51.2</c:v>
                </c:pt>
                <c:pt idx="227">
                  <c:v>51.2</c:v>
                </c:pt>
                <c:pt idx="228">
                  <c:v>52.8</c:v>
                </c:pt>
                <c:pt idx="229">
                  <c:v>53.3</c:v>
                </c:pt>
                <c:pt idx="230">
                  <c:v>52.8</c:v>
                </c:pt>
                <c:pt idx="231">
                  <c:v>52.9</c:v>
                </c:pt>
                <c:pt idx="232">
                  <c:v>53.6</c:v>
                </c:pt>
                <c:pt idx="233">
                  <c:v>53.2</c:v>
                </c:pt>
                <c:pt idx="234">
                  <c:v>53.5</c:v>
                </c:pt>
                <c:pt idx="235">
                  <c:v>51.6</c:v>
                </c:pt>
                <c:pt idx="236">
                  <c:v>52.2</c:v>
                </c:pt>
                <c:pt idx="237">
                  <c:v>51.9</c:v>
                </c:pt>
                <c:pt idx="238">
                  <c:v>52.8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842-4A20-9A16-B0F9068D82E8}"/>
            </c:ext>
          </c:extLst>
        </c:ser>
        <c:ser>
          <c:idx val="1"/>
          <c:order val="3"/>
          <c:tx>
            <c:v>PMI hranica rastu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'[70]PMI data'!$A$4:$A$242</c:f>
              <c:numCache>
                <c:formatCode>General</c:formatCode>
                <c:ptCount val="239"/>
                <c:pt idx="0">
                  <c:v>36585</c:v>
                </c:pt>
                <c:pt idx="1">
                  <c:v>36616</c:v>
                </c:pt>
                <c:pt idx="2">
                  <c:v>36646</c:v>
                </c:pt>
                <c:pt idx="3">
                  <c:v>36677</c:v>
                </c:pt>
                <c:pt idx="4">
                  <c:v>36707</c:v>
                </c:pt>
                <c:pt idx="5">
                  <c:v>36738</c:v>
                </c:pt>
                <c:pt idx="6">
                  <c:v>36769</c:v>
                </c:pt>
                <c:pt idx="7">
                  <c:v>36799</c:v>
                </c:pt>
                <c:pt idx="8">
                  <c:v>36830</c:v>
                </c:pt>
                <c:pt idx="9">
                  <c:v>36860</c:v>
                </c:pt>
                <c:pt idx="10">
                  <c:v>36891</c:v>
                </c:pt>
                <c:pt idx="11">
                  <c:v>36922</c:v>
                </c:pt>
                <c:pt idx="12">
                  <c:v>36950</c:v>
                </c:pt>
                <c:pt idx="13">
                  <c:v>36981</c:v>
                </c:pt>
                <c:pt idx="14">
                  <c:v>37011</c:v>
                </c:pt>
                <c:pt idx="15">
                  <c:v>37042</c:v>
                </c:pt>
                <c:pt idx="16">
                  <c:v>37072</c:v>
                </c:pt>
                <c:pt idx="17">
                  <c:v>37103</c:v>
                </c:pt>
                <c:pt idx="18">
                  <c:v>37134</c:v>
                </c:pt>
                <c:pt idx="19">
                  <c:v>37164</c:v>
                </c:pt>
                <c:pt idx="20">
                  <c:v>37195</c:v>
                </c:pt>
                <c:pt idx="21">
                  <c:v>37225</c:v>
                </c:pt>
                <c:pt idx="22">
                  <c:v>37256</c:v>
                </c:pt>
                <c:pt idx="23">
                  <c:v>37287</c:v>
                </c:pt>
                <c:pt idx="24">
                  <c:v>37315</c:v>
                </c:pt>
                <c:pt idx="25">
                  <c:v>37346</c:v>
                </c:pt>
                <c:pt idx="26">
                  <c:v>37376</c:v>
                </c:pt>
                <c:pt idx="27">
                  <c:v>37407</c:v>
                </c:pt>
                <c:pt idx="28">
                  <c:v>37437</c:v>
                </c:pt>
                <c:pt idx="29">
                  <c:v>37468</c:v>
                </c:pt>
                <c:pt idx="30">
                  <c:v>37499</c:v>
                </c:pt>
                <c:pt idx="31">
                  <c:v>37529</c:v>
                </c:pt>
                <c:pt idx="32">
                  <c:v>37560</c:v>
                </c:pt>
                <c:pt idx="33">
                  <c:v>37590</c:v>
                </c:pt>
                <c:pt idx="34">
                  <c:v>37621</c:v>
                </c:pt>
                <c:pt idx="35">
                  <c:v>37652</c:v>
                </c:pt>
                <c:pt idx="36">
                  <c:v>37680</c:v>
                </c:pt>
                <c:pt idx="37">
                  <c:v>37711</c:v>
                </c:pt>
                <c:pt idx="38">
                  <c:v>37741</c:v>
                </c:pt>
                <c:pt idx="39">
                  <c:v>37772</c:v>
                </c:pt>
                <c:pt idx="40">
                  <c:v>37802</c:v>
                </c:pt>
                <c:pt idx="41">
                  <c:v>37833</c:v>
                </c:pt>
                <c:pt idx="42">
                  <c:v>37864</c:v>
                </c:pt>
                <c:pt idx="43">
                  <c:v>37894</c:v>
                </c:pt>
                <c:pt idx="44">
                  <c:v>37925</c:v>
                </c:pt>
                <c:pt idx="45">
                  <c:v>37955</c:v>
                </c:pt>
                <c:pt idx="46">
                  <c:v>37986</c:v>
                </c:pt>
                <c:pt idx="47">
                  <c:v>38017</c:v>
                </c:pt>
                <c:pt idx="48">
                  <c:v>38046</c:v>
                </c:pt>
                <c:pt idx="49">
                  <c:v>38077</c:v>
                </c:pt>
                <c:pt idx="50">
                  <c:v>38107</c:v>
                </c:pt>
                <c:pt idx="51">
                  <c:v>38138</c:v>
                </c:pt>
                <c:pt idx="52">
                  <c:v>38168</c:v>
                </c:pt>
                <c:pt idx="53">
                  <c:v>38199</c:v>
                </c:pt>
                <c:pt idx="54">
                  <c:v>38230</c:v>
                </c:pt>
                <c:pt idx="55">
                  <c:v>38260</c:v>
                </c:pt>
                <c:pt idx="56">
                  <c:v>38291</c:v>
                </c:pt>
                <c:pt idx="57">
                  <c:v>38321</c:v>
                </c:pt>
                <c:pt idx="58">
                  <c:v>38352</c:v>
                </c:pt>
                <c:pt idx="59">
                  <c:v>38383</c:v>
                </c:pt>
                <c:pt idx="60">
                  <c:v>38411</c:v>
                </c:pt>
                <c:pt idx="61">
                  <c:v>38442</c:v>
                </c:pt>
                <c:pt idx="62">
                  <c:v>38472</c:v>
                </c:pt>
                <c:pt idx="63">
                  <c:v>38503</c:v>
                </c:pt>
                <c:pt idx="64">
                  <c:v>38533</c:v>
                </c:pt>
                <c:pt idx="65">
                  <c:v>38564</c:v>
                </c:pt>
                <c:pt idx="66">
                  <c:v>38595</c:v>
                </c:pt>
                <c:pt idx="67">
                  <c:v>38625</c:v>
                </c:pt>
                <c:pt idx="68">
                  <c:v>38656</c:v>
                </c:pt>
                <c:pt idx="69">
                  <c:v>38686</c:v>
                </c:pt>
                <c:pt idx="70">
                  <c:v>38717</c:v>
                </c:pt>
                <c:pt idx="71">
                  <c:v>38748</c:v>
                </c:pt>
                <c:pt idx="72">
                  <c:v>38776</c:v>
                </c:pt>
                <c:pt idx="73">
                  <c:v>38807</c:v>
                </c:pt>
                <c:pt idx="74">
                  <c:v>38837</c:v>
                </c:pt>
                <c:pt idx="75">
                  <c:v>38868</c:v>
                </c:pt>
                <c:pt idx="76">
                  <c:v>38898</c:v>
                </c:pt>
                <c:pt idx="77">
                  <c:v>38929</c:v>
                </c:pt>
                <c:pt idx="78">
                  <c:v>38960</c:v>
                </c:pt>
                <c:pt idx="79">
                  <c:v>38990</c:v>
                </c:pt>
                <c:pt idx="80">
                  <c:v>39021</c:v>
                </c:pt>
                <c:pt idx="81">
                  <c:v>39051</c:v>
                </c:pt>
                <c:pt idx="82">
                  <c:v>39082</c:v>
                </c:pt>
                <c:pt idx="83">
                  <c:v>39113</c:v>
                </c:pt>
                <c:pt idx="84">
                  <c:v>39141</c:v>
                </c:pt>
                <c:pt idx="85">
                  <c:v>39172</c:v>
                </c:pt>
                <c:pt idx="86">
                  <c:v>39202</c:v>
                </c:pt>
                <c:pt idx="87">
                  <c:v>39233</c:v>
                </c:pt>
                <c:pt idx="88">
                  <c:v>39263</c:v>
                </c:pt>
                <c:pt idx="89">
                  <c:v>39294</c:v>
                </c:pt>
                <c:pt idx="90">
                  <c:v>39325</c:v>
                </c:pt>
                <c:pt idx="91">
                  <c:v>39355</c:v>
                </c:pt>
                <c:pt idx="92">
                  <c:v>39386</c:v>
                </c:pt>
                <c:pt idx="93">
                  <c:v>39416</c:v>
                </c:pt>
                <c:pt idx="94">
                  <c:v>39447</c:v>
                </c:pt>
                <c:pt idx="95">
                  <c:v>39478</c:v>
                </c:pt>
                <c:pt idx="96">
                  <c:v>39507</c:v>
                </c:pt>
                <c:pt idx="97">
                  <c:v>39538</c:v>
                </c:pt>
                <c:pt idx="98">
                  <c:v>39568</c:v>
                </c:pt>
                <c:pt idx="99">
                  <c:v>39599</c:v>
                </c:pt>
                <c:pt idx="100">
                  <c:v>39629</c:v>
                </c:pt>
                <c:pt idx="101">
                  <c:v>39660</c:v>
                </c:pt>
                <c:pt idx="102">
                  <c:v>39691</c:v>
                </c:pt>
                <c:pt idx="103">
                  <c:v>39721</c:v>
                </c:pt>
                <c:pt idx="104">
                  <c:v>39752</c:v>
                </c:pt>
                <c:pt idx="105">
                  <c:v>39782</c:v>
                </c:pt>
                <c:pt idx="106">
                  <c:v>39813</c:v>
                </c:pt>
                <c:pt idx="107">
                  <c:v>39844</c:v>
                </c:pt>
                <c:pt idx="108">
                  <c:v>39872</c:v>
                </c:pt>
                <c:pt idx="109">
                  <c:v>39903</c:v>
                </c:pt>
                <c:pt idx="110">
                  <c:v>39933</c:v>
                </c:pt>
                <c:pt idx="111">
                  <c:v>39964</c:v>
                </c:pt>
                <c:pt idx="112">
                  <c:v>39994</c:v>
                </c:pt>
                <c:pt idx="113">
                  <c:v>40025</c:v>
                </c:pt>
                <c:pt idx="114">
                  <c:v>40056</c:v>
                </c:pt>
                <c:pt idx="115">
                  <c:v>40086</c:v>
                </c:pt>
                <c:pt idx="116">
                  <c:v>40117</c:v>
                </c:pt>
                <c:pt idx="117">
                  <c:v>40147</c:v>
                </c:pt>
                <c:pt idx="118">
                  <c:v>40178</c:v>
                </c:pt>
                <c:pt idx="119">
                  <c:v>40209</c:v>
                </c:pt>
                <c:pt idx="120">
                  <c:v>40237</c:v>
                </c:pt>
                <c:pt idx="121">
                  <c:v>40268</c:v>
                </c:pt>
                <c:pt idx="122">
                  <c:v>40298</c:v>
                </c:pt>
                <c:pt idx="123">
                  <c:v>40329</c:v>
                </c:pt>
                <c:pt idx="124">
                  <c:v>40359</c:v>
                </c:pt>
                <c:pt idx="125">
                  <c:v>40390</c:v>
                </c:pt>
                <c:pt idx="126">
                  <c:v>40421</c:v>
                </c:pt>
                <c:pt idx="127">
                  <c:v>40451</c:v>
                </c:pt>
                <c:pt idx="128">
                  <c:v>40482</c:v>
                </c:pt>
                <c:pt idx="129">
                  <c:v>40512</c:v>
                </c:pt>
                <c:pt idx="130">
                  <c:v>40543</c:v>
                </c:pt>
                <c:pt idx="131">
                  <c:v>40574</c:v>
                </c:pt>
                <c:pt idx="132">
                  <c:v>40602</c:v>
                </c:pt>
                <c:pt idx="133">
                  <c:v>40633</c:v>
                </c:pt>
                <c:pt idx="134">
                  <c:v>40663</c:v>
                </c:pt>
                <c:pt idx="135">
                  <c:v>40694</c:v>
                </c:pt>
                <c:pt idx="136">
                  <c:v>40724</c:v>
                </c:pt>
                <c:pt idx="137">
                  <c:v>40755</c:v>
                </c:pt>
                <c:pt idx="138">
                  <c:v>40786</c:v>
                </c:pt>
                <c:pt idx="139">
                  <c:v>40816</c:v>
                </c:pt>
                <c:pt idx="140">
                  <c:v>40847</c:v>
                </c:pt>
                <c:pt idx="141">
                  <c:v>40877</c:v>
                </c:pt>
                <c:pt idx="142">
                  <c:v>40908</c:v>
                </c:pt>
                <c:pt idx="143">
                  <c:v>40939</c:v>
                </c:pt>
                <c:pt idx="144">
                  <c:v>40968</c:v>
                </c:pt>
                <c:pt idx="145">
                  <c:v>40999</c:v>
                </c:pt>
                <c:pt idx="146">
                  <c:v>41029</c:v>
                </c:pt>
                <c:pt idx="147">
                  <c:v>41060</c:v>
                </c:pt>
                <c:pt idx="148">
                  <c:v>41090</c:v>
                </c:pt>
                <c:pt idx="149">
                  <c:v>41121</c:v>
                </c:pt>
                <c:pt idx="150">
                  <c:v>41152</c:v>
                </c:pt>
                <c:pt idx="151">
                  <c:v>41182</c:v>
                </c:pt>
                <c:pt idx="152">
                  <c:v>41213</c:v>
                </c:pt>
                <c:pt idx="153">
                  <c:v>41243</c:v>
                </c:pt>
                <c:pt idx="154">
                  <c:v>41274</c:v>
                </c:pt>
                <c:pt idx="155">
                  <c:v>41305</c:v>
                </c:pt>
                <c:pt idx="156">
                  <c:v>41333</c:v>
                </c:pt>
                <c:pt idx="157">
                  <c:v>41364</c:v>
                </c:pt>
                <c:pt idx="158">
                  <c:v>41394</c:v>
                </c:pt>
                <c:pt idx="159">
                  <c:v>41425</c:v>
                </c:pt>
                <c:pt idx="160">
                  <c:v>41455</c:v>
                </c:pt>
                <c:pt idx="161">
                  <c:v>41486</c:v>
                </c:pt>
                <c:pt idx="162">
                  <c:v>41517</c:v>
                </c:pt>
                <c:pt idx="163">
                  <c:v>41547</c:v>
                </c:pt>
                <c:pt idx="164">
                  <c:v>41578</c:v>
                </c:pt>
                <c:pt idx="165">
                  <c:v>41608</c:v>
                </c:pt>
                <c:pt idx="166">
                  <c:v>41639</c:v>
                </c:pt>
                <c:pt idx="167">
                  <c:v>41670</c:v>
                </c:pt>
                <c:pt idx="168">
                  <c:v>41698</c:v>
                </c:pt>
                <c:pt idx="169">
                  <c:v>41729</c:v>
                </c:pt>
                <c:pt idx="170">
                  <c:v>41759</c:v>
                </c:pt>
                <c:pt idx="171">
                  <c:v>41790</c:v>
                </c:pt>
                <c:pt idx="172">
                  <c:v>41820</c:v>
                </c:pt>
                <c:pt idx="173">
                  <c:v>41851</c:v>
                </c:pt>
                <c:pt idx="174">
                  <c:v>41882</c:v>
                </c:pt>
                <c:pt idx="175">
                  <c:v>41912</c:v>
                </c:pt>
                <c:pt idx="176">
                  <c:v>41943</c:v>
                </c:pt>
                <c:pt idx="177">
                  <c:v>41973</c:v>
                </c:pt>
                <c:pt idx="178">
                  <c:v>42004</c:v>
                </c:pt>
                <c:pt idx="179">
                  <c:v>42035</c:v>
                </c:pt>
                <c:pt idx="180">
                  <c:v>42063</c:v>
                </c:pt>
                <c:pt idx="181">
                  <c:v>42094</c:v>
                </c:pt>
                <c:pt idx="182">
                  <c:v>42124</c:v>
                </c:pt>
                <c:pt idx="183">
                  <c:v>42155</c:v>
                </c:pt>
                <c:pt idx="184">
                  <c:v>42185</c:v>
                </c:pt>
                <c:pt idx="185">
                  <c:v>42216</c:v>
                </c:pt>
                <c:pt idx="186">
                  <c:v>42247</c:v>
                </c:pt>
                <c:pt idx="187">
                  <c:v>42277</c:v>
                </c:pt>
                <c:pt idx="188">
                  <c:v>42308</c:v>
                </c:pt>
                <c:pt idx="189">
                  <c:v>42338</c:v>
                </c:pt>
                <c:pt idx="190">
                  <c:v>42369</c:v>
                </c:pt>
                <c:pt idx="191">
                  <c:v>42400</c:v>
                </c:pt>
                <c:pt idx="192">
                  <c:v>42429</c:v>
                </c:pt>
                <c:pt idx="193">
                  <c:v>42460</c:v>
                </c:pt>
                <c:pt idx="194">
                  <c:v>42490</c:v>
                </c:pt>
                <c:pt idx="195">
                  <c:v>42521</c:v>
                </c:pt>
                <c:pt idx="196">
                  <c:v>42551</c:v>
                </c:pt>
                <c:pt idx="197">
                  <c:v>42582</c:v>
                </c:pt>
                <c:pt idx="198">
                  <c:v>42613</c:v>
                </c:pt>
                <c:pt idx="199">
                  <c:v>42643</c:v>
                </c:pt>
                <c:pt idx="200">
                  <c:v>42674</c:v>
                </c:pt>
                <c:pt idx="201">
                  <c:v>42704</c:v>
                </c:pt>
                <c:pt idx="202">
                  <c:v>42735</c:v>
                </c:pt>
                <c:pt idx="203">
                  <c:v>42736</c:v>
                </c:pt>
                <c:pt idx="204">
                  <c:v>42767</c:v>
                </c:pt>
                <c:pt idx="205">
                  <c:v>42795</c:v>
                </c:pt>
                <c:pt idx="206">
                  <c:v>42827</c:v>
                </c:pt>
                <c:pt idx="207">
                  <c:v>42858</c:v>
                </c:pt>
                <c:pt idx="208">
                  <c:v>42887</c:v>
                </c:pt>
                <c:pt idx="209">
                  <c:v>42946</c:v>
                </c:pt>
                <c:pt idx="210">
                  <c:v>42948</c:v>
                </c:pt>
                <c:pt idx="211">
                  <c:v>42980</c:v>
                </c:pt>
                <c:pt idx="212">
                  <c:v>43011</c:v>
                </c:pt>
                <c:pt idx="213">
                  <c:v>43040</c:v>
                </c:pt>
                <c:pt idx="214">
                  <c:v>43099</c:v>
                </c:pt>
                <c:pt idx="215">
                  <c:v>43101</c:v>
                </c:pt>
                <c:pt idx="216">
                  <c:v>43132</c:v>
                </c:pt>
                <c:pt idx="217">
                  <c:v>43160</c:v>
                </c:pt>
                <c:pt idx="218">
                  <c:v>43191</c:v>
                </c:pt>
                <c:pt idx="219">
                  <c:v>43221</c:v>
                </c:pt>
                <c:pt idx="220">
                  <c:v>43252</c:v>
                </c:pt>
                <c:pt idx="221">
                  <c:v>43282</c:v>
                </c:pt>
                <c:pt idx="222">
                  <c:v>43313</c:v>
                </c:pt>
                <c:pt idx="223">
                  <c:v>43344</c:v>
                </c:pt>
                <c:pt idx="224">
                  <c:v>43374</c:v>
                </c:pt>
                <c:pt idx="225">
                  <c:v>43405</c:v>
                </c:pt>
                <c:pt idx="226">
                  <c:v>43435</c:v>
                </c:pt>
                <c:pt idx="227">
                  <c:v>43466</c:v>
                </c:pt>
                <c:pt idx="228">
                  <c:v>43497</c:v>
                </c:pt>
                <c:pt idx="229">
                  <c:v>43525</c:v>
                </c:pt>
                <c:pt idx="230">
                  <c:v>43556</c:v>
                </c:pt>
                <c:pt idx="231">
                  <c:v>43586</c:v>
                </c:pt>
                <c:pt idx="232">
                  <c:v>43617</c:v>
                </c:pt>
                <c:pt idx="233">
                  <c:v>43647</c:v>
                </c:pt>
                <c:pt idx="234">
                  <c:v>43678</c:v>
                </c:pt>
                <c:pt idx="235">
                  <c:v>43709</c:v>
                </c:pt>
                <c:pt idx="236">
                  <c:v>43739</c:v>
                </c:pt>
                <c:pt idx="237">
                  <c:v>43770</c:v>
                </c:pt>
                <c:pt idx="238">
                  <c:v>43800</c:v>
                </c:pt>
              </c:numCache>
            </c:numRef>
          </c:cat>
          <c:val>
            <c:numRef>
              <c:f>'[70]PMI data'!$L$4:$L$242</c:f>
              <c:numCache>
                <c:formatCode>General</c:formatCode>
                <c:ptCount val="23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  <c:pt idx="156">
                  <c:v>50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50</c:v>
                </c:pt>
                <c:pt idx="161">
                  <c:v>50</c:v>
                </c:pt>
                <c:pt idx="162">
                  <c:v>50</c:v>
                </c:pt>
                <c:pt idx="163">
                  <c:v>50</c:v>
                </c:pt>
                <c:pt idx="164">
                  <c:v>50</c:v>
                </c:pt>
                <c:pt idx="165">
                  <c:v>50</c:v>
                </c:pt>
                <c:pt idx="166">
                  <c:v>50</c:v>
                </c:pt>
                <c:pt idx="167">
                  <c:v>50</c:v>
                </c:pt>
                <c:pt idx="168">
                  <c:v>50</c:v>
                </c:pt>
                <c:pt idx="169">
                  <c:v>50</c:v>
                </c:pt>
                <c:pt idx="170">
                  <c:v>50</c:v>
                </c:pt>
                <c:pt idx="171">
                  <c:v>50</c:v>
                </c:pt>
                <c:pt idx="172">
                  <c:v>50</c:v>
                </c:pt>
                <c:pt idx="173">
                  <c:v>50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50</c:v>
                </c:pt>
                <c:pt idx="182">
                  <c:v>50</c:v>
                </c:pt>
                <c:pt idx="183">
                  <c:v>50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50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50</c:v>
                </c:pt>
                <c:pt idx="193">
                  <c:v>50</c:v>
                </c:pt>
                <c:pt idx="194">
                  <c:v>50</c:v>
                </c:pt>
                <c:pt idx="195">
                  <c:v>50</c:v>
                </c:pt>
                <c:pt idx="196">
                  <c:v>50</c:v>
                </c:pt>
                <c:pt idx="197">
                  <c:v>50</c:v>
                </c:pt>
                <c:pt idx="198">
                  <c:v>50</c:v>
                </c:pt>
                <c:pt idx="199">
                  <c:v>50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50</c:v>
                </c:pt>
                <c:pt idx="210">
                  <c:v>50</c:v>
                </c:pt>
                <c:pt idx="211">
                  <c:v>50</c:v>
                </c:pt>
                <c:pt idx="212">
                  <c:v>50</c:v>
                </c:pt>
                <c:pt idx="213">
                  <c:v>50</c:v>
                </c:pt>
                <c:pt idx="214">
                  <c:v>50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50</c:v>
                </c:pt>
                <c:pt idx="223">
                  <c:v>50</c:v>
                </c:pt>
                <c:pt idx="224">
                  <c:v>50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842-4A20-9A16-B0F9068D8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483088"/>
        <c:axId val="487483480"/>
      </c:lineChart>
      <c:catAx>
        <c:axId val="487483088"/>
        <c:scaling>
          <c:orientation val="minMax"/>
          <c:max val="7216"/>
          <c:min val="277"/>
        </c:scaling>
        <c:delete val="0"/>
        <c:axPos val="b"/>
        <c:numFmt formatCode="m/yyyy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487483480"/>
        <c:crosses val="autoZero"/>
        <c:auto val="1"/>
        <c:lblAlgn val="ctr"/>
        <c:lblOffset val="100"/>
        <c:tickLblSkip val="12"/>
        <c:noMultiLvlLbl val="0"/>
      </c:catAx>
      <c:valAx>
        <c:axId val="487483480"/>
        <c:scaling>
          <c:orientation val="minMax"/>
          <c:min val="3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8748308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5"/>
          <c:y val="4.4335812190142931E-2"/>
          <c:w val="0.77407247368921628"/>
          <c:h val="0.116530860525149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646082526315239E-2"/>
          <c:y val="0.1473913186076343"/>
          <c:w val="0.85349130952028351"/>
          <c:h val="0.720432004822926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6'!$J$3</c:f>
              <c:strCache>
                <c:ptCount val="1"/>
                <c:pt idx="0">
                  <c:v>Real GDP growth q-o-q (LHS)</c:v>
                </c:pt>
              </c:strCache>
            </c:strRef>
          </c:tx>
          <c:spPr>
            <a:solidFill>
              <a:srgbClr val="2C9ADC"/>
            </a:solidFill>
            <a:ln w="3175" cap="sq">
              <a:solidFill>
                <a:srgbClr val="2C9ADC"/>
              </a:solidFill>
              <a:miter lim="800000"/>
            </a:ln>
            <a:effectLst/>
          </c:spPr>
          <c:invertIfNegative val="0"/>
          <c:dPt>
            <c:idx val="81"/>
            <c:invertIfNegative val="0"/>
            <c:bubble3D val="0"/>
            <c:spPr>
              <a:solidFill>
                <a:srgbClr val="2C9ADC"/>
              </a:solidFill>
              <a:ln w="3175" cap="sq">
                <a:solidFill>
                  <a:srgbClr val="2C9ADC"/>
                </a:solidFill>
                <a:miter lim="800000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2B6-42B3-9408-081BF9DF65CF}"/>
              </c:ext>
            </c:extLst>
          </c:dPt>
          <c:dPt>
            <c:idx val="83"/>
            <c:invertIfNegative val="0"/>
            <c:bubble3D val="0"/>
            <c:spPr>
              <a:solidFill>
                <a:srgbClr val="2C9ADC"/>
              </a:solidFill>
              <a:ln w="3175" cap="sq">
                <a:solidFill>
                  <a:srgbClr val="2C9ADC"/>
                </a:solidFill>
                <a:miter lim="800000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2B6-42B3-9408-081BF9DF65CF}"/>
              </c:ext>
            </c:extLst>
          </c:dPt>
          <c:dPt>
            <c:idx val="86"/>
            <c:invertIfNegative val="0"/>
            <c:bubble3D val="0"/>
            <c:spPr>
              <a:solidFill>
                <a:srgbClr val="2C9ADC"/>
              </a:solidFill>
              <a:ln w="3175" cap="sq">
                <a:solidFill>
                  <a:srgbClr val="2C9ADC"/>
                </a:solidFill>
                <a:miter lim="800000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2B6-42B3-9408-081BF9DF65CF}"/>
              </c:ext>
            </c:extLst>
          </c:dPt>
          <c:dPt>
            <c:idx val="93"/>
            <c:invertIfNegative val="0"/>
            <c:bubble3D val="0"/>
            <c:spPr>
              <a:solidFill>
                <a:srgbClr val="2C9ADC"/>
              </a:solidFill>
              <a:ln w="3175" cap="sq">
                <a:solidFill>
                  <a:srgbClr val="2C9ADC"/>
                </a:solidFill>
                <a:miter lim="800000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2B6-42B3-9408-081BF9DF65CF}"/>
              </c:ext>
            </c:extLst>
          </c:dPt>
          <c:dPt>
            <c:idx val="99"/>
            <c:invertIfNegative val="0"/>
            <c:bubble3D val="0"/>
            <c:spPr>
              <a:solidFill>
                <a:srgbClr val="2C9ADC"/>
              </a:solidFill>
              <a:ln w="3175" cap="sq">
                <a:solidFill>
                  <a:srgbClr val="2C9ADC"/>
                </a:solidFill>
                <a:miter lim="800000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2B6-42B3-9408-081BF9DF65CF}"/>
              </c:ext>
            </c:extLst>
          </c:dPt>
          <c:dPt>
            <c:idx val="105"/>
            <c:invertIfNegative val="0"/>
            <c:bubble3D val="0"/>
            <c:spPr>
              <a:solidFill>
                <a:srgbClr val="2C9ADC"/>
              </a:solidFill>
              <a:ln w="3175" cap="sq">
                <a:solidFill>
                  <a:srgbClr val="2C9ADC"/>
                </a:solidFill>
                <a:miter lim="800000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2B6-42B3-9408-081BF9DF65CF}"/>
              </c:ext>
            </c:extLst>
          </c:dPt>
          <c:dPt>
            <c:idx val="108"/>
            <c:invertIfNegative val="0"/>
            <c:bubble3D val="0"/>
            <c:spPr>
              <a:solidFill>
                <a:srgbClr val="2C9ADC"/>
              </a:solidFill>
              <a:ln w="3175" cap="sq">
                <a:solidFill>
                  <a:srgbClr val="2C9ADC"/>
                </a:solidFill>
                <a:miter lim="800000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2B6-42B3-9408-081BF9DF65CF}"/>
              </c:ext>
            </c:extLst>
          </c:dPt>
          <c:dPt>
            <c:idx val="111"/>
            <c:invertIfNegative val="0"/>
            <c:bubble3D val="0"/>
            <c:spPr>
              <a:solidFill>
                <a:srgbClr val="2C9ADC"/>
              </a:solidFill>
              <a:ln w="3175" cap="sq">
                <a:solidFill>
                  <a:srgbClr val="2C9ADC"/>
                </a:solidFill>
                <a:miter lim="800000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02B6-42B3-9408-081BF9DF65CF}"/>
              </c:ext>
            </c:extLst>
          </c:dPt>
          <c:dPt>
            <c:idx val="114"/>
            <c:invertIfNegative val="0"/>
            <c:bubble3D val="0"/>
            <c:spPr>
              <a:solidFill>
                <a:srgbClr val="2C9ADC"/>
              </a:solidFill>
              <a:ln w="3175" cap="sq">
                <a:solidFill>
                  <a:srgbClr val="2C9ADC"/>
                </a:solidFill>
                <a:miter lim="800000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2B6-42B3-9408-081BF9DF65CF}"/>
              </c:ext>
            </c:extLst>
          </c:dPt>
          <c:cat>
            <c:strRef>
              <c:f>'Graf 6'!$I$5:$I$246</c:f>
              <c:strCache>
                <c:ptCount val="241"/>
                <c:pt idx="0">
                  <c:v>2000
Q1</c:v>
                </c:pt>
                <c:pt idx="3">
                  <c:v>Q2</c:v>
                </c:pt>
                <c:pt idx="6">
                  <c:v>Q3</c:v>
                </c:pt>
                <c:pt idx="9">
                  <c:v>Q4</c:v>
                </c:pt>
                <c:pt idx="12">
                  <c:v>2001
Q1</c:v>
                </c:pt>
                <c:pt idx="15">
                  <c:v>Q2</c:v>
                </c:pt>
                <c:pt idx="18">
                  <c:v>Q3</c:v>
                </c:pt>
                <c:pt idx="21">
                  <c:v>Q4</c:v>
                </c:pt>
                <c:pt idx="24">
                  <c:v>2002
Q1</c:v>
                </c:pt>
                <c:pt idx="27">
                  <c:v>Q2</c:v>
                </c:pt>
                <c:pt idx="30">
                  <c:v>Q3</c:v>
                </c:pt>
                <c:pt idx="33">
                  <c:v>Q4</c:v>
                </c:pt>
                <c:pt idx="36">
                  <c:v>2003
Q1</c:v>
                </c:pt>
                <c:pt idx="39">
                  <c:v>Q2</c:v>
                </c:pt>
                <c:pt idx="42">
                  <c:v>Q3</c:v>
                </c:pt>
                <c:pt idx="45">
                  <c:v>Q4</c:v>
                </c:pt>
                <c:pt idx="48">
                  <c:v>2004
Q1</c:v>
                </c:pt>
                <c:pt idx="51">
                  <c:v>Q2</c:v>
                </c:pt>
                <c:pt idx="54">
                  <c:v>Q3</c:v>
                </c:pt>
                <c:pt idx="57">
                  <c:v>Q4</c:v>
                </c:pt>
                <c:pt idx="60">
                  <c:v>2005
Q1</c:v>
                </c:pt>
                <c:pt idx="63">
                  <c:v>Q2</c:v>
                </c:pt>
                <c:pt idx="66">
                  <c:v>Q3</c:v>
                </c:pt>
                <c:pt idx="69">
                  <c:v>Q4</c:v>
                </c:pt>
                <c:pt idx="72">
                  <c:v>2006
Q1</c:v>
                </c:pt>
                <c:pt idx="75">
                  <c:v>Q2</c:v>
                </c:pt>
                <c:pt idx="78">
                  <c:v>Q3</c:v>
                </c:pt>
                <c:pt idx="81">
                  <c:v>Q4</c:v>
                </c:pt>
                <c:pt idx="84">
                  <c:v>2007
Q1</c:v>
                </c:pt>
                <c:pt idx="87">
                  <c:v>Q2</c:v>
                </c:pt>
                <c:pt idx="90">
                  <c:v>Q3</c:v>
                </c:pt>
                <c:pt idx="93">
                  <c:v>Q4</c:v>
                </c:pt>
                <c:pt idx="96">
                  <c:v>2008
Q1</c:v>
                </c:pt>
                <c:pt idx="99">
                  <c:v>Q2</c:v>
                </c:pt>
                <c:pt idx="102">
                  <c:v>Q3</c:v>
                </c:pt>
                <c:pt idx="105">
                  <c:v>Q4</c:v>
                </c:pt>
                <c:pt idx="108">
                  <c:v>2009
Q1</c:v>
                </c:pt>
                <c:pt idx="111">
                  <c:v>Q2</c:v>
                </c:pt>
                <c:pt idx="114">
                  <c:v>Q3</c:v>
                </c:pt>
                <c:pt idx="117">
                  <c:v>Q4</c:v>
                </c:pt>
                <c:pt idx="120">
                  <c:v>2010
Q1</c:v>
                </c:pt>
                <c:pt idx="123">
                  <c:v>Q2</c:v>
                </c:pt>
                <c:pt idx="126">
                  <c:v>Q3</c:v>
                </c:pt>
                <c:pt idx="129">
                  <c:v>Q4</c:v>
                </c:pt>
                <c:pt idx="132">
                  <c:v>2011
Q1</c:v>
                </c:pt>
                <c:pt idx="135">
                  <c:v>Q2</c:v>
                </c:pt>
                <c:pt idx="138">
                  <c:v>Q3</c:v>
                </c:pt>
                <c:pt idx="141">
                  <c:v>Q4</c:v>
                </c:pt>
                <c:pt idx="144">
                  <c:v>2012
Q1</c:v>
                </c:pt>
                <c:pt idx="147">
                  <c:v>Q2</c:v>
                </c:pt>
                <c:pt idx="150">
                  <c:v>Q3</c:v>
                </c:pt>
                <c:pt idx="153">
                  <c:v>Q4</c:v>
                </c:pt>
                <c:pt idx="156">
                  <c:v>2013
Q1</c:v>
                </c:pt>
                <c:pt idx="159">
                  <c:v>Q2</c:v>
                </c:pt>
                <c:pt idx="162">
                  <c:v>Q3</c:v>
                </c:pt>
                <c:pt idx="165">
                  <c:v>Q4</c:v>
                </c:pt>
                <c:pt idx="168">
                  <c:v>2014
Q1</c:v>
                </c:pt>
                <c:pt idx="171">
                  <c:v>Q2</c:v>
                </c:pt>
                <c:pt idx="174">
                  <c:v>Q3</c:v>
                </c:pt>
                <c:pt idx="177">
                  <c:v>Q4</c:v>
                </c:pt>
                <c:pt idx="180">
                  <c:v>2015
Q1</c:v>
                </c:pt>
                <c:pt idx="183">
                  <c:v>Q2</c:v>
                </c:pt>
                <c:pt idx="186">
                  <c:v>Q3</c:v>
                </c:pt>
                <c:pt idx="189">
                  <c:v>Q4</c:v>
                </c:pt>
                <c:pt idx="192">
                  <c:v>2016
Q1</c:v>
                </c:pt>
                <c:pt idx="195">
                  <c:v>Q2</c:v>
                </c:pt>
                <c:pt idx="198">
                  <c:v>Q3</c:v>
                </c:pt>
                <c:pt idx="201">
                  <c:v>Q4</c:v>
                </c:pt>
                <c:pt idx="204">
                  <c:v>2017
Q1</c:v>
                </c:pt>
                <c:pt idx="207">
                  <c:v>Q2</c:v>
                </c:pt>
                <c:pt idx="210">
                  <c:v>Q3</c:v>
                </c:pt>
                <c:pt idx="213">
                  <c:v>Q4</c:v>
                </c:pt>
                <c:pt idx="216">
                  <c:v>2018
Q1</c:v>
                </c:pt>
                <c:pt idx="219">
                  <c:v>Q2</c:v>
                </c:pt>
                <c:pt idx="222">
                  <c:v>Q3</c:v>
                </c:pt>
                <c:pt idx="225">
                  <c:v>Q4</c:v>
                </c:pt>
                <c:pt idx="228">
                  <c:v>2019
Q1</c:v>
                </c:pt>
                <c:pt idx="231">
                  <c:v>Q2</c:v>
                </c:pt>
                <c:pt idx="234">
                  <c:v>Q3</c:v>
                </c:pt>
                <c:pt idx="237">
                  <c:v>Q4</c:v>
                </c:pt>
                <c:pt idx="240">
                  <c:v>2020
Q1</c:v>
                </c:pt>
              </c:strCache>
            </c:strRef>
          </c:cat>
          <c:val>
            <c:numRef>
              <c:f>'Graf 6'!$J$5:$J$246</c:f>
              <c:numCache>
                <c:formatCode>0.0</c:formatCode>
                <c:ptCount val="242"/>
                <c:pt idx="3">
                  <c:v>0.86759151693205361</c:v>
                </c:pt>
                <c:pt idx="6">
                  <c:v>0.57585344807529193</c:v>
                </c:pt>
                <c:pt idx="9">
                  <c:v>0.66005428305977443</c:v>
                </c:pt>
                <c:pt idx="12">
                  <c:v>0.99682767517974558</c:v>
                </c:pt>
                <c:pt idx="15">
                  <c:v>9.5120963765937816E-2</c:v>
                </c:pt>
                <c:pt idx="18">
                  <c:v>0.14111786384269909</c:v>
                </c:pt>
                <c:pt idx="21">
                  <c:v>0.13063475113004319</c:v>
                </c:pt>
                <c:pt idx="24">
                  <c:v>4.0762235050184614E-2</c:v>
                </c:pt>
                <c:pt idx="27">
                  <c:v>0.56811695172767074</c:v>
                </c:pt>
                <c:pt idx="30">
                  <c:v>0.41204438016104739</c:v>
                </c:pt>
                <c:pt idx="33">
                  <c:v>0.17417760221538625</c:v>
                </c:pt>
                <c:pt idx="36">
                  <c:v>-0.36282519946966296</c:v>
                </c:pt>
                <c:pt idx="39">
                  <c:v>9.9011149815053656E-2</c:v>
                </c:pt>
                <c:pt idx="42">
                  <c:v>0.56258726040234741</c:v>
                </c:pt>
                <c:pt idx="45">
                  <c:v>0.74704565927647959</c:v>
                </c:pt>
                <c:pt idx="48">
                  <c:v>0.5077831242680908</c:v>
                </c:pt>
                <c:pt idx="51">
                  <c:v>0.59565818525084691</c:v>
                </c:pt>
                <c:pt idx="54">
                  <c:v>0.25426726901052188</c:v>
                </c:pt>
                <c:pt idx="57">
                  <c:v>0.36333520216602633</c:v>
                </c:pt>
                <c:pt idx="60">
                  <c:v>0.22283824148183751</c:v>
                </c:pt>
                <c:pt idx="63">
                  <c:v>0.61249037835462428</c:v>
                </c:pt>
                <c:pt idx="66">
                  <c:v>0.7302433499619454</c:v>
                </c:pt>
                <c:pt idx="69">
                  <c:v>0.62178686393632443</c:v>
                </c:pt>
                <c:pt idx="72">
                  <c:v>0.89014784351937326</c:v>
                </c:pt>
                <c:pt idx="75">
                  <c:v>1.0892130137010625</c:v>
                </c:pt>
                <c:pt idx="78">
                  <c:v>0.58570362068441906</c:v>
                </c:pt>
                <c:pt idx="81">
                  <c:v>1.1884401633593944</c:v>
                </c:pt>
                <c:pt idx="84">
                  <c:v>0.61499229447692372</c:v>
                </c:pt>
                <c:pt idx="87">
                  <c:v>0.69686431436093432</c:v>
                </c:pt>
                <c:pt idx="90">
                  <c:v>0.43972804163123769</c:v>
                </c:pt>
                <c:pt idx="93">
                  <c:v>0.56415306921704378</c:v>
                </c:pt>
                <c:pt idx="96">
                  <c:v>0.45019076653505241</c:v>
                </c:pt>
                <c:pt idx="99">
                  <c:v>-0.34811135844461383</c:v>
                </c:pt>
                <c:pt idx="102">
                  <c:v>-0.54491664314753052</c:v>
                </c:pt>
                <c:pt idx="105">
                  <c:v>-1.7102166350991932</c:v>
                </c:pt>
                <c:pt idx="108">
                  <c:v>-3.1558385015964863</c:v>
                </c:pt>
                <c:pt idx="111">
                  <c:v>-2.3217889639570721E-2</c:v>
                </c:pt>
                <c:pt idx="114">
                  <c:v>0.36723002639131863</c:v>
                </c:pt>
                <c:pt idx="117">
                  <c:v>0.51374758506430585</c:v>
                </c:pt>
                <c:pt idx="120">
                  <c:v>0.3635439664245288</c:v>
                </c:pt>
                <c:pt idx="123">
                  <c:v>0.98909429473155175</c:v>
                </c:pt>
                <c:pt idx="126">
                  <c:v>0.45037140777661744</c:v>
                </c:pt>
                <c:pt idx="129">
                  <c:v>0.61760582385947949</c:v>
                </c:pt>
                <c:pt idx="132">
                  <c:v>0.83887614670574706</c:v>
                </c:pt>
                <c:pt idx="135">
                  <c:v>5.4716022926726282E-3</c:v>
                </c:pt>
                <c:pt idx="138">
                  <c:v>9.370433062654282E-2</c:v>
                </c:pt>
                <c:pt idx="141">
                  <c:v>-0.35798664613022613</c:v>
                </c:pt>
                <c:pt idx="144">
                  <c:v>-0.22149922262834076</c:v>
                </c:pt>
                <c:pt idx="147">
                  <c:v>-0.3251348790288433</c:v>
                </c:pt>
                <c:pt idx="150">
                  <c:v>-9.2712133209882364E-2</c:v>
                </c:pt>
                <c:pt idx="153">
                  <c:v>-0.41902934305527717</c:v>
                </c:pt>
                <c:pt idx="156">
                  <c:v>-0.38213913699770563</c:v>
                </c:pt>
                <c:pt idx="159">
                  <c:v>0.52904987470308029</c:v>
                </c:pt>
                <c:pt idx="162">
                  <c:v>0.31048928275807519</c:v>
                </c:pt>
                <c:pt idx="165">
                  <c:v>0.23609663320989238</c:v>
                </c:pt>
                <c:pt idx="168">
                  <c:v>0.46686277769814044</c:v>
                </c:pt>
                <c:pt idx="171">
                  <c:v>0.18845148062462957</c:v>
                </c:pt>
                <c:pt idx="174">
                  <c:v>0.47437300886770117</c:v>
                </c:pt>
                <c:pt idx="177">
                  <c:v>0.42906130259410258</c:v>
                </c:pt>
                <c:pt idx="180">
                  <c:v>0.73482893445357966</c:v>
                </c:pt>
                <c:pt idx="183">
                  <c:v>0.40682954472888166</c:v>
                </c:pt>
                <c:pt idx="186">
                  <c:v>0.4593988259448345</c:v>
                </c:pt>
                <c:pt idx="189">
                  <c:v>0.43018603075388739</c:v>
                </c:pt>
                <c:pt idx="192">
                  <c:v>0.60311817643874388</c:v>
                </c:pt>
                <c:pt idx="195">
                  <c:v>0.27643173735469873</c:v>
                </c:pt>
                <c:pt idx="198">
                  <c:v>0.45206163638147334</c:v>
                </c:pt>
                <c:pt idx="201">
                  <c:v>0.7731933406667002</c:v>
                </c:pt>
                <c:pt idx="204">
                  <c:v>0.64805834887209368</c:v>
                </c:pt>
                <c:pt idx="207">
                  <c:v>0.7200058480020477</c:v>
                </c:pt>
                <c:pt idx="210">
                  <c:v>0.77656462896142919</c:v>
                </c:pt>
                <c:pt idx="213">
                  <c:v>0.7853680579377631</c:v>
                </c:pt>
                <c:pt idx="216">
                  <c:v>0.26441387805515859</c:v>
                </c:pt>
                <c:pt idx="219">
                  <c:v>0.36027671835525688</c:v>
                </c:pt>
                <c:pt idx="222">
                  <c:v>0.2064742366976402</c:v>
                </c:pt>
                <c:pt idx="225">
                  <c:v>0.34469293009180557</c:v>
                </c:pt>
                <c:pt idx="228">
                  <c:v>0.44665113562942782</c:v>
                </c:pt>
                <c:pt idx="231">
                  <c:v>0.15857864493245</c:v>
                </c:pt>
                <c:pt idx="234">
                  <c:v>0.2738479472430555</c:v>
                </c:pt>
                <c:pt idx="237">
                  <c:v>5.8764751098272505E-2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02B6-42B3-9408-081BF9DF6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7484264"/>
        <c:axId val="487484656"/>
      </c:barChart>
      <c:lineChart>
        <c:grouping val="standard"/>
        <c:varyColors val="0"/>
        <c:ser>
          <c:idx val="1"/>
          <c:order val="1"/>
          <c:tx>
            <c:strRef>
              <c:f>'Graf 6'!$K$3</c:f>
              <c:strCache>
                <c:ptCount val="1"/>
                <c:pt idx="0">
                  <c:v>Composite PMI euro area (RHS)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'Graf 6'!$I$5:$I$246</c:f>
              <c:strCache>
                <c:ptCount val="241"/>
                <c:pt idx="0">
                  <c:v>2000
Q1</c:v>
                </c:pt>
                <c:pt idx="3">
                  <c:v>Q2</c:v>
                </c:pt>
                <c:pt idx="6">
                  <c:v>Q3</c:v>
                </c:pt>
                <c:pt idx="9">
                  <c:v>Q4</c:v>
                </c:pt>
                <c:pt idx="12">
                  <c:v>2001
Q1</c:v>
                </c:pt>
                <c:pt idx="15">
                  <c:v>Q2</c:v>
                </c:pt>
                <c:pt idx="18">
                  <c:v>Q3</c:v>
                </c:pt>
                <c:pt idx="21">
                  <c:v>Q4</c:v>
                </c:pt>
                <c:pt idx="24">
                  <c:v>2002
Q1</c:v>
                </c:pt>
                <c:pt idx="27">
                  <c:v>Q2</c:v>
                </c:pt>
                <c:pt idx="30">
                  <c:v>Q3</c:v>
                </c:pt>
                <c:pt idx="33">
                  <c:v>Q4</c:v>
                </c:pt>
                <c:pt idx="36">
                  <c:v>2003
Q1</c:v>
                </c:pt>
                <c:pt idx="39">
                  <c:v>Q2</c:v>
                </c:pt>
                <c:pt idx="42">
                  <c:v>Q3</c:v>
                </c:pt>
                <c:pt idx="45">
                  <c:v>Q4</c:v>
                </c:pt>
                <c:pt idx="48">
                  <c:v>2004
Q1</c:v>
                </c:pt>
                <c:pt idx="51">
                  <c:v>Q2</c:v>
                </c:pt>
                <c:pt idx="54">
                  <c:v>Q3</c:v>
                </c:pt>
                <c:pt idx="57">
                  <c:v>Q4</c:v>
                </c:pt>
                <c:pt idx="60">
                  <c:v>2005
Q1</c:v>
                </c:pt>
                <c:pt idx="63">
                  <c:v>Q2</c:v>
                </c:pt>
                <c:pt idx="66">
                  <c:v>Q3</c:v>
                </c:pt>
                <c:pt idx="69">
                  <c:v>Q4</c:v>
                </c:pt>
                <c:pt idx="72">
                  <c:v>2006
Q1</c:v>
                </c:pt>
                <c:pt idx="75">
                  <c:v>Q2</c:v>
                </c:pt>
                <c:pt idx="78">
                  <c:v>Q3</c:v>
                </c:pt>
                <c:pt idx="81">
                  <c:v>Q4</c:v>
                </c:pt>
                <c:pt idx="84">
                  <c:v>2007
Q1</c:v>
                </c:pt>
                <c:pt idx="87">
                  <c:v>Q2</c:v>
                </c:pt>
                <c:pt idx="90">
                  <c:v>Q3</c:v>
                </c:pt>
                <c:pt idx="93">
                  <c:v>Q4</c:v>
                </c:pt>
                <c:pt idx="96">
                  <c:v>2008
Q1</c:v>
                </c:pt>
                <c:pt idx="99">
                  <c:v>Q2</c:v>
                </c:pt>
                <c:pt idx="102">
                  <c:v>Q3</c:v>
                </c:pt>
                <c:pt idx="105">
                  <c:v>Q4</c:v>
                </c:pt>
                <c:pt idx="108">
                  <c:v>2009
Q1</c:v>
                </c:pt>
                <c:pt idx="111">
                  <c:v>Q2</c:v>
                </c:pt>
                <c:pt idx="114">
                  <c:v>Q3</c:v>
                </c:pt>
                <c:pt idx="117">
                  <c:v>Q4</c:v>
                </c:pt>
                <c:pt idx="120">
                  <c:v>2010
Q1</c:v>
                </c:pt>
                <c:pt idx="123">
                  <c:v>Q2</c:v>
                </c:pt>
                <c:pt idx="126">
                  <c:v>Q3</c:v>
                </c:pt>
                <c:pt idx="129">
                  <c:v>Q4</c:v>
                </c:pt>
                <c:pt idx="132">
                  <c:v>2011
Q1</c:v>
                </c:pt>
                <c:pt idx="135">
                  <c:v>Q2</c:v>
                </c:pt>
                <c:pt idx="138">
                  <c:v>Q3</c:v>
                </c:pt>
                <c:pt idx="141">
                  <c:v>Q4</c:v>
                </c:pt>
                <c:pt idx="144">
                  <c:v>2012
Q1</c:v>
                </c:pt>
                <c:pt idx="147">
                  <c:v>Q2</c:v>
                </c:pt>
                <c:pt idx="150">
                  <c:v>Q3</c:v>
                </c:pt>
                <c:pt idx="153">
                  <c:v>Q4</c:v>
                </c:pt>
                <c:pt idx="156">
                  <c:v>2013
Q1</c:v>
                </c:pt>
                <c:pt idx="159">
                  <c:v>Q2</c:v>
                </c:pt>
                <c:pt idx="162">
                  <c:v>Q3</c:v>
                </c:pt>
                <c:pt idx="165">
                  <c:v>Q4</c:v>
                </c:pt>
                <c:pt idx="168">
                  <c:v>2014
Q1</c:v>
                </c:pt>
                <c:pt idx="171">
                  <c:v>Q2</c:v>
                </c:pt>
                <c:pt idx="174">
                  <c:v>Q3</c:v>
                </c:pt>
                <c:pt idx="177">
                  <c:v>Q4</c:v>
                </c:pt>
                <c:pt idx="180">
                  <c:v>2015
Q1</c:v>
                </c:pt>
                <c:pt idx="183">
                  <c:v>Q2</c:v>
                </c:pt>
                <c:pt idx="186">
                  <c:v>Q3</c:v>
                </c:pt>
                <c:pt idx="189">
                  <c:v>Q4</c:v>
                </c:pt>
                <c:pt idx="192">
                  <c:v>2016
Q1</c:v>
                </c:pt>
                <c:pt idx="195">
                  <c:v>Q2</c:v>
                </c:pt>
                <c:pt idx="198">
                  <c:v>Q3</c:v>
                </c:pt>
                <c:pt idx="201">
                  <c:v>Q4</c:v>
                </c:pt>
                <c:pt idx="204">
                  <c:v>2017
Q1</c:v>
                </c:pt>
                <c:pt idx="207">
                  <c:v>Q2</c:v>
                </c:pt>
                <c:pt idx="210">
                  <c:v>Q3</c:v>
                </c:pt>
                <c:pt idx="213">
                  <c:v>Q4</c:v>
                </c:pt>
                <c:pt idx="216">
                  <c:v>2018
Q1</c:v>
                </c:pt>
                <c:pt idx="219">
                  <c:v>Q2</c:v>
                </c:pt>
                <c:pt idx="222">
                  <c:v>Q3</c:v>
                </c:pt>
                <c:pt idx="225">
                  <c:v>Q4</c:v>
                </c:pt>
                <c:pt idx="228">
                  <c:v>2019
Q1</c:v>
                </c:pt>
                <c:pt idx="231">
                  <c:v>Q2</c:v>
                </c:pt>
                <c:pt idx="234">
                  <c:v>Q3</c:v>
                </c:pt>
                <c:pt idx="237">
                  <c:v>Q4</c:v>
                </c:pt>
                <c:pt idx="240">
                  <c:v>2020
Q1</c:v>
                </c:pt>
              </c:strCache>
            </c:strRef>
          </c:cat>
          <c:val>
            <c:numRef>
              <c:f>'Graf 6'!$K$5:$K$246</c:f>
              <c:numCache>
                <c:formatCode>0</c:formatCode>
                <c:ptCount val="242"/>
                <c:pt idx="0">
                  <c:v>59.252899999999997</c:v>
                </c:pt>
                <c:pt idx="1">
                  <c:v>60.875599999999999</c:v>
                </c:pt>
                <c:pt idx="2">
                  <c:v>62.5488</c:v>
                </c:pt>
                <c:pt idx="3">
                  <c:v>61.609400000000001</c:v>
                </c:pt>
                <c:pt idx="4">
                  <c:v>61.152200000000001</c:v>
                </c:pt>
                <c:pt idx="5">
                  <c:v>60.560099999999998</c:v>
                </c:pt>
                <c:pt idx="6">
                  <c:v>60.0518</c:v>
                </c:pt>
                <c:pt idx="7">
                  <c:v>59.356999999999999</c:v>
                </c:pt>
                <c:pt idx="8">
                  <c:v>57.384900000000002</c:v>
                </c:pt>
                <c:pt idx="9">
                  <c:v>56.405700000000003</c:v>
                </c:pt>
                <c:pt idx="10">
                  <c:v>56.028500000000001</c:v>
                </c:pt>
                <c:pt idx="11">
                  <c:v>55.337000000000003</c:v>
                </c:pt>
                <c:pt idx="12">
                  <c:v>54.283900000000003</c:v>
                </c:pt>
                <c:pt idx="13">
                  <c:v>52.948999999999998</c:v>
                </c:pt>
                <c:pt idx="14">
                  <c:v>52.039400000000001</c:v>
                </c:pt>
                <c:pt idx="15">
                  <c:v>51.281999999999996</c:v>
                </c:pt>
                <c:pt idx="16">
                  <c:v>51.530500000000004</c:v>
                </c:pt>
                <c:pt idx="17">
                  <c:v>50.959299999999999</c:v>
                </c:pt>
                <c:pt idx="18">
                  <c:v>50.3157</c:v>
                </c:pt>
                <c:pt idx="19">
                  <c:v>48.076900000000002</c:v>
                </c:pt>
                <c:pt idx="20">
                  <c:v>45.200600000000001</c:v>
                </c:pt>
                <c:pt idx="21">
                  <c:v>46.088900000000002</c:v>
                </c:pt>
                <c:pt idx="22">
                  <c:v>47.991799999999998</c:v>
                </c:pt>
                <c:pt idx="23">
                  <c:v>49.970999999999997</c:v>
                </c:pt>
                <c:pt idx="24">
                  <c:v>51.550800000000002</c:v>
                </c:pt>
                <c:pt idx="25">
                  <c:v>52.7789</c:v>
                </c:pt>
                <c:pt idx="26">
                  <c:v>53.322699999999998</c:v>
                </c:pt>
                <c:pt idx="27">
                  <c:v>52.779800000000002</c:v>
                </c:pt>
                <c:pt idx="28">
                  <c:v>53.206800000000001</c:v>
                </c:pt>
                <c:pt idx="29">
                  <c:v>52.763599999999997</c:v>
                </c:pt>
                <c:pt idx="30">
                  <c:v>51.597999999999999</c:v>
                </c:pt>
                <c:pt idx="31">
                  <c:v>49.244799999999998</c:v>
                </c:pt>
                <c:pt idx="32">
                  <c:v>50.746899999999997</c:v>
                </c:pt>
                <c:pt idx="33">
                  <c:v>51.146099999999997</c:v>
                </c:pt>
                <c:pt idx="34">
                  <c:v>50.3352</c:v>
                </c:pt>
                <c:pt idx="35">
                  <c:v>50.391300000000001</c:v>
                </c:pt>
                <c:pt idx="36">
                  <c:v>49.991300000000003</c:v>
                </c:pt>
                <c:pt idx="37">
                  <c:v>48.828699999999998</c:v>
                </c:pt>
                <c:pt idx="38">
                  <c:v>48.356000000000002</c:v>
                </c:pt>
                <c:pt idx="39">
                  <c:v>48.186799999999998</c:v>
                </c:pt>
                <c:pt idx="40">
                  <c:v>48.155299999999997</c:v>
                </c:pt>
                <c:pt idx="41">
                  <c:v>49.847499999999997</c:v>
                </c:pt>
                <c:pt idx="42">
                  <c:v>51.201099999999997</c:v>
                </c:pt>
                <c:pt idx="43">
                  <c:v>52.847499999999997</c:v>
                </c:pt>
                <c:pt idx="44">
                  <c:v>54.877699999999997</c:v>
                </c:pt>
                <c:pt idx="45">
                  <c:v>56.245600000000003</c:v>
                </c:pt>
                <c:pt idx="46">
                  <c:v>55.793599999999998</c:v>
                </c:pt>
                <c:pt idx="47">
                  <c:v>56.185499999999998</c:v>
                </c:pt>
                <c:pt idx="48">
                  <c:v>55.4343</c:v>
                </c:pt>
                <c:pt idx="49">
                  <c:v>54.536000000000001</c:v>
                </c:pt>
                <c:pt idx="50">
                  <c:v>54.926299999999998</c:v>
                </c:pt>
                <c:pt idx="51">
                  <c:v>56.042700000000004</c:v>
                </c:pt>
                <c:pt idx="52">
                  <c:v>55.571800000000003</c:v>
                </c:pt>
                <c:pt idx="53">
                  <c:v>56.0212</c:v>
                </c:pt>
                <c:pt idx="54">
                  <c:v>54.955399999999997</c:v>
                </c:pt>
                <c:pt idx="55">
                  <c:v>53.917499999999997</c:v>
                </c:pt>
                <c:pt idx="56">
                  <c:v>53.738900000000001</c:v>
                </c:pt>
                <c:pt idx="57">
                  <c:v>51.729500000000002</c:v>
                </c:pt>
                <c:pt idx="58">
                  <c:v>52.526899999999998</c:v>
                </c:pt>
                <c:pt idx="59">
                  <c:v>53.355800000000002</c:v>
                </c:pt>
                <c:pt idx="60">
                  <c:v>53.145699999999998</c:v>
                </c:pt>
                <c:pt idx="61">
                  <c:v>52.4527</c:v>
                </c:pt>
                <c:pt idx="62">
                  <c:v>51.765000000000001</c:v>
                </c:pt>
                <c:pt idx="63">
                  <c:v>52.106400000000001</c:v>
                </c:pt>
                <c:pt idx="64">
                  <c:v>52.282400000000003</c:v>
                </c:pt>
                <c:pt idx="65">
                  <c:v>53.183</c:v>
                </c:pt>
                <c:pt idx="66">
                  <c:v>52.762799999999999</c:v>
                </c:pt>
                <c:pt idx="67">
                  <c:v>54.295999999999999</c:v>
                </c:pt>
                <c:pt idx="68">
                  <c:v>54.664999999999999</c:v>
                </c:pt>
                <c:pt idx="69">
                  <c:v>55.054099999999998</c:v>
                </c:pt>
                <c:pt idx="70">
                  <c:v>56.378300000000003</c:v>
                </c:pt>
                <c:pt idx="71">
                  <c:v>56.555599999999998</c:v>
                </c:pt>
                <c:pt idx="72">
                  <c:v>57.732799999999997</c:v>
                </c:pt>
                <c:pt idx="73">
                  <c:v>58.502099999999999</c:v>
                </c:pt>
                <c:pt idx="74">
                  <c:v>58.734499999999997</c:v>
                </c:pt>
                <c:pt idx="75">
                  <c:v>59.005800000000001</c:v>
                </c:pt>
                <c:pt idx="76">
                  <c:v>60.416499999999999</c:v>
                </c:pt>
                <c:pt idx="77">
                  <c:v>58.462299999999999</c:v>
                </c:pt>
                <c:pt idx="78">
                  <c:v>57.811999999999998</c:v>
                </c:pt>
                <c:pt idx="79">
                  <c:v>57.259399999999999</c:v>
                </c:pt>
                <c:pt idx="80">
                  <c:v>57.3474</c:v>
                </c:pt>
                <c:pt idx="81">
                  <c:v>57.639200000000002</c:v>
                </c:pt>
                <c:pt idx="82">
                  <c:v>57.4998</c:v>
                </c:pt>
                <c:pt idx="83">
                  <c:v>57.508899999999997</c:v>
                </c:pt>
                <c:pt idx="84">
                  <c:v>57.709099999999999</c:v>
                </c:pt>
                <c:pt idx="85">
                  <c:v>57.392299999999999</c:v>
                </c:pt>
                <c:pt idx="86">
                  <c:v>56.943899999999999</c:v>
                </c:pt>
                <c:pt idx="87">
                  <c:v>56.840200000000003</c:v>
                </c:pt>
                <c:pt idx="88">
                  <c:v>57.774099999999997</c:v>
                </c:pt>
                <c:pt idx="89">
                  <c:v>57.515099999999997</c:v>
                </c:pt>
                <c:pt idx="90">
                  <c:v>57.360399999999998</c:v>
                </c:pt>
                <c:pt idx="91">
                  <c:v>54.694299999999998</c:v>
                </c:pt>
                <c:pt idx="92">
                  <c:v>54.651499999999999</c:v>
                </c:pt>
                <c:pt idx="93">
                  <c:v>54.123399999999997</c:v>
                </c:pt>
                <c:pt idx="94">
                  <c:v>53.284700000000001</c:v>
                </c:pt>
                <c:pt idx="95">
                  <c:v>51.789099999999998</c:v>
                </c:pt>
                <c:pt idx="96">
                  <c:v>52.7776</c:v>
                </c:pt>
                <c:pt idx="97">
                  <c:v>51.797899999999998</c:v>
                </c:pt>
                <c:pt idx="98">
                  <c:v>51.942300000000003</c:v>
                </c:pt>
                <c:pt idx="99">
                  <c:v>51.0503</c:v>
                </c:pt>
                <c:pt idx="100">
                  <c:v>49.303100000000001</c:v>
                </c:pt>
                <c:pt idx="101">
                  <c:v>47.754600000000003</c:v>
                </c:pt>
                <c:pt idx="102">
                  <c:v>48.166400000000003</c:v>
                </c:pt>
                <c:pt idx="103">
                  <c:v>46.878300000000003</c:v>
                </c:pt>
                <c:pt idx="104">
                  <c:v>43.614400000000003</c:v>
                </c:pt>
                <c:pt idx="105">
                  <c:v>38.923099999999998</c:v>
                </c:pt>
                <c:pt idx="106">
                  <c:v>38.179699999999997</c:v>
                </c:pt>
                <c:pt idx="107">
                  <c:v>38.291200000000003</c:v>
                </c:pt>
                <c:pt idx="108">
                  <c:v>36.2166</c:v>
                </c:pt>
                <c:pt idx="109">
                  <c:v>38.251800000000003</c:v>
                </c:pt>
                <c:pt idx="110">
                  <c:v>41.0625</c:v>
                </c:pt>
                <c:pt idx="111">
                  <c:v>44</c:v>
                </c:pt>
                <c:pt idx="112">
                  <c:v>44.6</c:v>
                </c:pt>
                <c:pt idx="113">
                  <c:v>47</c:v>
                </c:pt>
                <c:pt idx="114">
                  <c:v>50.4</c:v>
                </c:pt>
                <c:pt idx="115">
                  <c:v>51.1</c:v>
                </c:pt>
                <c:pt idx="116">
                  <c:v>53</c:v>
                </c:pt>
                <c:pt idx="117">
                  <c:v>53.7</c:v>
                </c:pt>
                <c:pt idx="118">
                  <c:v>54.2</c:v>
                </c:pt>
                <c:pt idx="119">
                  <c:v>53.7</c:v>
                </c:pt>
                <c:pt idx="120">
                  <c:v>53.7</c:v>
                </c:pt>
                <c:pt idx="121">
                  <c:v>55.9</c:v>
                </c:pt>
                <c:pt idx="122">
                  <c:v>57.3</c:v>
                </c:pt>
                <c:pt idx="123">
                  <c:v>56.4</c:v>
                </c:pt>
                <c:pt idx="124">
                  <c:v>56</c:v>
                </c:pt>
                <c:pt idx="125">
                  <c:v>56.7</c:v>
                </c:pt>
                <c:pt idx="126">
                  <c:v>56.2</c:v>
                </c:pt>
                <c:pt idx="127">
                  <c:v>54.1</c:v>
                </c:pt>
                <c:pt idx="128">
                  <c:v>53.8</c:v>
                </c:pt>
                <c:pt idx="129">
                  <c:v>55.5</c:v>
                </c:pt>
                <c:pt idx="130">
                  <c:v>55.5</c:v>
                </c:pt>
                <c:pt idx="131">
                  <c:v>57</c:v>
                </c:pt>
                <c:pt idx="132">
                  <c:v>58.2</c:v>
                </c:pt>
                <c:pt idx="133">
                  <c:v>57.6</c:v>
                </c:pt>
                <c:pt idx="134">
                  <c:v>57.8</c:v>
                </c:pt>
                <c:pt idx="135">
                  <c:v>55.8</c:v>
                </c:pt>
                <c:pt idx="136">
                  <c:v>53.3</c:v>
                </c:pt>
                <c:pt idx="137">
                  <c:v>51.1</c:v>
                </c:pt>
                <c:pt idx="138">
                  <c:v>50.7</c:v>
                </c:pt>
                <c:pt idx="139">
                  <c:v>49.1</c:v>
                </c:pt>
                <c:pt idx="140">
                  <c:v>46.5</c:v>
                </c:pt>
                <c:pt idx="141">
                  <c:v>47</c:v>
                </c:pt>
                <c:pt idx="142">
                  <c:v>48.3</c:v>
                </c:pt>
                <c:pt idx="143">
                  <c:v>50.4</c:v>
                </c:pt>
                <c:pt idx="144">
                  <c:v>49.3</c:v>
                </c:pt>
                <c:pt idx="145">
                  <c:v>49.1</c:v>
                </c:pt>
                <c:pt idx="146">
                  <c:v>46.7</c:v>
                </c:pt>
                <c:pt idx="147">
                  <c:v>46</c:v>
                </c:pt>
                <c:pt idx="148">
                  <c:v>46.4</c:v>
                </c:pt>
                <c:pt idx="149">
                  <c:v>46.5</c:v>
                </c:pt>
                <c:pt idx="150">
                  <c:v>46.3</c:v>
                </c:pt>
                <c:pt idx="151">
                  <c:v>46.1</c:v>
                </c:pt>
                <c:pt idx="152">
                  <c:v>45.7</c:v>
                </c:pt>
                <c:pt idx="153">
                  <c:v>46.5</c:v>
                </c:pt>
                <c:pt idx="154">
                  <c:v>47.2</c:v>
                </c:pt>
                <c:pt idx="155">
                  <c:v>48.6</c:v>
                </c:pt>
                <c:pt idx="156">
                  <c:v>47.9</c:v>
                </c:pt>
                <c:pt idx="157">
                  <c:v>46.5</c:v>
                </c:pt>
                <c:pt idx="158">
                  <c:v>46.9</c:v>
                </c:pt>
                <c:pt idx="159">
                  <c:v>47.7</c:v>
                </c:pt>
                <c:pt idx="160">
                  <c:v>48.7</c:v>
                </c:pt>
                <c:pt idx="161">
                  <c:v>50.5</c:v>
                </c:pt>
                <c:pt idx="162">
                  <c:v>51.5</c:v>
                </c:pt>
                <c:pt idx="163">
                  <c:v>52.2</c:v>
                </c:pt>
                <c:pt idx="164">
                  <c:v>51.9</c:v>
                </c:pt>
                <c:pt idx="165">
                  <c:v>51.7</c:v>
                </c:pt>
                <c:pt idx="166">
                  <c:v>52.1</c:v>
                </c:pt>
                <c:pt idx="167">
                  <c:v>52.9</c:v>
                </c:pt>
                <c:pt idx="168">
                  <c:v>53.3</c:v>
                </c:pt>
                <c:pt idx="169">
                  <c:v>53.1</c:v>
                </c:pt>
                <c:pt idx="170">
                  <c:v>54</c:v>
                </c:pt>
                <c:pt idx="171">
                  <c:v>53.5</c:v>
                </c:pt>
                <c:pt idx="172">
                  <c:v>52.8</c:v>
                </c:pt>
                <c:pt idx="173">
                  <c:v>53.8</c:v>
                </c:pt>
                <c:pt idx="174">
                  <c:v>52.5</c:v>
                </c:pt>
                <c:pt idx="175">
                  <c:v>52</c:v>
                </c:pt>
                <c:pt idx="176">
                  <c:v>52.1</c:v>
                </c:pt>
                <c:pt idx="177">
                  <c:v>51.1</c:v>
                </c:pt>
                <c:pt idx="178">
                  <c:v>51.4</c:v>
                </c:pt>
                <c:pt idx="179">
                  <c:v>52.6</c:v>
                </c:pt>
                <c:pt idx="180">
                  <c:v>53.3</c:v>
                </c:pt>
                <c:pt idx="181">
                  <c:v>54</c:v>
                </c:pt>
                <c:pt idx="182">
                  <c:v>53.9</c:v>
                </c:pt>
                <c:pt idx="183">
                  <c:v>53.6</c:v>
                </c:pt>
                <c:pt idx="184">
                  <c:v>54.2</c:v>
                </c:pt>
                <c:pt idx="185">
                  <c:v>53.7</c:v>
                </c:pt>
                <c:pt idx="186">
                  <c:v>54.3</c:v>
                </c:pt>
                <c:pt idx="187">
                  <c:v>53.6</c:v>
                </c:pt>
                <c:pt idx="188">
                  <c:v>53.9</c:v>
                </c:pt>
                <c:pt idx="189">
                  <c:v>54.2</c:v>
                </c:pt>
                <c:pt idx="190">
                  <c:v>54.3</c:v>
                </c:pt>
                <c:pt idx="191">
                  <c:v>53.6</c:v>
                </c:pt>
                <c:pt idx="192">
                  <c:v>53</c:v>
                </c:pt>
                <c:pt idx="193">
                  <c:v>53.1</c:v>
                </c:pt>
                <c:pt idx="194">
                  <c:v>53</c:v>
                </c:pt>
                <c:pt idx="195">
                  <c:v>53.1</c:v>
                </c:pt>
                <c:pt idx="196">
                  <c:v>53.1</c:v>
                </c:pt>
                <c:pt idx="197">
                  <c:v>53.2</c:v>
                </c:pt>
                <c:pt idx="198">
                  <c:v>53.3</c:v>
                </c:pt>
                <c:pt idx="199">
                  <c:v>52.6</c:v>
                </c:pt>
                <c:pt idx="200">
                  <c:v>53.3</c:v>
                </c:pt>
                <c:pt idx="201">
                  <c:v>53.9</c:v>
                </c:pt>
                <c:pt idx="202">
                  <c:v>54.4</c:v>
                </c:pt>
                <c:pt idx="203">
                  <c:v>54.4</c:v>
                </c:pt>
                <c:pt idx="204">
                  <c:v>56</c:v>
                </c:pt>
                <c:pt idx="205">
                  <c:v>56.4</c:v>
                </c:pt>
                <c:pt idx="206">
                  <c:v>56.8</c:v>
                </c:pt>
                <c:pt idx="207">
                  <c:v>56.8</c:v>
                </c:pt>
                <c:pt idx="208">
                  <c:v>56.3</c:v>
                </c:pt>
                <c:pt idx="209">
                  <c:v>55.7</c:v>
                </c:pt>
                <c:pt idx="210">
                  <c:v>55.7</c:v>
                </c:pt>
                <c:pt idx="211">
                  <c:v>56.7</c:v>
                </c:pt>
                <c:pt idx="212">
                  <c:v>56</c:v>
                </c:pt>
                <c:pt idx="213">
                  <c:v>57.5</c:v>
                </c:pt>
                <c:pt idx="214">
                  <c:v>58.1</c:v>
                </c:pt>
                <c:pt idx="215">
                  <c:v>58.8</c:v>
                </c:pt>
                <c:pt idx="216">
                  <c:v>57.1</c:v>
                </c:pt>
                <c:pt idx="217">
                  <c:v>55.2</c:v>
                </c:pt>
                <c:pt idx="218">
                  <c:v>55.1</c:v>
                </c:pt>
                <c:pt idx="219">
                  <c:v>54.1</c:v>
                </c:pt>
                <c:pt idx="220">
                  <c:v>54.9</c:v>
                </c:pt>
                <c:pt idx="221">
                  <c:v>54.3</c:v>
                </c:pt>
                <c:pt idx="222">
                  <c:v>54.5</c:v>
                </c:pt>
                <c:pt idx="223">
                  <c:v>54.1</c:v>
                </c:pt>
                <c:pt idx="224">
                  <c:v>53.1</c:v>
                </c:pt>
                <c:pt idx="225">
                  <c:v>52.7</c:v>
                </c:pt>
                <c:pt idx="226">
                  <c:v>51.1</c:v>
                </c:pt>
                <c:pt idx="227">
                  <c:v>51</c:v>
                </c:pt>
                <c:pt idx="228">
                  <c:v>51.9</c:v>
                </c:pt>
                <c:pt idx="229">
                  <c:v>51.6</c:v>
                </c:pt>
                <c:pt idx="230">
                  <c:v>51.5</c:v>
                </c:pt>
                <c:pt idx="231">
                  <c:v>51.8</c:v>
                </c:pt>
                <c:pt idx="232">
                  <c:v>52.2</c:v>
                </c:pt>
                <c:pt idx="233">
                  <c:v>51.5</c:v>
                </c:pt>
                <c:pt idx="234">
                  <c:v>51.9</c:v>
                </c:pt>
                <c:pt idx="235">
                  <c:v>50.1</c:v>
                </c:pt>
                <c:pt idx="236">
                  <c:v>50.6</c:v>
                </c:pt>
                <c:pt idx="237">
                  <c:v>50.6</c:v>
                </c:pt>
                <c:pt idx="238">
                  <c:v>50.9</c:v>
                </c:pt>
                <c:pt idx="239">
                  <c:v>51.3</c:v>
                </c:pt>
                <c:pt idx="240">
                  <c:v>51.6</c:v>
                </c:pt>
                <c:pt idx="241">
                  <c:v>31.4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3-02B6-42B3-9408-081BF9DF65CF}"/>
            </c:ext>
          </c:extLst>
        </c:ser>
        <c:ser>
          <c:idx val="2"/>
          <c:order val="2"/>
          <c:tx>
            <c:strRef>
              <c:f>'Graf 6'!$L$3</c:f>
              <c:strCache>
                <c:ptCount val="1"/>
                <c:pt idx="0">
                  <c:v>PMI Threshold (RHS)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'Graf 6'!$I$5:$I$246</c:f>
              <c:strCache>
                <c:ptCount val="241"/>
                <c:pt idx="0">
                  <c:v>2000
Q1</c:v>
                </c:pt>
                <c:pt idx="3">
                  <c:v>Q2</c:v>
                </c:pt>
                <c:pt idx="6">
                  <c:v>Q3</c:v>
                </c:pt>
                <c:pt idx="9">
                  <c:v>Q4</c:v>
                </c:pt>
                <c:pt idx="12">
                  <c:v>2001
Q1</c:v>
                </c:pt>
                <c:pt idx="15">
                  <c:v>Q2</c:v>
                </c:pt>
                <c:pt idx="18">
                  <c:v>Q3</c:v>
                </c:pt>
                <c:pt idx="21">
                  <c:v>Q4</c:v>
                </c:pt>
                <c:pt idx="24">
                  <c:v>2002
Q1</c:v>
                </c:pt>
                <c:pt idx="27">
                  <c:v>Q2</c:v>
                </c:pt>
                <c:pt idx="30">
                  <c:v>Q3</c:v>
                </c:pt>
                <c:pt idx="33">
                  <c:v>Q4</c:v>
                </c:pt>
                <c:pt idx="36">
                  <c:v>2003
Q1</c:v>
                </c:pt>
                <c:pt idx="39">
                  <c:v>Q2</c:v>
                </c:pt>
                <c:pt idx="42">
                  <c:v>Q3</c:v>
                </c:pt>
                <c:pt idx="45">
                  <c:v>Q4</c:v>
                </c:pt>
                <c:pt idx="48">
                  <c:v>2004
Q1</c:v>
                </c:pt>
                <c:pt idx="51">
                  <c:v>Q2</c:v>
                </c:pt>
                <c:pt idx="54">
                  <c:v>Q3</c:v>
                </c:pt>
                <c:pt idx="57">
                  <c:v>Q4</c:v>
                </c:pt>
                <c:pt idx="60">
                  <c:v>2005
Q1</c:v>
                </c:pt>
                <c:pt idx="63">
                  <c:v>Q2</c:v>
                </c:pt>
                <c:pt idx="66">
                  <c:v>Q3</c:v>
                </c:pt>
                <c:pt idx="69">
                  <c:v>Q4</c:v>
                </c:pt>
                <c:pt idx="72">
                  <c:v>2006
Q1</c:v>
                </c:pt>
                <c:pt idx="75">
                  <c:v>Q2</c:v>
                </c:pt>
                <c:pt idx="78">
                  <c:v>Q3</c:v>
                </c:pt>
                <c:pt idx="81">
                  <c:v>Q4</c:v>
                </c:pt>
                <c:pt idx="84">
                  <c:v>2007
Q1</c:v>
                </c:pt>
                <c:pt idx="87">
                  <c:v>Q2</c:v>
                </c:pt>
                <c:pt idx="90">
                  <c:v>Q3</c:v>
                </c:pt>
                <c:pt idx="93">
                  <c:v>Q4</c:v>
                </c:pt>
                <c:pt idx="96">
                  <c:v>2008
Q1</c:v>
                </c:pt>
                <c:pt idx="99">
                  <c:v>Q2</c:v>
                </c:pt>
                <c:pt idx="102">
                  <c:v>Q3</c:v>
                </c:pt>
                <c:pt idx="105">
                  <c:v>Q4</c:v>
                </c:pt>
                <c:pt idx="108">
                  <c:v>2009
Q1</c:v>
                </c:pt>
                <c:pt idx="111">
                  <c:v>Q2</c:v>
                </c:pt>
                <c:pt idx="114">
                  <c:v>Q3</c:v>
                </c:pt>
                <c:pt idx="117">
                  <c:v>Q4</c:v>
                </c:pt>
                <c:pt idx="120">
                  <c:v>2010
Q1</c:v>
                </c:pt>
                <c:pt idx="123">
                  <c:v>Q2</c:v>
                </c:pt>
                <c:pt idx="126">
                  <c:v>Q3</c:v>
                </c:pt>
                <c:pt idx="129">
                  <c:v>Q4</c:v>
                </c:pt>
                <c:pt idx="132">
                  <c:v>2011
Q1</c:v>
                </c:pt>
                <c:pt idx="135">
                  <c:v>Q2</c:v>
                </c:pt>
                <c:pt idx="138">
                  <c:v>Q3</c:v>
                </c:pt>
                <c:pt idx="141">
                  <c:v>Q4</c:v>
                </c:pt>
                <c:pt idx="144">
                  <c:v>2012
Q1</c:v>
                </c:pt>
                <c:pt idx="147">
                  <c:v>Q2</c:v>
                </c:pt>
                <c:pt idx="150">
                  <c:v>Q3</c:v>
                </c:pt>
                <c:pt idx="153">
                  <c:v>Q4</c:v>
                </c:pt>
                <c:pt idx="156">
                  <c:v>2013
Q1</c:v>
                </c:pt>
                <c:pt idx="159">
                  <c:v>Q2</c:v>
                </c:pt>
                <c:pt idx="162">
                  <c:v>Q3</c:v>
                </c:pt>
                <c:pt idx="165">
                  <c:v>Q4</c:v>
                </c:pt>
                <c:pt idx="168">
                  <c:v>2014
Q1</c:v>
                </c:pt>
                <c:pt idx="171">
                  <c:v>Q2</c:v>
                </c:pt>
                <c:pt idx="174">
                  <c:v>Q3</c:v>
                </c:pt>
                <c:pt idx="177">
                  <c:v>Q4</c:v>
                </c:pt>
                <c:pt idx="180">
                  <c:v>2015
Q1</c:v>
                </c:pt>
                <c:pt idx="183">
                  <c:v>Q2</c:v>
                </c:pt>
                <c:pt idx="186">
                  <c:v>Q3</c:v>
                </c:pt>
                <c:pt idx="189">
                  <c:v>Q4</c:v>
                </c:pt>
                <c:pt idx="192">
                  <c:v>2016
Q1</c:v>
                </c:pt>
                <c:pt idx="195">
                  <c:v>Q2</c:v>
                </c:pt>
                <c:pt idx="198">
                  <c:v>Q3</c:v>
                </c:pt>
                <c:pt idx="201">
                  <c:v>Q4</c:v>
                </c:pt>
                <c:pt idx="204">
                  <c:v>2017
Q1</c:v>
                </c:pt>
                <c:pt idx="207">
                  <c:v>Q2</c:v>
                </c:pt>
                <c:pt idx="210">
                  <c:v>Q3</c:v>
                </c:pt>
                <c:pt idx="213">
                  <c:v>Q4</c:v>
                </c:pt>
                <c:pt idx="216">
                  <c:v>2018
Q1</c:v>
                </c:pt>
                <c:pt idx="219">
                  <c:v>Q2</c:v>
                </c:pt>
                <c:pt idx="222">
                  <c:v>Q3</c:v>
                </c:pt>
                <c:pt idx="225">
                  <c:v>Q4</c:v>
                </c:pt>
                <c:pt idx="228">
                  <c:v>2019
Q1</c:v>
                </c:pt>
                <c:pt idx="231">
                  <c:v>Q2</c:v>
                </c:pt>
                <c:pt idx="234">
                  <c:v>Q3</c:v>
                </c:pt>
                <c:pt idx="237">
                  <c:v>Q4</c:v>
                </c:pt>
                <c:pt idx="240">
                  <c:v>2020
Q1</c:v>
                </c:pt>
              </c:strCache>
            </c:strRef>
          </c:cat>
          <c:val>
            <c:numRef>
              <c:f>'Graf 6'!$L$5:$L$246</c:f>
              <c:numCache>
                <c:formatCode>0</c:formatCode>
                <c:ptCount val="242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  <c:pt idx="156">
                  <c:v>50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50</c:v>
                </c:pt>
                <c:pt idx="161">
                  <c:v>50</c:v>
                </c:pt>
                <c:pt idx="162">
                  <c:v>50</c:v>
                </c:pt>
                <c:pt idx="163">
                  <c:v>50</c:v>
                </c:pt>
                <c:pt idx="164">
                  <c:v>50</c:v>
                </c:pt>
                <c:pt idx="165">
                  <c:v>50</c:v>
                </c:pt>
                <c:pt idx="166">
                  <c:v>50</c:v>
                </c:pt>
                <c:pt idx="167">
                  <c:v>50</c:v>
                </c:pt>
                <c:pt idx="168">
                  <c:v>50</c:v>
                </c:pt>
                <c:pt idx="169">
                  <c:v>50</c:v>
                </c:pt>
                <c:pt idx="170">
                  <c:v>50</c:v>
                </c:pt>
                <c:pt idx="171">
                  <c:v>50</c:v>
                </c:pt>
                <c:pt idx="172">
                  <c:v>50</c:v>
                </c:pt>
                <c:pt idx="173">
                  <c:v>50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50</c:v>
                </c:pt>
                <c:pt idx="182">
                  <c:v>50</c:v>
                </c:pt>
                <c:pt idx="183">
                  <c:v>50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50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50</c:v>
                </c:pt>
                <c:pt idx="193">
                  <c:v>50</c:v>
                </c:pt>
                <c:pt idx="194">
                  <c:v>50</c:v>
                </c:pt>
                <c:pt idx="195">
                  <c:v>50</c:v>
                </c:pt>
                <c:pt idx="196">
                  <c:v>50</c:v>
                </c:pt>
                <c:pt idx="197">
                  <c:v>50</c:v>
                </c:pt>
                <c:pt idx="198">
                  <c:v>50</c:v>
                </c:pt>
                <c:pt idx="199">
                  <c:v>50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50</c:v>
                </c:pt>
                <c:pt idx="210">
                  <c:v>50</c:v>
                </c:pt>
                <c:pt idx="211">
                  <c:v>50</c:v>
                </c:pt>
                <c:pt idx="212">
                  <c:v>50</c:v>
                </c:pt>
                <c:pt idx="213">
                  <c:v>50</c:v>
                </c:pt>
                <c:pt idx="214">
                  <c:v>50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50</c:v>
                </c:pt>
                <c:pt idx="223">
                  <c:v>50</c:v>
                </c:pt>
                <c:pt idx="224">
                  <c:v>50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  <c:pt idx="239">
                  <c:v>50</c:v>
                </c:pt>
                <c:pt idx="240">
                  <c:v>50</c:v>
                </c:pt>
                <c:pt idx="241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02B6-42B3-9408-081BF9DF65CF}"/>
            </c:ext>
          </c:extLst>
        </c:ser>
        <c:ser>
          <c:idx val="4"/>
          <c:order val="3"/>
          <c:tx>
            <c:strRef>
              <c:f>'Graf 6'!$M$3</c:f>
              <c:strCache>
                <c:ptCount val="1"/>
                <c:pt idx="0">
                  <c:v>ESI euro area (RHS), level-shifted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 6'!$I$5:$I$246</c:f>
              <c:strCache>
                <c:ptCount val="241"/>
                <c:pt idx="0">
                  <c:v>2000
Q1</c:v>
                </c:pt>
                <c:pt idx="3">
                  <c:v>Q2</c:v>
                </c:pt>
                <c:pt idx="6">
                  <c:v>Q3</c:v>
                </c:pt>
                <c:pt idx="9">
                  <c:v>Q4</c:v>
                </c:pt>
                <c:pt idx="12">
                  <c:v>2001
Q1</c:v>
                </c:pt>
                <c:pt idx="15">
                  <c:v>Q2</c:v>
                </c:pt>
                <c:pt idx="18">
                  <c:v>Q3</c:v>
                </c:pt>
                <c:pt idx="21">
                  <c:v>Q4</c:v>
                </c:pt>
                <c:pt idx="24">
                  <c:v>2002
Q1</c:v>
                </c:pt>
                <c:pt idx="27">
                  <c:v>Q2</c:v>
                </c:pt>
                <c:pt idx="30">
                  <c:v>Q3</c:v>
                </c:pt>
                <c:pt idx="33">
                  <c:v>Q4</c:v>
                </c:pt>
                <c:pt idx="36">
                  <c:v>2003
Q1</c:v>
                </c:pt>
                <c:pt idx="39">
                  <c:v>Q2</c:v>
                </c:pt>
                <c:pt idx="42">
                  <c:v>Q3</c:v>
                </c:pt>
                <c:pt idx="45">
                  <c:v>Q4</c:v>
                </c:pt>
                <c:pt idx="48">
                  <c:v>2004
Q1</c:v>
                </c:pt>
                <c:pt idx="51">
                  <c:v>Q2</c:v>
                </c:pt>
                <c:pt idx="54">
                  <c:v>Q3</c:v>
                </c:pt>
                <c:pt idx="57">
                  <c:v>Q4</c:v>
                </c:pt>
                <c:pt idx="60">
                  <c:v>2005
Q1</c:v>
                </c:pt>
                <c:pt idx="63">
                  <c:v>Q2</c:v>
                </c:pt>
                <c:pt idx="66">
                  <c:v>Q3</c:v>
                </c:pt>
                <c:pt idx="69">
                  <c:v>Q4</c:v>
                </c:pt>
                <c:pt idx="72">
                  <c:v>2006
Q1</c:v>
                </c:pt>
                <c:pt idx="75">
                  <c:v>Q2</c:v>
                </c:pt>
                <c:pt idx="78">
                  <c:v>Q3</c:v>
                </c:pt>
                <c:pt idx="81">
                  <c:v>Q4</c:v>
                </c:pt>
                <c:pt idx="84">
                  <c:v>2007
Q1</c:v>
                </c:pt>
                <c:pt idx="87">
                  <c:v>Q2</c:v>
                </c:pt>
                <c:pt idx="90">
                  <c:v>Q3</c:v>
                </c:pt>
                <c:pt idx="93">
                  <c:v>Q4</c:v>
                </c:pt>
                <c:pt idx="96">
                  <c:v>2008
Q1</c:v>
                </c:pt>
                <c:pt idx="99">
                  <c:v>Q2</c:v>
                </c:pt>
                <c:pt idx="102">
                  <c:v>Q3</c:v>
                </c:pt>
                <c:pt idx="105">
                  <c:v>Q4</c:v>
                </c:pt>
                <c:pt idx="108">
                  <c:v>2009
Q1</c:v>
                </c:pt>
                <c:pt idx="111">
                  <c:v>Q2</c:v>
                </c:pt>
                <c:pt idx="114">
                  <c:v>Q3</c:v>
                </c:pt>
                <c:pt idx="117">
                  <c:v>Q4</c:v>
                </c:pt>
                <c:pt idx="120">
                  <c:v>2010
Q1</c:v>
                </c:pt>
                <c:pt idx="123">
                  <c:v>Q2</c:v>
                </c:pt>
                <c:pt idx="126">
                  <c:v>Q3</c:v>
                </c:pt>
                <c:pt idx="129">
                  <c:v>Q4</c:v>
                </c:pt>
                <c:pt idx="132">
                  <c:v>2011
Q1</c:v>
                </c:pt>
                <c:pt idx="135">
                  <c:v>Q2</c:v>
                </c:pt>
                <c:pt idx="138">
                  <c:v>Q3</c:v>
                </c:pt>
                <c:pt idx="141">
                  <c:v>Q4</c:v>
                </c:pt>
                <c:pt idx="144">
                  <c:v>2012
Q1</c:v>
                </c:pt>
                <c:pt idx="147">
                  <c:v>Q2</c:v>
                </c:pt>
                <c:pt idx="150">
                  <c:v>Q3</c:v>
                </c:pt>
                <c:pt idx="153">
                  <c:v>Q4</c:v>
                </c:pt>
                <c:pt idx="156">
                  <c:v>2013
Q1</c:v>
                </c:pt>
                <c:pt idx="159">
                  <c:v>Q2</c:v>
                </c:pt>
                <c:pt idx="162">
                  <c:v>Q3</c:v>
                </c:pt>
                <c:pt idx="165">
                  <c:v>Q4</c:v>
                </c:pt>
                <c:pt idx="168">
                  <c:v>2014
Q1</c:v>
                </c:pt>
                <c:pt idx="171">
                  <c:v>Q2</c:v>
                </c:pt>
                <c:pt idx="174">
                  <c:v>Q3</c:v>
                </c:pt>
                <c:pt idx="177">
                  <c:v>Q4</c:v>
                </c:pt>
                <c:pt idx="180">
                  <c:v>2015
Q1</c:v>
                </c:pt>
                <c:pt idx="183">
                  <c:v>Q2</c:v>
                </c:pt>
                <c:pt idx="186">
                  <c:v>Q3</c:v>
                </c:pt>
                <c:pt idx="189">
                  <c:v>Q4</c:v>
                </c:pt>
                <c:pt idx="192">
                  <c:v>2016
Q1</c:v>
                </c:pt>
                <c:pt idx="195">
                  <c:v>Q2</c:v>
                </c:pt>
                <c:pt idx="198">
                  <c:v>Q3</c:v>
                </c:pt>
                <c:pt idx="201">
                  <c:v>Q4</c:v>
                </c:pt>
                <c:pt idx="204">
                  <c:v>2017
Q1</c:v>
                </c:pt>
                <c:pt idx="207">
                  <c:v>Q2</c:v>
                </c:pt>
                <c:pt idx="210">
                  <c:v>Q3</c:v>
                </c:pt>
                <c:pt idx="213">
                  <c:v>Q4</c:v>
                </c:pt>
                <c:pt idx="216">
                  <c:v>2018
Q1</c:v>
                </c:pt>
                <c:pt idx="219">
                  <c:v>Q2</c:v>
                </c:pt>
                <c:pt idx="222">
                  <c:v>Q3</c:v>
                </c:pt>
                <c:pt idx="225">
                  <c:v>Q4</c:v>
                </c:pt>
                <c:pt idx="228">
                  <c:v>2019
Q1</c:v>
                </c:pt>
                <c:pt idx="231">
                  <c:v>Q2</c:v>
                </c:pt>
                <c:pt idx="234">
                  <c:v>Q3</c:v>
                </c:pt>
                <c:pt idx="237">
                  <c:v>Q4</c:v>
                </c:pt>
                <c:pt idx="240">
                  <c:v>2020
Q1</c:v>
                </c:pt>
              </c:strCache>
            </c:strRef>
          </c:cat>
          <c:val>
            <c:numRef>
              <c:f>'Graf 6'!$M$5:$M$246</c:f>
              <c:numCache>
                <c:formatCode>0</c:formatCode>
                <c:ptCount val="242"/>
                <c:pt idx="0">
                  <c:v>66.099999999999994</c:v>
                </c:pt>
                <c:pt idx="1">
                  <c:v>67.400000000000006</c:v>
                </c:pt>
                <c:pt idx="2">
                  <c:v>67.7</c:v>
                </c:pt>
                <c:pt idx="3">
                  <c:v>68.599999999999994</c:v>
                </c:pt>
                <c:pt idx="4">
                  <c:v>66.5</c:v>
                </c:pt>
                <c:pt idx="5">
                  <c:v>67.2</c:v>
                </c:pt>
                <c:pt idx="6">
                  <c:v>67.599999999999994</c:v>
                </c:pt>
                <c:pt idx="7">
                  <c:v>65.099999999999994</c:v>
                </c:pt>
                <c:pt idx="8">
                  <c:v>65.5</c:v>
                </c:pt>
                <c:pt idx="9">
                  <c:v>63.7</c:v>
                </c:pt>
                <c:pt idx="10">
                  <c:v>63.2</c:v>
                </c:pt>
                <c:pt idx="11">
                  <c:v>63.8</c:v>
                </c:pt>
                <c:pt idx="12">
                  <c:v>60.2</c:v>
                </c:pt>
                <c:pt idx="13">
                  <c:v>58.400000000000006</c:v>
                </c:pt>
                <c:pt idx="14">
                  <c:v>57.7</c:v>
                </c:pt>
                <c:pt idx="15">
                  <c:v>54.599999999999994</c:v>
                </c:pt>
                <c:pt idx="16">
                  <c:v>53.8</c:v>
                </c:pt>
                <c:pt idx="17">
                  <c:v>52.8</c:v>
                </c:pt>
                <c:pt idx="18">
                  <c:v>50.099999999999994</c:v>
                </c:pt>
                <c:pt idx="19">
                  <c:v>46.400000000000006</c:v>
                </c:pt>
                <c:pt idx="20">
                  <c:v>41.7</c:v>
                </c:pt>
                <c:pt idx="21">
                  <c:v>38.099999999999994</c:v>
                </c:pt>
                <c:pt idx="22">
                  <c:v>40</c:v>
                </c:pt>
                <c:pt idx="23">
                  <c:v>43.599999999999994</c:v>
                </c:pt>
                <c:pt idx="24">
                  <c:v>43.8</c:v>
                </c:pt>
                <c:pt idx="25">
                  <c:v>45.599999999999994</c:v>
                </c:pt>
                <c:pt idx="26">
                  <c:v>47.3</c:v>
                </c:pt>
                <c:pt idx="27">
                  <c:v>47.5</c:v>
                </c:pt>
                <c:pt idx="28">
                  <c:v>45.900000000000006</c:v>
                </c:pt>
                <c:pt idx="29">
                  <c:v>44.5</c:v>
                </c:pt>
                <c:pt idx="30">
                  <c:v>42.2</c:v>
                </c:pt>
                <c:pt idx="31">
                  <c:v>44.599999999999994</c:v>
                </c:pt>
                <c:pt idx="32">
                  <c:v>42.7</c:v>
                </c:pt>
                <c:pt idx="33">
                  <c:v>42</c:v>
                </c:pt>
                <c:pt idx="34">
                  <c:v>40.099999999999994</c:v>
                </c:pt>
                <c:pt idx="35">
                  <c:v>41</c:v>
                </c:pt>
                <c:pt idx="36">
                  <c:v>40.700000000000003</c:v>
                </c:pt>
                <c:pt idx="37">
                  <c:v>38.599999999999994</c:v>
                </c:pt>
                <c:pt idx="38">
                  <c:v>41.400000000000006</c:v>
                </c:pt>
                <c:pt idx="39">
                  <c:v>40.599999999999994</c:v>
                </c:pt>
                <c:pt idx="40">
                  <c:v>41.8</c:v>
                </c:pt>
                <c:pt idx="41">
                  <c:v>42.3</c:v>
                </c:pt>
                <c:pt idx="42">
                  <c:v>44.400000000000006</c:v>
                </c:pt>
                <c:pt idx="43">
                  <c:v>45.900000000000006</c:v>
                </c:pt>
                <c:pt idx="44">
                  <c:v>47.599999999999994</c:v>
                </c:pt>
                <c:pt idx="45">
                  <c:v>49</c:v>
                </c:pt>
                <c:pt idx="46">
                  <c:v>48.099999999999994</c:v>
                </c:pt>
                <c:pt idx="47">
                  <c:v>47.599999999999994</c:v>
                </c:pt>
                <c:pt idx="48">
                  <c:v>48.599999999999994</c:v>
                </c:pt>
                <c:pt idx="49">
                  <c:v>47.900000000000006</c:v>
                </c:pt>
                <c:pt idx="50">
                  <c:v>50</c:v>
                </c:pt>
                <c:pt idx="51">
                  <c:v>50.2</c:v>
                </c:pt>
                <c:pt idx="52">
                  <c:v>50.8</c:v>
                </c:pt>
                <c:pt idx="53">
                  <c:v>51</c:v>
                </c:pt>
                <c:pt idx="54">
                  <c:v>50.2</c:v>
                </c:pt>
                <c:pt idx="55">
                  <c:v>51.7</c:v>
                </c:pt>
                <c:pt idx="56">
                  <c:v>52.400000000000006</c:v>
                </c:pt>
                <c:pt idx="57">
                  <c:v>51</c:v>
                </c:pt>
                <c:pt idx="58">
                  <c:v>50.099999999999994</c:v>
                </c:pt>
                <c:pt idx="59">
                  <c:v>50.7</c:v>
                </c:pt>
                <c:pt idx="60">
                  <c:v>48.7</c:v>
                </c:pt>
                <c:pt idx="61">
                  <c:v>48</c:v>
                </c:pt>
                <c:pt idx="62">
                  <c:v>48.099999999999994</c:v>
                </c:pt>
                <c:pt idx="63">
                  <c:v>47</c:v>
                </c:pt>
                <c:pt idx="64">
                  <c:v>47.099999999999994</c:v>
                </c:pt>
                <c:pt idx="65">
                  <c:v>48</c:v>
                </c:pt>
                <c:pt idx="66">
                  <c:v>48.900000000000006</c:v>
                </c:pt>
                <c:pt idx="67">
                  <c:v>49.400000000000006</c:v>
                </c:pt>
                <c:pt idx="68">
                  <c:v>51.3</c:v>
                </c:pt>
                <c:pt idx="69">
                  <c:v>51.3</c:v>
                </c:pt>
                <c:pt idx="70">
                  <c:v>52</c:v>
                </c:pt>
                <c:pt idx="71">
                  <c:v>53.599999999999994</c:v>
                </c:pt>
                <c:pt idx="72">
                  <c:v>53.400000000000006</c:v>
                </c:pt>
                <c:pt idx="73">
                  <c:v>55.099999999999994</c:v>
                </c:pt>
                <c:pt idx="74">
                  <c:v>57.400000000000006</c:v>
                </c:pt>
                <c:pt idx="75">
                  <c:v>58.2</c:v>
                </c:pt>
                <c:pt idx="76">
                  <c:v>58.7</c:v>
                </c:pt>
                <c:pt idx="77">
                  <c:v>59.099999999999994</c:v>
                </c:pt>
                <c:pt idx="78">
                  <c:v>59.599999999999994</c:v>
                </c:pt>
                <c:pt idx="79">
                  <c:v>60.099999999999994</c:v>
                </c:pt>
                <c:pt idx="80">
                  <c:v>60.599999999999994</c:v>
                </c:pt>
                <c:pt idx="81">
                  <c:v>60.7</c:v>
                </c:pt>
                <c:pt idx="82">
                  <c:v>61.7</c:v>
                </c:pt>
                <c:pt idx="83">
                  <c:v>60.3</c:v>
                </c:pt>
                <c:pt idx="84">
                  <c:v>60.5</c:v>
                </c:pt>
                <c:pt idx="85">
                  <c:v>61.7</c:v>
                </c:pt>
                <c:pt idx="86">
                  <c:v>62</c:v>
                </c:pt>
                <c:pt idx="87">
                  <c:v>62.3</c:v>
                </c:pt>
                <c:pt idx="88">
                  <c:v>62.3</c:v>
                </c:pt>
                <c:pt idx="89">
                  <c:v>61.7</c:v>
                </c:pt>
                <c:pt idx="90">
                  <c:v>60.599999999999994</c:v>
                </c:pt>
                <c:pt idx="91">
                  <c:v>58.5</c:v>
                </c:pt>
                <c:pt idx="92">
                  <c:v>57.2</c:v>
                </c:pt>
                <c:pt idx="93">
                  <c:v>56.099999999999994</c:v>
                </c:pt>
                <c:pt idx="94">
                  <c:v>54.599999999999994</c:v>
                </c:pt>
                <c:pt idx="95">
                  <c:v>53.3</c:v>
                </c:pt>
                <c:pt idx="96">
                  <c:v>51.900000000000006</c:v>
                </c:pt>
                <c:pt idx="97">
                  <c:v>51.599999999999994</c:v>
                </c:pt>
                <c:pt idx="98">
                  <c:v>49</c:v>
                </c:pt>
                <c:pt idx="99">
                  <c:v>48.900000000000006</c:v>
                </c:pt>
                <c:pt idx="100">
                  <c:v>45.5</c:v>
                </c:pt>
                <c:pt idx="101">
                  <c:v>42.2</c:v>
                </c:pt>
                <c:pt idx="102">
                  <c:v>40.200000000000003</c:v>
                </c:pt>
                <c:pt idx="103">
                  <c:v>39.200000000000003</c:v>
                </c:pt>
                <c:pt idx="104">
                  <c:v>32.599999999999994</c:v>
                </c:pt>
                <c:pt idx="105">
                  <c:v>27.5</c:v>
                </c:pt>
                <c:pt idx="106">
                  <c:v>20.299999999999997</c:v>
                </c:pt>
                <c:pt idx="107">
                  <c:v>19.5</c:v>
                </c:pt>
                <c:pt idx="108">
                  <c:v>17.299999999999997</c:v>
                </c:pt>
                <c:pt idx="109">
                  <c:v>15.5</c:v>
                </c:pt>
                <c:pt idx="110">
                  <c:v>17.200000000000003</c:v>
                </c:pt>
                <c:pt idx="111">
                  <c:v>20.200000000000003</c:v>
                </c:pt>
                <c:pt idx="112">
                  <c:v>23</c:v>
                </c:pt>
                <c:pt idx="113">
                  <c:v>25.900000000000006</c:v>
                </c:pt>
                <c:pt idx="114">
                  <c:v>30.5</c:v>
                </c:pt>
                <c:pt idx="115">
                  <c:v>33.299999999999997</c:v>
                </c:pt>
                <c:pt idx="116">
                  <c:v>36.299999999999997</c:v>
                </c:pt>
                <c:pt idx="117">
                  <c:v>38.599999999999994</c:v>
                </c:pt>
                <c:pt idx="118">
                  <c:v>41.3</c:v>
                </c:pt>
                <c:pt idx="119">
                  <c:v>43.099999999999994</c:v>
                </c:pt>
                <c:pt idx="120">
                  <c:v>44</c:v>
                </c:pt>
                <c:pt idx="121">
                  <c:v>46</c:v>
                </c:pt>
                <c:pt idx="122">
                  <c:v>49.2</c:v>
                </c:pt>
                <c:pt idx="123">
                  <c:v>47</c:v>
                </c:pt>
                <c:pt idx="124">
                  <c:v>47.7</c:v>
                </c:pt>
                <c:pt idx="125">
                  <c:v>49.5</c:v>
                </c:pt>
                <c:pt idx="126">
                  <c:v>50.3</c:v>
                </c:pt>
                <c:pt idx="127">
                  <c:v>51</c:v>
                </c:pt>
                <c:pt idx="128">
                  <c:v>52.2</c:v>
                </c:pt>
                <c:pt idx="129">
                  <c:v>54.099999999999994</c:v>
                </c:pt>
                <c:pt idx="130">
                  <c:v>55.5</c:v>
                </c:pt>
                <c:pt idx="131">
                  <c:v>55.7</c:v>
                </c:pt>
                <c:pt idx="132">
                  <c:v>57.099999999999994</c:v>
                </c:pt>
                <c:pt idx="133">
                  <c:v>56.400000000000006</c:v>
                </c:pt>
                <c:pt idx="134">
                  <c:v>54.8</c:v>
                </c:pt>
                <c:pt idx="135">
                  <c:v>53.5</c:v>
                </c:pt>
                <c:pt idx="136">
                  <c:v>53.3</c:v>
                </c:pt>
                <c:pt idx="137">
                  <c:v>51.099999999999994</c:v>
                </c:pt>
                <c:pt idx="138">
                  <c:v>46.7</c:v>
                </c:pt>
                <c:pt idx="139">
                  <c:v>43.2</c:v>
                </c:pt>
                <c:pt idx="140">
                  <c:v>42.7</c:v>
                </c:pt>
                <c:pt idx="141">
                  <c:v>42.599999999999994</c:v>
                </c:pt>
                <c:pt idx="142">
                  <c:v>41.900000000000006</c:v>
                </c:pt>
                <c:pt idx="143">
                  <c:v>42.099999999999994</c:v>
                </c:pt>
                <c:pt idx="144">
                  <c:v>43.099999999999994</c:v>
                </c:pt>
                <c:pt idx="145">
                  <c:v>43.5</c:v>
                </c:pt>
                <c:pt idx="146">
                  <c:v>41.599999999999994</c:v>
                </c:pt>
                <c:pt idx="147">
                  <c:v>39.200000000000003</c:v>
                </c:pt>
                <c:pt idx="148">
                  <c:v>38.799999999999997</c:v>
                </c:pt>
                <c:pt idx="149">
                  <c:v>36.700000000000003</c:v>
                </c:pt>
                <c:pt idx="150">
                  <c:v>35.200000000000003</c:v>
                </c:pt>
                <c:pt idx="151">
                  <c:v>33.700000000000003</c:v>
                </c:pt>
                <c:pt idx="152">
                  <c:v>33.099999999999994</c:v>
                </c:pt>
                <c:pt idx="153">
                  <c:v>34.599999999999994</c:v>
                </c:pt>
                <c:pt idx="154">
                  <c:v>35.599999999999994</c:v>
                </c:pt>
                <c:pt idx="155">
                  <c:v>37.200000000000003</c:v>
                </c:pt>
                <c:pt idx="156">
                  <c:v>37.700000000000003</c:v>
                </c:pt>
                <c:pt idx="157">
                  <c:v>37.700000000000003</c:v>
                </c:pt>
                <c:pt idx="158">
                  <c:v>35.900000000000006</c:v>
                </c:pt>
                <c:pt idx="159">
                  <c:v>36.900000000000006</c:v>
                </c:pt>
                <c:pt idx="160">
                  <c:v>38.299999999999997</c:v>
                </c:pt>
                <c:pt idx="161">
                  <c:v>39.5</c:v>
                </c:pt>
                <c:pt idx="162">
                  <c:v>41.7</c:v>
                </c:pt>
                <c:pt idx="163">
                  <c:v>44.599999999999994</c:v>
                </c:pt>
                <c:pt idx="164">
                  <c:v>45.3</c:v>
                </c:pt>
                <c:pt idx="165">
                  <c:v>46.599999999999994</c:v>
                </c:pt>
                <c:pt idx="166">
                  <c:v>48.099999999999994</c:v>
                </c:pt>
                <c:pt idx="167">
                  <c:v>48.900000000000006</c:v>
                </c:pt>
                <c:pt idx="168">
                  <c:v>49.2</c:v>
                </c:pt>
                <c:pt idx="169">
                  <c:v>50.400000000000006</c:v>
                </c:pt>
                <c:pt idx="170">
                  <c:v>50</c:v>
                </c:pt>
                <c:pt idx="171">
                  <c:v>50.5</c:v>
                </c:pt>
                <c:pt idx="172">
                  <c:v>50.099999999999994</c:v>
                </c:pt>
                <c:pt idx="173">
                  <c:v>50.3</c:v>
                </c:pt>
                <c:pt idx="174">
                  <c:v>48.900000000000006</c:v>
                </c:pt>
                <c:pt idx="175">
                  <c:v>48.3</c:v>
                </c:pt>
                <c:pt idx="176">
                  <c:v>48.900000000000006</c:v>
                </c:pt>
                <c:pt idx="177">
                  <c:v>48.8</c:v>
                </c:pt>
                <c:pt idx="178">
                  <c:v>49</c:v>
                </c:pt>
                <c:pt idx="179">
                  <c:v>49.5</c:v>
                </c:pt>
                <c:pt idx="180">
                  <c:v>50.5</c:v>
                </c:pt>
                <c:pt idx="181">
                  <c:v>51.900000000000006</c:v>
                </c:pt>
                <c:pt idx="182">
                  <c:v>52.2</c:v>
                </c:pt>
                <c:pt idx="183">
                  <c:v>52.3</c:v>
                </c:pt>
                <c:pt idx="184">
                  <c:v>52.400000000000006</c:v>
                </c:pt>
                <c:pt idx="185">
                  <c:v>52.900000000000006</c:v>
                </c:pt>
                <c:pt idx="186">
                  <c:v>53.2</c:v>
                </c:pt>
                <c:pt idx="187">
                  <c:v>54.400000000000006</c:v>
                </c:pt>
                <c:pt idx="188">
                  <c:v>55.099999999999994</c:v>
                </c:pt>
                <c:pt idx="189">
                  <c:v>55.099999999999994</c:v>
                </c:pt>
                <c:pt idx="190">
                  <c:v>55.5</c:v>
                </c:pt>
                <c:pt idx="191">
                  <c:v>54.5</c:v>
                </c:pt>
                <c:pt idx="192">
                  <c:v>53.2</c:v>
                </c:pt>
                <c:pt idx="193">
                  <c:v>52</c:v>
                </c:pt>
                <c:pt idx="194">
                  <c:v>53</c:v>
                </c:pt>
                <c:pt idx="195">
                  <c:v>53.5</c:v>
                </c:pt>
                <c:pt idx="196">
                  <c:v>53.5</c:v>
                </c:pt>
                <c:pt idx="197">
                  <c:v>53.5</c:v>
                </c:pt>
                <c:pt idx="198">
                  <c:v>53.099999999999994</c:v>
                </c:pt>
                <c:pt idx="199">
                  <c:v>53.7</c:v>
                </c:pt>
                <c:pt idx="200">
                  <c:v>55.400000000000006</c:v>
                </c:pt>
                <c:pt idx="201">
                  <c:v>55.5</c:v>
                </c:pt>
                <c:pt idx="202">
                  <c:v>56.900000000000006</c:v>
                </c:pt>
                <c:pt idx="203">
                  <c:v>56.900000000000006</c:v>
                </c:pt>
                <c:pt idx="204">
                  <c:v>56.900000000000006</c:v>
                </c:pt>
                <c:pt idx="205">
                  <c:v>56.7</c:v>
                </c:pt>
                <c:pt idx="206">
                  <c:v>58.2</c:v>
                </c:pt>
                <c:pt idx="207">
                  <c:v>58.400000000000006</c:v>
                </c:pt>
                <c:pt idx="208">
                  <c:v>59.900000000000006</c:v>
                </c:pt>
                <c:pt idx="209">
                  <c:v>61.2</c:v>
                </c:pt>
                <c:pt idx="210">
                  <c:v>61.400000000000006</c:v>
                </c:pt>
                <c:pt idx="211">
                  <c:v>62.3</c:v>
                </c:pt>
                <c:pt idx="212">
                  <c:v>63.5</c:v>
                </c:pt>
                <c:pt idx="213">
                  <c:v>63.900000000000006</c:v>
                </c:pt>
                <c:pt idx="214">
                  <c:v>65</c:v>
                </c:pt>
                <c:pt idx="215">
                  <c:v>64.400000000000006</c:v>
                </c:pt>
                <c:pt idx="216">
                  <c:v>64.099999999999994</c:v>
                </c:pt>
                <c:pt idx="217">
                  <c:v>62.400000000000006</c:v>
                </c:pt>
                <c:pt idx="218">
                  <c:v>62.599999999999994</c:v>
                </c:pt>
                <c:pt idx="219">
                  <c:v>61.8</c:v>
                </c:pt>
                <c:pt idx="220">
                  <c:v>62.099999999999994</c:v>
                </c:pt>
                <c:pt idx="221">
                  <c:v>61.5</c:v>
                </c:pt>
                <c:pt idx="222">
                  <c:v>61.3</c:v>
                </c:pt>
                <c:pt idx="223">
                  <c:v>60.7</c:v>
                </c:pt>
                <c:pt idx="224">
                  <c:v>59.8</c:v>
                </c:pt>
                <c:pt idx="225">
                  <c:v>59.599999999999994</c:v>
                </c:pt>
                <c:pt idx="226">
                  <c:v>57.599999999999994</c:v>
                </c:pt>
                <c:pt idx="227">
                  <c:v>56.099999999999994</c:v>
                </c:pt>
                <c:pt idx="228">
                  <c:v>56</c:v>
                </c:pt>
                <c:pt idx="229">
                  <c:v>55.400000000000006</c:v>
                </c:pt>
                <c:pt idx="230">
                  <c:v>53.599999999999994</c:v>
                </c:pt>
                <c:pt idx="231">
                  <c:v>55</c:v>
                </c:pt>
                <c:pt idx="232">
                  <c:v>52.900000000000006</c:v>
                </c:pt>
                <c:pt idx="233">
                  <c:v>52.3</c:v>
                </c:pt>
                <c:pt idx="234">
                  <c:v>52.599999999999994</c:v>
                </c:pt>
                <c:pt idx="235">
                  <c:v>51.099999999999994</c:v>
                </c:pt>
                <c:pt idx="236">
                  <c:v>50.2</c:v>
                </c:pt>
                <c:pt idx="237">
                  <c:v>50.7</c:v>
                </c:pt>
                <c:pt idx="238">
                  <c:v>50.900000000000006</c:v>
                </c:pt>
                <c:pt idx="239">
                  <c:v>52.599999999999994</c:v>
                </c:pt>
                <c:pt idx="240">
                  <c:v>53.5</c:v>
                </c:pt>
                <c:pt idx="241">
                  <c:v>44.5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02B6-42B3-9408-081BF9DF6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485440"/>
        <c:axId val="487485048"/>
      </c:lineChart>
      <c:dateAx>
        <c:axId val="487484264"/>
        <c:scaling>
          <c:orientation val="minMax"/>
        </c:scaling>
        <c:delete val="0"/>
        <c:axPos val="b"/>
        <c:numFmt formatCode="mm\-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487484656"/>
        <c:crosses val="autoZero"/>
        <c:auto val="0"/>
        <c:lblOffset val="100"/>
        <c:baseTimeUnit val="days"/>
        <c:majorUnit val="5"/>
        <c:minorUnit val="4"/>
      </c:dateAx>
      <c:valAx>
        <c:axId val="487484656"/>
        <c:scaling>
          <c:orientation val="minMax"/>
          <c:max val="2.5"/>
          <c:min val="-3.5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487484264"/>
        <c:crosses val="autoZero"/>
        <c:crossBetween val="between"/>
      </c:valAx>
      <c:valAx>
        <c:axId val="487485048"/>
        <c:scaling>
          <c:orientation val="minMax"/>
          <c:max val="75"/>
          <c:min val="1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487485440"/>
        <c:crosses val="max"/>
        <c:crossBetween val="between"/>
      </c:valAx>
      <c:dateAx>
        <c:axId val="487485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7485048"/>
        <c:crosses val="autoZero"/>
        <c:auto val="0"/>
        <c:lblOffset val="100"/>
        <c:baseTimeUnit val="days"/>
      </c:dateAx>
      <c:spPr>
        <a:noFill/>
        <a:ln w="25400"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8.1799972371874571E-2"/>
          <c:y val="1.8672008104250128E-3"/>
          <c:w val="0.81164586134050321"/>
          <c:h val="0.23242162341844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NeueHaasGroteskDisp W02" panose="020B0504020202020204" pitchFamily="34" charset="-18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NeueHaasGroteskDisp W02" panose="020B0504020202020204" pitchFamily="34" charset="-18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'Graf 7+Tab 2'!$K$6</c:f>
              <c:strCache>
                <c:ptCount val="1"/>
                <c:pt idx="0">
                  <c:v>Zamestnanosť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7+Tab 2'!$L$5:$Y$5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2020F</c:v>
                </c:pt>
                <c:pt idx="11">
                  <c:v>2021F</c:v>
                </c:pt>
                <c:pt idx="12">
                  <c:v>2022F</c:v>
                </c:pt>
                <c:pt idx="13">
                  <c:v>2023F</c:v>
                </c:pt>
              </c:strCache>
            </c:strRef>
          </c:cat>
          <c:val>
            <c:numRef>
              <c:f>'Graf 7+Tab 2'!$L$6:$Y$6</c:f>
              <c:numCache>
                <c:formatCode>0.0</c:formatCode>
                <c:ptCount val="14"/>
                <c:pt idx="0">
                  <c:v>7.7998003988410114E-2</c:v>
                </c:pt>
                <c:pt idx="1">
                  <c:v>0.40474512657007317</c:v>
                </c:pt>
                <c:pt idx="2">
                  <c:v>0.22942265242942134</c:v>
                </c:pt>
                <c:pt idx="3">
                  <c:v>0.21610721222987558</c:v>
                </c:pt>
                <c:pt idx="4">
                  <c:v>0.3980381966074667</c:v>
                </c:pt>
                <c:pt idx="5">
                  <c:v>0.53501032707054608</c:v>
                </c:pt>
                <c:pt idx="6">
                  <c:v>0.59387918356327785</c:v>
                </c:pt>
                <c:pt idx="7">
                  <c:v>0.55156773325215624</c:v>
                </c:pt>
                <c:pt idx="8">
                  <c:v>0.47392436337397659</c:v>
                </c:pt>
                <c:pt idx="9">
                  <c:v>0.25921350418387779</c:v>
                </c:pt>
                <c:pt idx="10">
                  <c:v>-0.21279357989606557</c:v>
                </c:pt>
                <c:pt idx="11">
                  <c:v>0.45697135292688568</c:v>
                </c:pt>
                <c:pt idx="12">
                  <c:v>0.33066727935513185</c:v>
                </c:pt>
                <c:pt idx="13">
                  <c:v>8.2888692020114008E-2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53-43D6-AD88-259B96262364}"/>
            </c:ext>
          </c:extLst>
        </c:ser>
        <c:ser>
          <c:idx val="2"/>
          <c:order val="1"/>
          <c:tx>
            <c:strRef>
              <c:f>'Graf 7+Tab 2'!$K$7</c:f>
              <c:strCache>
                <c:ptCount val="1"/>
                <c:pt idx="0">
                  <c:v>Zásoba kapitálu</c:v>
                </c:pt>
              </c:strCache>
            </c:strRef>
          </c:tx>
          <c:spPr>
            <a:solidFill>
              <a:srgbClr val="D6DCE5"/>
            </a:solidFill>
          </c:spPr>
          <c:invertIfNegative val="0"/>
          <c:cat>
            <c:strRef>
              <c:f>'Graf 7+Tab 2'!$L$5:$Y$5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2020F</c:v>
                </c:pt>
                <c:pt idx="11">
                  <c:v>2021F</c:v>
                </c:pt>
                <c:pt idx="12">
                  <c:v>2022F</c:v>
                </c:pt>
                <c:pt idx="13">
                  <c:v>2023F</c:v>
                </c:pt>
              </c:strCache>
            </c:strRef>
          </c:cat>
          <c:val>
            <c:numRef>
              <c:f>'Graf 7+Tab 2'!$L$7:$Y$7</c:f>
              <c:numCache>
                <c:formatCode>0.0</c:formatCode>
                <c:ptCount val="14"/>
                <c:pt idx="0">
                  <c:v>0.16489268192300624</c:v>
                </c:pt>
                <c:pt idx="1">
                  <c:v>0.37716038566040644</c:v>
                </c:pt>
                <c:pt idx="2">
                  <c:v>0.46502988478008656</c:v>
                </c:pt>
                <c:pt idx="3">
                  <c:v>0.25011135841729848</c:v>
                </c:pt>
                <c:pt idx="4">
                  <c:v>0.29305103546209044</c:v>
                </c:pt>
                <c:pt idx="5">
                  <c:v>0.50064583320542888</c:v>
                </c:pt>
                <c:pt idx="6">
                  <c:v>0.82283312693140553</c:v>
                </c:pt>
                <c:pt idx="7">
                  <c:v>0.54173030984823178</c:v>
                </c:pt>
                <c:pt idx="8">
                  <c:v>0.68884864968618309</c:v>
                </c:pt>
                <c:pt idx="9">
                  <c:v>0.74331006108276299</c:v>
                </c:pt>
                <c:pt idx="10">
                  <c:v>0.62677488330402753</c:v>
                </c:pt>
                <c:pt idx="11">
                  <c:v>0.31519711374454695</c:v>
                </c:pt>
                <c:pt idx="12">
                  <c:v>0.65401431441170699</c:v>
                </c:pt>
                <c:pt idx="13">
                  <c:v>0.76909710907297846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B53-43D6-AD88-259B96262364}"/>
            </c:ext>
          </c:extLst>
        </c:ser>
        <c:ser>
          <c:idx val="3"/>
          <c:order val="2"/>
          <c:tx>
            <c:strRef>
              <c:f>'Graf 7+Tab 2'!$K$8</c:f>
              <c:strCache>
                <c:ptCount val="1"/>
                <c:pt idx="0">
                  <c:v>TFP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7+Tab 2'!$L$5:$Y$5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2020F</c:v>
                </c:pt>
                <c:pt idx="11">
                  <c:v>2021F</c:v>
                </c:pt>
                <c:pt idx="12">
                  <c:v>2022F</c:v>
                </c:pt>
                <c:pt idx="13">
                  <c:v>2023F</c:v>
                </c:pt>
              </c:strCache>
            </c:strRef>
          </c:cat>
          <c:val>
            <c:numRef>
              <c:f>'Graf 7+Tab 2'!$L$8:$Y$8</c:f>
              <c:numCache>
                <c:formatCode>0.0</c:formatCode>
                <c:ptCount val="14"/>
                <c:pt idx="0">
                  <c:v>1.3004028615216878</c:v>
                </c:pt>
                <c:pt idx="1">
                  <c:v>1.7422781794846909</c:v>
                </c:pt>
                <c:pt idx="2">
                  <c:v>1.8273029476293168</c:v>
                </c:pt>
                <c:pt idx="3">
                  <c:v>1.3378063120242034</c:v>
                </c:pt>
                <c:pt idx="4">
                  <c:v>1.1934320678733901</c:v>
                </c:pt>
                <c:pt idx="5">
                  <c:v>2.0033550807744716</c:v>
                </c:pt>
                <c:pt idx="6">
                  <c:v>1.1108970607370594</c:v>
                </c:pt>
                <c:pt idx="7">
                  <c:v>1.1511446889952426</c:v>
                </c:pt>
                <c:pt idx="8">
                  <c:v>1.4903585805817743</c:v>
                </c:pt>
                <c:pt idx="9">
                  <c:v>1.3865701693763999</c:v>
                </c:pt>
                <c:pt idx="10">
                  <c:v>1.1638789168866071</c:v>
                </c:pt>
                <c:pt idx="11">
                  <c:v>1.4333319842508407</c:v>
                </c:pt>
                <c:pt idx="12">
                  <c:v>1.3364978929966576</c:v>
                </c:pt>
                <c:pt idx="13">
                  <c:v>1.4174431236306129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B53-43D6-AD88-259B96262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7486224"/>
        <c:axId val="488929624"/>
      </c:barChart>
      <c:lineChart>
        <c:grouping val="standard"/>
        <c:varyColors val="0"/>
        <c:ser>
          <c:idx val="0"/>
          <c:order val="3"/>
          <c:tx>
            <c:strRef>
              <c:f>'Graf 7+Tab 2'!$K$9</c:f>
              <c:strCache>
                <c:ptCount val="1"/>
                <c:pt idx="0">
                  <c:v>Pot. produkt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7+Tab 2'!$L$5:$Y$5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2020F</c:v>
                </c:pt>
                <c:pt idx="11">
                  <c:v>2021F</c:v>
                </c:pt>
                <c:pt idx="12">
                  <c:v>2022F</c:v>
                </c:pt>
                <c:pt idx="13">
                  <c:v>2023F</c:v>
                </c:pt>
              </c:strCache>
            </c:strRef>
          </c:cat>
          <c:val>
            <c:numRef>
              <c:f>'Graf 7+Tab 2'!$L$9:$Y$9</c:f>
              <c:numCache>
                <c:formatCode>0.0</c:formatCode>
                <c:ptCount val="14"/>
                <c:pt idx="0">
                  <c:v>1.5464353130012043</c:v>
                </c:pt>
                <c:pt idx="1">
                  <c:v>2.5377289845297746</c:v>
                </c:pt>
                <c:pt idx="2">
                  <c:v>2.5343285670425653</c:v>
                </c:pt>
                <c:pt idx="3">
                  <c:v>1.8102592834358555</c:v>
                </c:pt>
                <c:pt idx="4">
                  <c:v>1.8925859741158124</c:v>
                </c:pt>
                <c:pt idx="5">
                  <c:v>3.059626445569319</c:v>
                </c:pt>
                <c:pt idx="6">
                  <c:v>2.5433318107580316</c:v>
                </c:pt>
                <c:pt idx="7">
                  <c:v>2.2569237067505021</c:v>
                </c:pt>
                <c:pt idx="8">
                  <c:v>2.6704340649890801</c:v>
                </c:pt>
                <c:pt idx="9">
                  <c:v>2.4023278669728754</c:v>
                </c:pt>
                <c:pt idx="10">
                  <c:v>1.5794910429852482</c:v>
                </c:pt>
                <c:pt idx="11">
                  <c:v>2.2162834207973381</c:v>
                </c:pt>
                <c:pt idx="12">
                  <c:v>2.3341297290955909</c:v>
                </c:pt>
                <c:pt idx="13">
                  <c:v>2.2797741687014428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B53-43D6-AD88-259B96262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486224"/>
        <c:axId val="488929624"/>
      </c:lineChart>
      <c:catAx>
        <c:axId val="48748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350">
            <a:solidFill>
              <a:schemeClr val="tx1"/>
            </a:solidFill>
          </a:ln>
        </c:spPr>
        <c:crossAx val="488929624"/>
        <c:crosses val="autoZero"/>
        <c:auto val="1"/>
        <c:lblAlgn val="ctr"/>
        <c:lblOffset val="100"/>
        <c:noMultiLvlLbl val="0"/>
      </c:catAx>
      <c:valAx>
        <c:axId val="488929624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1"/>
        <c:majorTickMark val="out"/>
        <c:minorTickMark val="none"/>
        <c:tickLblPos val="nextTo"/>
        <c:spPr>
          <a:ln w="6350">
            <a:solidFill>
              <a:schemeClr val="tx1"/>
            </a:solidFill>
          </a:ln>
        </c:spPr>
        <c:crossAx val="48748622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7.0137857373506543E-2"/>
          <c:y val="1.8786157475221679E-2"/>
          <c:w val="0.88347748329566056"/>
          <c:h val="0.11766267483356938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'Graf 7+Tab 2'!$K$13</c:f>
              <c:strCache>
                <c:ptCount val="1"/>
                <c:pt idx="0">
                  <c:v>Employment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7+Tab 2'!$L$5:$Y$5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2020F</c:v>
                </c:pt>
                <c:pt idx="11">
                  <c:v>2021F</c:v>
                </c:pt>
                <c:pt idx="12">
                  <c:v>2022F</c:v>
                </c:pt>
                <c:pt idx="13">
                  <c:v>2023F</c:v>
                </c:pt>
              </c:strCache>
            </c:strRef>
          </c:cat>
          <c:val>
            <c:numRef>
              <c:f>'Graf 7+Tab 2'!$L$6:$Y$6</c:f>
              <c:numCache>
                <c:formatCode>0.0</c:formatCode>
                <c:ptCount val="14"/>
                <c:pt idx="0">
                  <c:v>7.7998003988410114E-2</c:v>
                </c:pt>
                <c:pt idx="1">
                  <c:v>0.40474512657007317</c:v>
                </c:pt>
                <c:pt idx="2">
                  <c:v>0.22942265242942134</c:v>
                </c:pt>
                <c:pt idx="3">
                  <c:v>0.21610721222987558</c:v>
                </c:pt>
                <c:pt idx="4">
                  <c:v>0.3980381966074667</c:v>
                </c:pt>
                <c:pt idx="5">
                  <c:v>0.53501032707054608</c:v>
                </c:pt>
                <c:pt idx="6">
                  <c:v>0.59387918356327785</c:v>
                </c:pt>
                <c:pt idx="7">
                  <c:v>0.55156773325215624</c:v>
                </c:pt>
                <c:pt idx="8">
                  <c:v>0.47392436337397659</c:v>
                </c:pt>
                <c:pt idx="9">
                  <c:v>0.25921350418387779</c:v>
                </c:pt>
                <c:pt idx="10">
                  <c:v>-0.21279357989606557</c:v>
                </c:pt>
                <c:pt idx="11">
                  <c:v>0.45697135292688568</c:v>
                </c:pt>
                <c:pt idx="12">
                  <c:v>0.33066727935513185</c:v>
                </c:pt>
                <c:pt idx="13">
                  <c:v>8.2888692020114008E-2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54-4527-828F-872C3F5BE250}"/>
            </c:ext>
          </c:extLst>
        </c:ser>
        <c:ser>
          <c:idx val="2"/>
          <c:order val="1"/>
          <c:tx>
            <c:strRef>
              <c:f>'Graf 7+Tab 2'!$K$14</c:f>
              <c:strCache>
                <c:ptCount val="1"/>
                <c:pt idx="0">
                  <c:v>Capital stock</c:v>
                </c:pt>
              </c:strCache>
            </c:strRef>
          </c:tx>
          <c:spPr>
            <a:solidFill>
              <a:srgbClr val="D6DCE5"/>
            </a:solidFill>
          </c:spPr>
          <c:invertIfNegative val="0"/>
          <c:cat>
            <c:strRef>
              <c:f>'Graf 7+Tab 2'!$L$5:$Y$5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2020F</c:v>
                </c:pt>
                <c:pt idx="11">
                  <c:v>2021F</c:v>
                </c:pt>
                <c:pt idx="12">
                  <c:v>2022F</c:v>
                </c:pt>
                <c:pt idx="13">
                  <c:v>2023F</c:v>
                </c:pt>
              </c:strCache>
            </c:strRef>
          </c:cat>
          <c:val>
            <c:numRef>
              <c:f>'Graf 7+Tab 2'!$L$7:$Y$7</c:f>
              <c:numCache>
                <c:formatCode>0.0</c:formatCode>
                <c:ptCount val="14"/>
                <c:pt idx="0">
                  <c:v>0.16489268192300624</c:v>
                </c:pt>
                <c:pt idx="1">
                  <c:v>0.37716038566040644</c:v>
                </c:pt>
                <c:pt idx="2">
                  <c:v>0.46502988478008656</c:v>
                </c:pt>
                <c:pt idx="3">
                  <c:v>0.25011135841729848</c:v>
                </c:pt>
                <c:pt idx="4">
                  <c:v>0.29305103546209044</c:v>
                </c:pt>
                <c:pt idx="5">
                  <c:v>0.50064583320542888</c:v>
                </c:pt>
                <c:pt idx="6">
                  <c:v>0.82283312693140553</c:v>
                </c:pt>
                <c:pt idx="7">
                  <c:v>0.54173030984823178</c:v>
                </c:pt>
                <c:pt idx="8">
                  <c:v>0.68884864968618309</c:v>
                </c:pt>
                <c:pt idx="9">
                  <c:v>0.74331006108276299</c:v>
                </c:pt>
                <c:pt idx="10">
                  <c:v>0.62677488330402753</c:v>
                </c:pt>
                <c:pt idx="11">
                  <c:v>0.31519711374454695</c:v>
                </c:pt>
                <c:pt idx="12">
                  <c:v>0.65401431441170699</c:v>
                </c:pt>
                <c:pt idx="13">
                  <c:v>0.76909710907297846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54-4527-828F-872C3F5BE250}"/>
            </c:ext>
          </c:extLst>
        </c:ser>
        <c:ser>
          <c:idx val="3"/>
          <c:order val="2"/>
          <c:tx>
            <c:strRef>
              <c:f>'Graf 7+Tab 2'!$K$15</c:f>
              <c:strCache>
                <c:ptCount val="1"/>
                <c:pt idx="0">
                  <c:v>TFP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7+Tab 2'!$L$5:$Y$5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2020F</c:v>
                </c:pt>
                <c:pt idx="11">
                  <c:v>2021F</c:v>
                </c:pt>
                <c:pt idx="12">
                  <c:v>2022F</c:v>
                </c:pt>
                <c:pt idx="13">
                  <c:v>2023F</c:v>
                </c:pt>
              </c:strCache>
            </c:strRef>
          </c:cat>
          <c:val>
            <c:numRef>
              <c:f>'Graf 7+Tab 2'!$L$8:$Y$8</c:f>
              <c:numCache>
                <c:formatCode>0.0</c:formatCode>
                <c:ptCount val="14"/>
                <c:pt idx="0">
                  <c:v>1.3004028615216878</c:v>
                </c:pt>
                <c:pt idx="1">
                  <c:v>1.7422781794846909</c:v>
                </c:pt>
                <c:pt idx="2">
                  <c:v>1.8273029476293168</c:v>
                </c:pt>
                <c:pt idx="3">
                  <c:v>1.3378063120242034</c:v>
                </c:pt>
                <c:pt idx="4">
                  <c:v>1.1934320678733901</c:v>
                </c:pt>
                <c:pt idx="5">
                  <c:v>2.0033550807744716</c:v>
                </c:pt>
                <c:pt idx="6">
                  <c:v>1.1108970607370594</c:v>
                </c:pt>
                <c:pt idx="7">
                  <c:v>1.1511446889952426</c:v>
                </c:pt>
                <c:pt idx="8">
                  <c:v>1.4903585805817743</c:v>
                </c:pt>
                <c:pt idx="9">
                  <c:v>1.3865701693763999</c:v>
                </c:pt>
                <c:pt idx="10">
                  <c:v>1.1638789168866071</c:v>
                </c:pt>
                <c:pt idx="11">
                  <c:v>1.4333319842508407</c:v>
                </c:pt>
                <c:pt idx="12">
                  <c:v>1.3364978929966576</c:v>
                </c:pt>
                <c:pt idx="13">
                  <c:v>1.4174431236306129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54-4527-828F-872C3F5BE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8930408"/>
        <c:axId val="488930800"/>
      </c:barChart>
      <c:lineChart>
        <c:grouping val="standard"/>
        <c:varyColors val="0"/>
        <c:ser>
          <c:idx val="0"/>
          <c:order val="3"/>
          <c:tx>
            <c:strRef>
              <c:f>'Graf 7+Tab 2'!$K$16</c:f>
              <c:strCache>
                <c:ptCount val="1"/>
                <c:pt idx="0">
                  <c:v>Pot. output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7+Tab 2'!$L$5:$Y$5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2020F</c:v>
                </c:pt>
                <c:pt idx="11">
                  <c:v>2021F</c:v>
                </c:pt>
                <c:pt idx="12">
                  <c:v>2022F</c:v>
                </c:pt>
                <c:pt idx="13">
                  <c:v>2023F</c:v>
                </c:pt>
              </c:strCache>
            </c:strRef>
          </c:cat>
          <c:val>
            <c:numRef>
              <c:f>'Graf 7+Tab 2'!$L$9:$Y$9</c:f>
              <c:numCache>
                <c:formatCode>0.0</c:formatCode>
                <c:ptCount val="14"/>
                <c:pt idx="0">
                  <c:v>1.5464353130012043</c:v>
                </c:pt>
                <c:pt idx="1">
                  <c:v>2.5377289845297746</c:v>
                </c:pt>
                <c:pt idx="2">
                  <c:v>2.5343285670425653</c:v>
                </c:pt>
                <c:pt idx="3">
                  <c:v>1.8102592834358555</c:v>
                </c:pt>
                <c:pt idx="4">
                  <c:v>1.8925859741158124</c:v>
                </c:pt>
                <c:pt idx="5">
                  <c:v>3.059626445569319</c:v>
                </c:pt>
                <c:pt idx="6">
                  <c:v>2.5433318107580316</c:v>
                </c:pt>
                <c:pt idx="7">
                  <c:v>2.2569237067505021</c:v>
                </c:pt>
                <c:pt idx="8">
                  <c:v>2.6704340649890801</c:v>
                </c:pt>
                <c:pt idx="9">
                  <c:v>2.4023278669728754</c:v>
                </c:pt>
                <c:pt idx="10">
                  <c:v>1.5794910429852482</c:v>
                </c:pt>
                <c:pt idx="11">
                  <c:v>2.2162834207973381</c:v>
                </c:pt>
                <c:pt idx="12">
                  <c:v>2.3341297290955909</c:v>
                </c:pt>
                <c:pt idx="13">
                  <c:v>2.2797741687014428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754-4527-828F-872C3F5BE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930408"/>
        <c:axId val="488930800"/>
      </c:lineChart>
      <c:catAx>
        <c:axId val="48893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350">
            <a:solidFill>
              <a:schemeClr val="tx1"/>
            </a:solidFill>
          </a:ln>
        </c:spPr>
        <c:crossAx val="488930800"/>
        <c:crosses val="autoZero"/>
        <c:auto val="1"/>
        <c:lblAlgn val="ctr"/>
        <c:lblOffset val="100"/>
        <c:noMultiLvlLbl val="0"/>
      </c:catAx>
      <c:valAx>
        <c:axId val="488930800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1"/>
        <c:majorTickMark val="out"/>
        <c:minorTickMark val="none"/>
        <c:tickLblPos val="nextTo"/>
        <c:spPr>
          <a:ln w="6350">
            <a:solidFill>
              <a:schemeClr val="tx1"/>
            </a:solidFill>
          </a:ln>
        </c:spPr>
        <c:crossAx val="48893040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11219884580673473"/>
          <c:y val="4.1877478081197312E-3"/>
          <c:w val="0.87085918676569218"/>
          <c:h val="0.1132981515608421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1539126675313"/>
          <c:y val="0.22366712707182315"/>
          <c:w val="0.8408531488687131"/>
          <c:h val="0.65867480049109883"/>
        </c:manualLayout>
      </c:layout>
      <c:barChart>
        <c:barDir val="col"/>
        <c:grouping val="stacked"/>
        <c:varyColors val="0"/>
        <c:ser>
          <c:idx val="7"/>
          <c:order val="0"/>
          <c:tx>
            <c:v>Hrubý dlh (očistený o EFSF a ESM)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'Zhrnutie '!$K$20:$P$20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'Zhrnutie '!$K$22:$P$22</c:f>
              <c:numCache>
                <c:formatCode>0.0</c:formatCode>
                <c:ptCount val="6"/>
                <c:pt idx="0">
                  <c:v>46.568894982592781</c:v>
                </c:pt>
                <c:pt idx="1">
                  <c:v>45.322356101238128</c:v>
                </c:pt>
                <c:pt idx="2">
                  <c:v>58.257025695221571</c:v>
                </c:pt>
                <c:pt idx="3">
                  <c:v>59.093776000646827</c:v>
                </c:pt>
                <c:pt idx="4">
                  <c:v>58.805106942177623</c:v>
                </c:pt>
                <c:pt idx="5">
                  <c:v>57.580875119033792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A2-42D3-B7F2-13DBEDD63672}"/>
            </c:ext>
          </c:extLst>
        </c:ser>
        <c:ser>
          <c:idx val="3"/>
          <c:order val="2"/>
          <c:tx>
            <c:strRef>
              <c:f>'Zhrnutie '!$J$23</c:f>
              <c:strCache>
                <c:ptCount val="1"/>
                <c:pt idx="0">
                  <c:v>EFSF + ESM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'Zhrnutie '!$K$20:$P$20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'Zhrnutie '!$K$23:$P$23</c:f>
              <c:numCache>
                <c:formatCode>0.0</c:formatCode>
                <c:ptCount val="6"/>
                <c:pt idx="0">
                  <c:v>2.8308210993604672</c:v>
                </c:pt>
                <c:pt idx="1">
                  <c:v>2.674243917874827</c:v>
                </c:pt>
                <c:pt idx="2">
                  <c:v>2.980706067592314</c:v>
                </c:pt>
                <c:pt idx="3">
                  <c:v>2.7866700229982992</c:v>
                </c:pt>
                <c:pt idx="4">
                  <c:v>2.6401487838587299</c:v>
                </c:pt>
                <c:pt idx="5">
                  <c:v>2.5073487201394045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A2-42D3-B7F2-13DBEDD63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358672"/>
        <c:axId val="486359064"/>
        <c:extLst xmlns:c16r2="http://schemas.microsoft.com/office/drawing/2015/06/chart"/>
      </c:barChart>
      <c:lineChart>
        <c:grouping val="standard"/>
        <c:varyColors val="0"/>
        <c:ser>
          <c:idx val="0"/>
          <c:order val="1"/>
          <c:tx>
            <c:strRef>
              <c:f>'Zhrnutie '!$J$21</c:f>
              <c:strCache>
                <c:ptCount val="1"/>
                <c:pt idx="0">
                  <c:v>Hrubý dlh verejnej správy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  <a:prstDash val="sysDot"/>
                </a:ln>
                <a:effectLst/>
              </c:spPr>
            </c:marker>
            <c:bubble3D val="0"/>
            <c:spPr>
              <a:ln w="28575" cap="rnd">
                <a:noFill/>
                <a:prstDash val="sysDot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EA2-42D3-B7F2-13DBEDD63672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EA2-42D3-B7F2-13DBEDD63672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EA2-42D3-B7F2-13DBEDD63672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EA2-42D3-B7F2-13DBEDD63672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EA2-42D3-B7F2-13DBEDD636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'Zhrnutie '!$K$20:$P$20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'Zhrnutie '!$K$21:$P$21</c:f>
              <c:numCache>
                <c:formatCode>0.0</c:formatCode>
                <c:ptCount val="6"/>
                <c:pt idx="0">
                  <c:v>49.399716081953251</c:v>
                </c:pt>
                <c:pt idx="1">
                  <c:v>47.996600019112954</c:v>
                </c:pt>
                <c:pt idx="2">
                  <c:v>61.237731762813887</c:v>
                </c:pt>
                <c:pt idx="3">
                  <c:v>61.880446023645128</c:v>
                </c:pt>
                <c:pt idx="4">
                  <c:v>61.445255726036351</c:v>
                </c:pt>
                <c:pt idx="5">
                  <c:v>60.088223839173196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EA2-42D3-B7F2-13DBEDD63672}"/>
            </c:ext>
          </c:extLst>
        </c:ser>
        <c:ser>
          <c:idx val="6"/>
          <c:order val="3"/>
          <c:tx>
            <c:v>Čistý dlh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6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'Zhrnutie '!$K$20:$P$20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'Zhrnutie '!$K$24:$P$24</c:f>
              <c:numCache>
                <c:formatCode>0.0</c:formatCode>
                <c:ptCount val="6"/>
                <c:pt idx="0">
                  <c:v>43.410814558707195</c:v>
                </c:pt>
                <c:pt idx="1">
                  <c:v>43.154547288616122</c:v>
                </c:pt>
                <c:pt idx="2">
                  <c:v>54.306186675056594</c:v>
                </c:pt>
                <c:pt idx="3">
                  <c:v>56.789945552293752</c:v>
                </c:pt>
                <c:pt idx="4">
                  <c:v>57.576704571669723</c:v>
                </c:pt>
                <c:pt idx="5">
                  <c:v>57.402780140481376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EEA2-42D3-B7F2-13DBEDD63672}"/>
            </c:ext>
          </c:extLst>
        </c:ser>
        <c:ser>
          <c:idx val="1"/>
          <c:order val="4"/>
          <c:tx>
            <c:strRef>
              <c:f>'Zhrnutie '!$J$25</c:f>
              <c:strCache>
                <c:ptCount val="1"/>
                <c:pt idx="0">
                  <c:v>Horné sankčné pásmo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'Zhrnutie '!$K$20:$P$20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'Zhrnutie '!$K$25:$P$25</c:f>
              <c:numCache>
                <c:formatCode>0.0</c:formatCode>
                <c:ptCount val="6"/>
                <c:pt idx="0">
                  <c:v>59</c:v>
                </c:pt>
                <c:pt idx="1">
                  <c:v>58</c:v>
                </c:pt>
                <c:pt idx="2">
                  <c:v>57</c:v>
                </c:pt>
                <c:pt idx="3">
                  <c:v>56</c:v>
                </c:pt>
                <c:pt idx="4">
                  <c:v>55</c:v>
                </c:pt>
                <c:pt idx="5">
                  <c:v>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BCEE-4134-B586-B92116C02DA7}"/>
            </c:ext>
          </c:extLst>
        </c:ser>
        <c:ser>
          <c:idx val="2"/>
          <c:order val="5"/>
          <c:tx>
            <c:strRef>
              <c:f>'Zhrnutie '!$J$26</c:f>
              <c:strCache>
                <c:ptCount val="1"/>
                <c:pt idx="0">
                  <c:v>Dolné sankčné pásmo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'Zhrnutie '!$K$20:$P$20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'Zhrnutie '!$K$26:$P$26</c:f>
              <c:numCache>
                <c:formatCode>0.0</c:formatCode>
                <c:ptCount val="6"/>
                <c:pt idx="0">
                  <c:v>49</c:v>
                </c:pt>
                <c:pt idx="1">
                  <c:v>48</c:v>
                </c:pt>
                <c:pt idx="2">
                  <c:v>47</c:v>
                </c:pt>
                <c:pt idx="3">
                  <c:v>46</c:v>
                </c:pt>
                <c:pt idx="4">
                  <c:v>45</c:v>
                </c:pt>
                <c:pt idx="5">
                  <c:v>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BCEE-4134-B586-B92116C02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358672"/>
        <c:axId val="486359064"/>
      </c:lineChart>
      <c:catAx>
        <c:axId val="48635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6359064"/>
        <c:crosses val="autoZero"/>
        <c:auto val="1"/>
        <c:lblAlgn val="ctr"/>
        <c:lblOffset val="100"/>
        <c:noMultiLvlLbl val="0"/>
      </c:catAx>
      <c:valAx>
        <c:axId val="486359064"/>
        <c:scaling>
          <c:orientation val="minMax"/>
          <c:max val="7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635867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9716728317815579E-2"/>
          <c:y val="0"/>
          <c:w val="0.9602832951634882"/>
          <c:h val="0.19566801682209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'Graf 8 + Tab 3'!$J$6</c:f>
              <c:strCache>
                <c:ptCount val="1"/>
                <c:pt idx="0">
                  <c:v>Produkčná medzera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8 + Tab 3'!$K$5:$AC$5</c:f>
              <c:strCach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2020F</c:v>
                </c:pt>
                <c:pt idx="16">
                  <c:v>2021F</c:v>
                </c:pt>
                <c:pt idx="17">
                  <c:v>2022F</c:v>
                </c:pt>
                <c:pt idx="18">
                  <c:v>2023F</c:v>
                </c:pt>
              </c:strCache>
            </c:strRef>
          </c:cat>
          <c:val>
            <c:numRef>
              <c:f>'Graf 8 + Tab 3'!$K$6:$AC$6</c:f>
              <c:numCache>
                <c:formatCode>0.00</c:formatCode>
                <c:ptCount val="19"/>
                <c:pt idx="0">
                  <c:v>-1.5042637555448213</c:v>
                </c:pt>
                <c:pt idx="1">
                  <c:v>-0.3466404423583036</c:v>
                </c:pt>
                <c:pt idx="2">
                  <c:v>2.7490740308227624</c:v>
                </c:pt>
                <c:pt idx="3">
                  <c:v>2.9475362243756242</c:v>
                </c:pt>
                <c:pt idx="4">
                  <c:v>-4.8875558148697928</c:v>
                </c:pt>
                <c:pt idx="5">
                  <c:v>-0.97763728303720265</c:v>
                </c:pt>
                <c:pt idx="6">
                  <c:v>-0.66212426262761692</c:v>
                </c:pt>
                <c:pt idx="7">
                  <c:v>-1.280736568017371</c:v>
                </c:pt>
                <c:pt idx="8">
                  <c:v>-2.3855582317488078</c:v>
                </c:pt>
                <c:pt idx="9">
                  <c:v>-1.5618121603417134</c:v>
                </c:pt>
                <c:pt idx="10">
                  <c:v>0.12145453544420981</c:v>
                </c:pt>
                <c:pt idx="11">
                  <c:v>-0.28849756198555676</c:v>
                </c:pt>
                <c:pt idx="12">
                  <c:v>0.47579628511917882</c:v>
                </c:pt>
                <c:pt idx="13">
                  <c:v>1.8099246289069448</c:v>
                </c:pt>
                <c:pt idx="14">
                  <c:v>1.6845468169292221</c:v>
                </c:pt>
                <c:pt idx="15">
                  <c:v>-7.1240493644227136</c:v>
                </c:pt>
                <c:pt idx="16">
                  <c:v>-2.9607238172592809</c:v>
                </c:pt>
                <c:pt idx="17">
                  <c:v>-1.3047774123322364</c:v>
                </c:pt>
                <c:pt idx="18">
                  <c:v>-0.46434902840726267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22-4ADF-B424-3CA2E1BDB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8931584"/>
        <c:axId val="488931976"/>
      </c:lineChart>
      <c:catAx>
        <c:axId val="48893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350">
            <a:solidFill>
              <a:schemeClr val="tx1"/>
            </a:solidFill>
          </a:ln>
        </c:spPr>
        <c:crossAx val="488931976"/>
        <c:crosses val="autoZero"/>
        <c:auto val="1"/>
        <c:lblAlgn val="ctr"/>
        <c:lblOffset val="100"/>
        <c:noMultiLvlLbl val="0"/>
      </c:catAx>
      <c:valAx>
        <c:axId val="488931976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 w="6350">
            <a:solidFill>
              <a:schemeClr val="tx1"/>
            </a:solidFill>
          </a:ln>
        </c:spPr>
        <c:crossAx val="488931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'Graf 8 + Tab 3'!$J$6</c:f>
              <c:strCache>
                <c:ptCount val="1"/>
                <c:pt idx="0">
                  <c:v>Produkčná medzera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8 + Tab 3'!$K$5:$AC$5</c:f>
              <c:strCach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2020F</c:v>
                </c:pt>
                <c:pt idx="16">
                  <c:v>2021F</c:v>
                </c:pt>
                <c:pt idx="17">
                  <c:v>2022F</c:v>
                </c:pt>
                <c:pt idx="18">
                  <c:v>2023F</c:v>
                </c:pt>
              </c:strCache>
            </c:strRef>
          </c:cat>
          <c:val>
            <c:numRef>
              <c:f>'Graf 8 + Tab 3'!$K$6:$AC$6</c:f>
              <c:numCache>
                <c:formatCode>0.00</c:formatCode>
                <c:ptCount val="19"/>
                <c:pt idx="0">
                  <c:v>-1.5042637555448213</c:v>
                </c:pt>
                <c:pt idx="1">
                  <c:v>-0.3466404423583036</c:v>
                </c:pt>
                <c:pt idx="2">
                  <c:v>2.7490740308227624</c:v>
                </c:pt>
                <c:pt idx="3">
                  <c:v>2.9475362243756242</c:v>
                </c:pt>
                <c:pt idx="4">
                  <c:v>-4.8875558148697928</c:v>
                </c:pt>
                <c:pt idx="5">
                  <c:v>-0.97763728303720265</c:v>
                </c:pt>
                <c:pt idx="6">
                  <c:v>-0.66212426262761692</c:v>
                </c:pt>
                <c:pt idx="7">
                  <c:v>-1.280736568017371</c:v>
                </c:pt>
                <c:pt idx="8">
                  <c:v>-2.3855582317488078</c:v>
                </c:pt>
                <c:pt idx="9">
                  <c:v>-1.5618121603417134</c:v>
                </c:pt>
                <c:pt idx="10">
                  <c:v>0.12145453544420981</c:v>
                </c:pt>
                <c:pt idx="11">
                  <c:v>-0.28849756198555676</c:v>
                </c:pt>
                <c:pt idx="12">
                  <c:v>0.47579628511917882</c:v>
                </c:pt>
                <c:pt idx="13">
                  <c:v>1.8099246289069448</c:v>
                </c:pt>
                <c:pt idx="14">
                  <c:v>1.6845468169292221</c:v>
                </c:pt>
                <c:pt idx="15">
                  <c:v>-7.1240493644227136</c:v>
                </c:pt>
                <c:pt idx="16">
                  <c:v>-2.9607238172592809</c:v>
                </c:pt>
                <c:pt idx="17">
                  <c:v>-1.3047774123322364</c:v>
                </c:pt>
                <c:pt idx="18">
                  <c:v>-0.46434902840726267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81-48B9-A284-EA7AF9208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8932760"/>
        <c:axId val="488933152"/>
      </c:lineChart>
      <c:catAx>
        <c:axId val="488932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350">
            <a:solidFill>
              <a:schemeClr val="tx1"/>
            </a:solidFill>
          </a:ln>
        </c:spPr>
        <c:crossAx val="488933152"/>
        <c:crosses val="autoZero"/>
        <c:auto val="1"/>
        <c:lblAlgn val="ctr"/>
        <c:lblOffset val="100"/>
        <c:noMultiLvlLbl val="0"/>
      </c:catAx>
      <c:valAx>
        <c:axId val="488933152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 w="6350">
            <a:solidFill>
              <a:schemeClr val="tx1"/>
            </a:solidFill>
          </a:ln>
        </c:spPr>
        <c:crossAx val="4889327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 9+10 '!$Q$6</c:f>
              <c:strCache>
                <c:ptCount val="1"/>
                <c:pt idx="0">
                  <c:v>Feb 2020</c:v>
                </c:pt>
              </c:strCache>
            </c:strRef>
          </c:tx>
          <c:spPr>
            <a:ln w="19050" cap="rnd">
              <a:solidFill>
                <a:srgbClr val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[71]Comparison!$AQ$183:$AU$183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 9+10 '!$R$6:$V$6</c:f>
              <c:numCache>
                <c:formatCode>0.0</c:formatCode>
                <c:ptCount val="5"/>
                <c:pt idx="0">
                  <c:v>99.98942530501408</c:v>
                </c:pt>
                <c:pt idx="1">
                  <c:v>102.1913770676105</c:v>
                </c:pt>
                <c:pt idx="2">
                  <c:v>104.92681236157073</c:v>
                </c:pt>
                <c:pt idx="3">
                  <c:v>107.74480303017214</c:v>
                </c:pt>
                <c:pt idx="4">
                  <c:v>111.59047912765982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9+10 '!$Q$7</c:f>
              <c:strCache>
                <c:ptCount val="1"/>
                <c:pt idx="0">
                  <c:v>Prognóza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[71]Comparison!$AQ$183:$AU$183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 9+10 '!$R$7:$V$7</c:f>
              <c:numCache>
                <c:formatCode>0.0</c:formatCode>
                <c:ptCount val="5"/>
                <c:pt idx="0">
                  <c:v>100</c:v>
                </c:pt>
                <c:pt idx="1">
                  <c:v>92.779995496077376</c:v>
                </c:pt>
                <c:pt idx="2">
                  <c:v>99.087463109335303</c:v>
                </c:pt>
                <c:pt idx="3">
                  <c:v>103.13065890500248</c:v>
                </c:pt>
                <c:pt idx="4">
                  <c:v>106.38002381187323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9+10 '!$Q$8</c:f>
              <c:strCache>
                <c:ptCount val="1"/>
                <c:pt idx="0">
                  <c:v>Scenár 1</c:v>
                </c:pt>
              </c:strCache>
            </c:strRef>
          </c:tx>
          <c:spPr>
            <a:ln w="1905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[71]Comparison!$AQ$183:$AU$183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 9+10 '!$R$8:$V$8</c:f>
              <c:numCache>
                <c:formatCode>0.0</c:formatCode>
                <c:ptCount val="5"/>
                <c:pt idx="0">
                  <c:v>100</c:v>
                </c:pt>
                <c:pt idx="1">
                  <c:v>87.526462438194073</c:v>
                </c:pt>
                <c:pt idx="2">
                  <c:v>97.308578549561773</c:v>
                </c:pt>
                <c:pt idx="3">
                  <c:v>101.78675084002305</c:v>
                </c:pt>
                <c:pt idx="4">
                  <c:v>104.82823622370965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 9+10 '!$Q$9</c:f>
              <c:strCache>
                <c:ptCount val="1"/>
                <c:pt idx="0">
                  <c:v>Scenár 2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[71]Comparison!$AQ$183:$AU$183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 9+10 '!$R$9:$V$9</c:f>
              <c:numCache>
                <c:formatCode>0.0</c:formatCode>
                <c:ptCount val="5"/>
                <c:pt idx="0">
                  <c:v>100</c:v>
                </c:pt>
                <c:pt idx="1">
                  <c:v>88.611375139948265</c:v>
                </c:pt>
                <c:pt idx="2">
                  <c:v>88.629246729464455</c:v>
                </c:pt>
                <c:pt idx="3">
                  <c:v>93.08683168489577</c:v>
                </c:pt>
                <c:pt idx="4">
                  <c:v>97.383893557235467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737680"/>
        <c:axId val="484738072"/>
      </c:lineChart>
      <c:catAx>
        <c:axId val="48473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FF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4738072"/>
        <c:crossesAt val="100"/>
        <c:auto val="1"/>
        <c:lblAlgn val="ctr"/>
        <c:lblOffset val="100"/>
        <c:noMultiLvlLbl val="0"/>
      </c:catAx>
      <c:valAx>
        <c:axId val="4847380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4737680"/>
        <c:crossesAt val="1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10062385670427906"/>
          <c:y val="8.9433340503408967E-2"/>
          <c:w val="0.49268172608508448"/>
          <c:h val="0.161954156219982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NeueHaasGroteskText W02" panose="020B0504020202020204" pitchFamily="34" charset="-18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 9+10 '!$Q$24</c:f>
              <c:strCache>
                <c:ptCount val="1"/>
                <c:pt idx="0">
                  <c:v>Feb 2020</c:v>
                </c:pt>
              </c:strCache>
            </c:strRef>
          </c:tx>
          <c:spPr>
            <a:ln w="19050" cap="rnd">
              <a:solidFill>
                <a:srgbClr val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[71]Comparison!$AQ$183:$AU$183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 9+10 '!$R$24:$V$24</c:f>
              <c:numCache>
                <c:formatCode>0.0</c:formatCode>
                <c:ptCount val="5"/>
                <c:pt idx="0">
                  <c:v>100.08340347379972</c:v>
                </c:pt>
                <c:pt idx="1">
                  <c:v>100.24678804290784</c:v>
                </c:pt>
                <c:pt idx="2">
                  <c:v>100.536024810958</c:v>
                </c:pt>
                <c:pt idx="3">
                  <c:v>100.75349066031922</c:v>
                </c:pt>
                <c:pt idx="4">
                  <c:v>101.17213227684485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9+10 '!$Q$25</c:f>
              <c:strCache>
                <c:ptCount val="1"/>
                <c:pt idx="0">
                  <c:v>Prognóza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[71]Comparison!$AQ$183:$AU$183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 9+10 '!$R$25:$V$25</c:f>
              <c:numCache>
                <c:formatCode>0.0</c:formatCode>
                <c:ptCount val="5"/>
                <c:pt idx="0">
                  <c:v>100</c:v>
                </c:pt>
                <c:pt idx="1">
                  <c:v>96.233049682993709</c:v>
                </c:pt>
                <c:pt idx="2">
                  <c:v>97.797503978441938</c:v>
                </c:pt>
                <c:pt idx="3">
                  <c:v>98.783816029736485</c:v>
                </c:pt>
                <c:pt idx="4">
                  <c:v>99.034492155566326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9+10 '!$Q$26</c:f>
              <c:strCache>
                <c:ptCount val="1"/>
                <c:pt idx="0">
                  <c:v>Scenár 1</c:v>
                </c:pt>
              </c:strCache>
            </c:strRef>
          </c:tx>
          <c:spPr>
            <a:ln w="1905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[71]Comparison!$AQ$183:$AU$183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 9+10 '!$R$26:$V$26</c:f>
              <c:numCache>
                <c:formatCode>0.0</c:formatCode>
                <c:ptCount val="5"/>
                <c:pt idx="0">
                  <c:v>100</c:v>
                </c:pt>
                <c:pt idx="1">
                  <c:v>94.98512356955429</c:v>
                </c:pt>
                <c:pt idx="2">
                  <c:v>97.009962552050141</c:v>
                </c:pt>
                <c:pt idx="3">
                  <c:v>98.163164979946828</c:v>
                </c:pt>
                <c:pt idx="4">
                  <c:v>98.60413798856959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 9+10 '!$Q$27</c:f>
              <c:strCache>
                <c:ptCount val="1"/>
                <c:pt idx="0">
                  <c:v>Scenár 2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[71]Comparison!$AQ$183:$AU$183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 9+10 '!$R$27:$V$27</c:f>
              <c:numCache>
                <c:formatCode>0.0</c:formatCode>
                <c:ptCount val="5"/>
                <c:pt idx="0">
                  <c:v>100</c:v>
                </c:pt>
                <c:pt idx="1">
                  <c:v>95.681142740398201</c:v>
                </c:pt>
                <c:pt idx="2">
                  <c:v>95.66675569087964</c:v>
                </c:pt>
                <c:pt idx="3">
                  <c:v>96.825910781622568</c:v>
                </c:pt>
                <c:pt idx="4">
                  <c:v>97.749406932946926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738856"/>
        <c:axId val="484739248"/>
      </c:lineChart>
      <c:catAx>
        <c:axId val="484738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FF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4739248"/>
        <c:crossesAt val="100"/>
        <c:auto val="1"/>
        <c:lblAlgn val="ctr"/>
        <c:lblOffset val="100"/>
        <c:noMultiLvlLbl val="0"/>
      </c:catAx>
      <c:valAx>
        <c:axId val="484739248"/>
        <c:scaling>
          <c:orientation val="minMax"/>
          <c:max val="102"/>
          <c:min val="9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4738856"/>
        <c:crossesAt val="1"/>
        <c:crossBetween val="between"/>
        <c:majorUnit val="1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47221482541690246"/>
          <c:y val="0.70589737010459608"/>
          <c:w val="0.51313627886051505"/>
          <c:h val="0.1730139037541915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NeueHaasGroteskText W02" panose="020B0504020202020204" pitchFamily="34" charset="-18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 9+10 '!$Q$13</c:f>
              <c:strCache>
                <c:ptCount val="1"/>
                <c:pt idx="0">
                  <c:v>Feb 2020</c:v>
                </c:pt>
              </c:strCache>
            </c:strRef>
          </c:tx>
          <c:spPr>
            <a:ln w="19050" cap="rnd">
              <a:solidFill>
                <a:srgbClr val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[71]Comparison!$AQ$183:$AU$183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 9+10 '!$R$6:$V$6</c:f>
              <c:numCache>
                <c:formatCode>0.0</c:formatCode>
                <c:ptCount val="5"/>
                <c:pt idx="0">
                  <c:v>99.98942530501408</c:v>
                </c:pt>
                <c:pt idx="1">
                  <c:v>102.1913770676105</c:v>
                </c:pt>
                <c:pt idx="2">
                  <c:v>104.92681236157073</c:v>
                </c:pt>
                <c:pt idx="3">
                  <c:v>107.74480303017214</c:v>
                </c:pt>
                <c:pt idx="4">
                  <c:v>111.59047912765982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9+10 '!$Q$14</c:f>
              <c:strCache>
                <c:ptCount val="1"/>
                <c:pt idx="0">
                  <c:v>Forecast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[71]Comparison!$AQ$183:$AU$183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 9+10 '!$R$7:$V$7</c:f>
              <c:numCache>
                <c:formatCode>0.0</c:formatCode>
                <c:ptCount val="5"/>
                <c:pt idx="0">
                  <c:v>100</c:v>
                </c:pt>
                <c:pt idx="1">
                  <c:v>92.779995496077376</c:v>
                </c:pt>
                <c:pt idx="2">
                  <c:v>99.087463109335303</c:v>
                </c:pt>
                <c:pt idx="3">
                  <c:v>103.13065890500248</c:v>
                </c:pt>
                <c:pt idx="4">
                  <c:v>106.38002381187323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9+10 '!$Q$15</c:f>
              <c:strCache>
                <c:ptCount val="1"/>
                <c:pt idx="0">
                  <c:v>Scenario 1</c:v>
                </c:pt>
              </c:strCache>
            </c:strRef>
          </c:tx>
          <c:spPr>
            <a:ln w="1905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[71]Comparison!$AQ$183:$AU$183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 9+10 '!$R$8:$V$8</c:f>
              <c:numCache>
                <c:formatCode>0.0</c:formatCode>
                <c:ptCount val="5"/>
                <c:pt idx="0">
                  <c:v>100</c:v>
                </c:pt>
                <c:pt idx="1">
                  <c:v>87.526462438194073</c:v>
                </c:pt>
                <c:pt idx="2">
                  <c:v>97.308578549561773</c:v>
                </c:pt>
                <c:pt idx="3">
                  <c:v>101.78675084002305</c:v>
                </c:pt>
                <c:pt idx="4">
                  <c:v>104.82823622370965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 9+10 '!$Q$16</c:f>
              <c:strCache>
                <c:ptCount val="1"/>
                <c:pt idx="0">
                  <c:v>Scenario 2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[71]Comparison!$AQ$183:$AU$183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 9+10 '!$R$9:$V$9</c:f>
              <c:numCache>
                <c:formatCode>0.0</c:formatCode>
                <c:ptCount val="5"/>
                <c:pt idx="0">
                  <c:v>100</c:v>
                </c:pt>
                <c:pt idx="1">
                  <c:v>88.611375139948265</c:v>
                </c:pt>
                <c:pt idx="2">
                  <c:v>88.629246729464455</c:v>
                </c:pt>
                <c:pt idx="3">
                  <c:v>93.08683168489577</c:v>
                </c:pt>
                <c:pt idx="4">
                  <c:v>97.383893557235467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740032"/>
        <c:axId val="484740424"/>
      </c:lineChart>
      <c:catAx>
        <c:axId val="48474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FF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4740424"/>
        <c:crossesAt val="100"/>
        <c:auto val="1"/>
        <c:lblAlgn val="ctr"/>
        <c:lblOffset val="100"/>
        <c:noMultiLvlLbl val="0"/>
      </c:catAx>
      <c:valAx>
        <c:axId val="48474042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4740032"/>
        <c:crossesAt val="1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10062385670427906"/>
          <c:y val="8.9433340503408967E-2"/>
          <c:w val="0.49268172608508448"/>
          <c:h val="0.161954156219982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NeueHaasGroteskText W02" panose="020B0504020202020204" pitchFamily="34" charset="-18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 9+10 '!$Q$31</c:f>
              <c:strCache>
                <c:ptCount val="1"/>
                <c:pt idx="0">
                  <c:v>Feb 2020</c:v>
                </c:pt>
              </c:strCache>
            </c:strRef>
          </c:tx>
          <c:spPr>
            <a:ln w="19050" cap="rnd">
              <a:solidFill>
                <a:srgbClr val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[71]Comparison!$AQ$183:$AU$183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 9+10 '!$R$24:$V$24</c:f>
              <c:numCache>
                <c:formatCode>0.0</c:formatCode>
                <c:ptCount val="5"/>
                <c:pt idx="0">
                  <c:v>100.08340347379972</c:v>
                </c:pt>
                <c:pt idx="1">
                  <c:v>100.24678804290784</c:v>
                </c:pt>
                <c:pt idx="2">
                  <c:v>100.536024810958</c:v>
                </c:pt>
                <c:pt idx="3">
                  <c:v>100.75349066031922</c:v>
                </c:pt>
                <c:pt idx="4">
                  <c:v>101.17213227684485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9+10 '!$Q$33</c:f>
              <c:strCache>
                <c:ptCount val="1"/>
                <c:pt idx="0">
                  <c:v>Scenario 1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[71]Comparison!$AQ$183:$AU$183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 9+10 '!$R$25:$V$25</c:f>
              <c:numCache>
                <c:formatCode>0.0</c:formatCode>
                <c:ptCount val="5"/>
                <c:pt idx="0">
                  <c:v>100</c:v>
                </c:pt>
                <c:pt idx="1">
                  <c:v>96.233049682993709</c:v>
                </c:pt>
                <c:pt idx="2">
                  <c:v>97.797503978441938</c:v>
                </c:pt>
                <c:pt idx="3">
                  <c:v>98.783816029736485</c:v>
                </c:pt>
                <c:pt idx="4">
                  <c:v>99.034492155566326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9+10 '!$Q$33</c:f>
              <c:strCache>
                <c:ptCount val="1"/>
                <c:pt idx="0">
                  <c:v>Scenario 1</c:v>
                </c:pt>
              </c:strCache>
            </c:strRef>
          </c:tx>
          <c:spPr>
            <a:ln w="1905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[71]Comparison!$AQ$183:$AU$183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 9+10 '!$R$26:$V$26</c:f>
              <c:numCache>
                <c:formatCode>0.0</c:formatCode>
                <c:ptCount val="5"/>
                <c:pt idx="0">
                  <c:v>100</c:v>
                </c:pt>
                <c:pt idx="1">
                  <c:v>94.98512356955429</c:v>
                </c:pt>
                <c:pt idx="2">
                  <c:v>97.009962552050141</c:v>
                </c:pt>
                <c:pt idx="3">
                  <c:v>98.163164979946828</c:v>
                </c:pt>
                <c:pt idx="4">
                  <c:v>98.60413798856959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 9+10 '!$Q$34</c:f>
              <c:strCache>
                <c:ptCount val="1"/>
                <c:pt idx="0">
                  <c:v>Scenario 2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[71]Comparison!$AQ$183:$AU$183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 9+10 '!$R$27:$V$27</c:f>
              <c:numCache>
                <c:formatCode>0.0</c:formatCode>
                <c:ptCount val="5"/>
                <c:pt idx="0">
                  <c:v>100</c:v>
                </c:pt>
                <c:pt idx="1">
                  <c:v>95.681142740398201</c:v>
                </c:pt>
                <c:pt idx="2">
                  <c:v>95.66675569087964</c:v>
                </c:pt>
                <c:pt idx="3">
                  <c:v>96.825910781622568</c:v>
                </c:pt>
                <c:pt idx="4">
                  <c:v>97.749406932946926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741208"/>
        <c:axId val="302607408"/>
      </c:lineChart>
      <c:catAx>
        <c:axId val="484741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FF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02607408"/>
        <c:crossesAt val="100"/>
        <c:auto val="1"/>
        <c:lblAlgn val="ctr"/>
        <c:lblOffset val="100"/>
        <c:noMultiLvlLbl val="0"/>
      </c:catAx>
      <c:valAx>
        <c:axId val="302607408"/>
        <c:scaling>
          <c:orientation val="minMax"/>
          <c:max val="102"/>
          <c:min val="9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4741208"/>
        <c:crossesAt val="1"/>
        <c:crossBetween val="between"/>
        <c:majorUnit val="1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47221482541690246"/>
          <c:y val="0.70589737010459608"/>
          <c:w val="0.51313627886051505"/>
          <c:h val="0.1730139037541915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NeueHaasGroteskText W02" panose="020B0504020202020204" pitchFamily="34" charset="-18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2185819393771403"/>
          <c:y val="8.9983341926783797E-2"/>
          <c:w val="0.67153464250703598"/>
          <c:h val="0.8805779602960840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F8CBAD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C5E0B4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03E-449C-A90D-3A04A1D8EFA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73C-40E2-A06B-78FF861E8416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0355-4C22-BC00-15557E3044CD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A73C-40E2-A06B-78FF861E8416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73C-40E2-A06B-78FF861E8416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A73C-40E2-A06B-78FF861E8416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03E-449C-A90D-3A04A1D8EFAA}"/>
              </c:ext>
            </c:extLst>
          </c:dPt>
          <c:cat>
            <c:strRef>
              <c:f>'Graf 11'!$B$25:$B$39</c:f>
              <c:strCache>
                <c:ptCount val="15"/>
                <c:pt idx="0">
                  <c:v>Saldo VS - rozpočet</c:v>
                </c:pt>
                <c:pt idx="1">
                  <c:v>Hospodárenie samospráv</c:v>
                </c:pt>
                <c:pt idx="2">
                  <c:v>Podhodnotenie výdavkov na vojenskú techniku</c:v>
                </c:pt>
                <c:pt idx="3">
                  <c:v>Dofinancovanie verejného zdravotného poistenia</c:v>
                </c:pt>
                <c:pt idx="4">
                  <c:v>Nižšie príjmy Národného jadrového fondu</c:v>
                </c:pt>
                <c:pt idx="5">
                  <c:v>Vyššie výdavky sociálneho zabezpečenia</c:v>
                </c:pt>
                <c:pt idx="6">
                  <c:v>Nižšia dividenda z SPP</c:v>
                </c:pt>
                <c:pt idx="7">
                  <c:v>Zrušenie zavedenia odvodu z reťazcov</c:v>
                </c:pt>
                <c:pt idx="8">
                  <c:v>Posunutie účinnosti opatrení: E-kasa a nanomarkery</c:v>
                </c:pt>
                <c:pt idx="9">
                  <c:v>Vyššie výdavky na spolufinancovanie EÚ fondov</c:v>
                </c:pt>
                <c:pt idx="10">
                  <c:v>Vyššie prevádzkové výdavky Sociálnej poisťovne</c:v>
                </c:pt>
                <c:pt idx="11">
                  <c:v>Vyššie odvodové príjmy (lepší trh práce)</c:v>
                </c:pt>
                <c:pt idx="12">
                  <c:v>Nižší odvod do rozpočtu EÚ</c:v>
                </c:pt>
                <c:pt idx="13">
                  <c:v>Ostatné vplyvy</c:v>
                </c:pt>
                <c:pt idx="14">
                  <c:v>Saldo VS - skutočnosť</c:v>
                </c:pt>
              </c:strCache>
            </c:strRef>
          </c:cat>
          <c:val>
            <c:numRef>
              <c:f>'Graf 11'!$E$25:$E$39</c:f>
              <c:numCache>
                <c:formatCode>#,##0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73C-40E2-A06B-78FF861E8416}"/>
            </c:ext>
          </c:extLst>
        </c:ser>
        <c:ser>
          <c:idx val="1"/>
          <c:order val="1"/>
          <c:spPr>
            <a:noFill/>
          </c:spPr>
          <c:invertIfNegative val="0"/>
          <c:cat>
            <c:strRef>
              <c:f>'Graf 11'!$B$25:$B$39</c:f>
              <c:strCache>
                <c:ptCount val="15"/>
                <c:pt idx="0">
                  <c:v>Saldo VS - rozpočet</c:v>
                </c:pt>
                <c:pt idx="1">
                  <c:v>Hospodárenie samospráv</c:v>
                </c:pt>
                <c:pt idx="2">
                  <c:v>Podhodnotenie výdavkov na vojenskú techniku</c:v>
                </c:pt>
                <c:pt idx="3">
                  <c:v>Dofinancovanie verejného zdravotného poistenia</c:v>
                </c:pt>
                <c:pt idx="4">
                  <c:v>Nižšie príjmy Národného jadrového fondu</c:v>
                </c:pt>
                <c:pt idx="5">
                  <c:v>Vyššie výdavky sociálneho zabezpečenia</c:v>
                </c:pt>
                <c:pt idx="6">
                  <c:v>Nižšia dividenda z SPP</c:v>
                </c:pt>
                <c:pt idx="7">
                  <c:v>Zrušenie zavedenia odvodu z reťazcov</c:v>
                </c:pt>
                <c:pt idx="8">
                  <c:v>Posunutie účinnosti opatrení: E-kasa a nanomarkery</c:v>
                </c:pt>
                <c:pt idx="9">
                  <c:v>Vyššie výdavky na spolufinancovanie EÚ fondov</c:v>
                </c:pt>
                <c:pt idx="10">
                  <c:v>Vyššie prevádzkové výdavky Sociálnej poisťovne</c:v>
                </c:pt>
                <c:pt idx="11">
                  <c:v>Vyššie odvodové príjmy (lepší trh práce)</c:v>
                </c:pt>
                <c:pt idx="12">
                  <c:v>Nižší odvod do rozpočtu EÚ</c:v>
                </c:pt>
                <c:pt idx="13">
                  <c:v>Ostatné vplyvy</c:v>
                </c:pt>
                <c:pt idx="14">
                  <c:v>Saldo VS - skutočnosť</c:v>
                </c:pt>
              </c:strCache>
            </c:strRef>
          </c:cat>
          <c:val>
            <c:numRef>
              <c:f>'Graf 11'!$F$25:$F$39</c:f>
              <c:numCache>
                <c:formatCode>#,##0</c:formatCode>
                <c:ptCount val="15"/>
                <c:pt idx="1">
                  <c:v>0</c:v>
                </c:pt>
                <c:pt idx="2">
                  <c:v>-256.39999999999998</c:v>
                </c:pt>
                <c:pt idx="3">
                  <c:v>-452.12952799999994</c:v>
                </c:pt>
                <c:pt idx="4">
                  <c:v>-625.12952799999994</c:v>
                </c:pt>
                <c:pt idx="5">
                  <c:v>-771.92952799999989</c:v>
                </c:pt>
                <c:pt idx="6">
                  <c:v>-911.92952799999989</c:v>
                </c:pt>
                <c:pt idx="7">
                  <c:v>-1044.9295279999999</c:v>
                </c:pt>
                <c:pt idx="8">
                  <c:v>-1156.9295279999999</c:v>
                </c:pt>
                <c:pt idx="9">
                  <c:v>-1246.9295279999999</c:v>
                </c:pt>
                <c:pt idx="10">
                  <c:v>-1317.1295279999999</c:v>
                </c:pt>
                <c:pt idx="11">
                  <c:v>-1308.772367630311</c:v>
                </c:pt>
                <c:pt idx="12">
                  <c:v>-1219.3309006303109</c:v>
                </c:pt>
                <c:pt idx="13">
                  <c:v>-1219.3309006303109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73C-40E2-A06B-78FF861E8416}"/>
            </c:ext>
          </c:extLst>
        </c:ser>
        <c:ser>
          <c:idx val="2"/>
          <c:order val="2"/>
          <c:spPr>
            <a:solidFill>
              <a:srgbClr val="F8CBAD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8CBAD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73C-40E2-A06B-78FF861E8416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A73C-40E2-A06B-78FF861E8416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A73C-40E2-A06B-78FF861E8416}"/>
              </c:ext>
            </c:extLst>
          </c:dPt>
          <c:dPt>
            <c:idx val="3"/>
            <c:invertIfNegative val="0"/>
            <c:bubble3D val="0"/>
            <c:spPr>
              <a:solidFill>
                <a:srgbClr val="F8CBAD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73C-40E2-A06B-78FF861E8416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A73C-40E2-A06B-78FF861E8416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A73C-40E2-A06B-78FF861E8416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A73C-40E2-A06B-78FF861E8416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A73C-40E2-A06B-78FF861E8416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A73C-40E2-A06B-78FF861E8416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A73C-40E2-A06B-78FF861E8416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A73C-40E2-A06B-78FF861E8416}"/>
              </c:ext>
            </c:extLst>
          </c:dPt>
          <c:dPt>
            <c:idx val="11"/>
            <c:invertIfNegative val="0"/>
            <c:bubble3D val="0"/>
            <c:spPr>
              <a:solidFill>
                <a:srgbClr val="C5E0B4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A73C-40E2-A06B-78FF861E8416}"/>
              </c:ext>
            </c:extLst>
          </c:dPt>
          <c:dPt>
            <c:idx val="12"/>
            <c:invertIfNegative val="0"/>
            <c:bubble3D val="0"/>
            <c:spPr>
              <a:solidFill>
                <a:srgbClr val="C5E0B4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A73C-40E2-A06B-78FF861E8416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A73C-40E2-A06B-78FF861E8416}"/>
              </c:ext>
            </c:extLst>
          </c:dPt>
          <c:dPt>
            <c:idx val="14"/>
            <c:invertIfNegative val="0"/>
            <c:bubble3D val="0"/>
            <c:spPr>
              <a:solidFill>
                <a:srgbClr val="AAD3F2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A73C-40E2-A06B-78FF861E8416}"/>
              </c:ext>
            </c:extLst>
          </c:dPt>
          <c:dPt>
            <c:idx val="15"/>
            <c:invertIfNegative val="0"/>
            <c:bubble3D val="0"/>
            <c:spPr>
              <a:solidFill>
                <a:srgbClr val="F8CBAD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A73C-40E2-A06B-78FF861E8416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A73C-40E2-A06B-78FF861E8416}"/>
              </c:ext>
            </c:extLst>
          </c:dPt>
          <c:dLbls>
            <c:dLbl>
              <c:idx val="0"/>
              <c:layout>
                <c:manualLayout>
                  <c:x val="-1.6135261036422134E-2"/>
                  <c:y val="-4.061843396889662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 (0,0 % HDP)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73C-40E2-A06B-78FF861E841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237301707871486E-3"/>
                  <c:y val="1.8618033162434843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-256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73C-40E2-A06B-78FF861E8416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2059C840-F025-4596-8D51-EA71EA231A61}" type="VALUE">
                      <a:rPr lang="en-US"/>
                      <a:pPr/>
                      <a:t>[HODNOTA]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A73C-40E2-A06B-78FF861E8416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7BC47862-F471-47FE-8723-D9E8C8800E61}" type="VALUE">
                      <a:rPr lang="en-US"/>
                      <a:pPr/>
                      <a:t>[HODNOTA]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A73C-40E2-A06B-78FF861E8416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-70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A73C-40E2-A06B-78FF861E8416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052352103497381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A73C-40E2-A06B-78FF861E8416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6062794696213548E-3"/>
                  <c:y val="8.124326504527712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A73C-40E2-A06B-78FF861E8416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89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A73C-40E2-A06B-78FF861E8416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 -1220 (1,30 % HDP)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A73C-40E2-A06B-78FF861E84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11'!$B$25:$B$39</c:f>
              <c:strCache>
                <c:ptCount val="15"/>
                <c:pt idx="0">
                  <c:v>Saldo VS - rozpočet</c:v>
                </c:pt>
                <c:pt idx="1">
                  <c:v>Hospodárenie samospráv</c:v>
                </c:pt>
                <c:pt idx="2">
                  <c:v>Podhodnotenie výdavkov na vojenskú techniku</c:v>
                </c:pt>
                <c:pt idx="3">
                  <c:v>Dofinancovanie verejného zdravotného poistenia</c:v>
                </c:pt>
                <c:pt idx="4">
                  <c:v>Nižšie príjmy Národného jadrového fondu</c:v>
                </c:pt>
                <c:pt idx="5">
                  <c:v>Vyššie výdavky sociálneho zabezpečenia</c:v>
                </c:pt>
                <c:pt idx="6">
                  <c:v>Nižšia dividenda z SPP</c:v>
                </c:pt>
                <c:pt idx="7">
                  <c:v>Zrušenie zavedenia odvodu z reťazcov</c:v>
                </c:pt>
                <c:pt idx="8">
                  <c:v>Posunutie účinnosti opatrení: E-kasa a nanomarkery</c:v>
                </c:pt>
                <c:pt idx="9">
                  <c:v>Vyššie výdavky na spolufinancovanie EÚ fondov</c:v>
                </c:pt>
                <c:pt idx="10">
                  <c:v>Vyššie prevádzkové výdavky Sociálnej poisťovne</c:v>
                </c:pt>
                <c:pt idx="11">
                  <c:v>Vyššie odvodové príjmy (lepší trh práce)</c:v>
                </c:pt>
                <c:pt idx="12">
                  <c:v>Nižší odvod do rozpočtu EÚ</c:v>
                </c:pt>
                <c:pt idx="13">
                  <c:v>Ostatné vplyvy</c:v>
                </c:pt>
                <c:pt idx="14">
                  <c:v>Saldo VS - skutočnosť</c:v>
                </c:pt>
              </c:strCache>
            </c:strRef>
          </c:cat>
          <c:val>
            <c:numRef>
              <c:f>'Graf 11'!$G$25:$G$39</c:f>
              <c:numCache>
                <c:formatCode>#,##0</c:formatCode>
                <c:ptCount val="15"/>
                <c:pt idx="0">
                  <c:v>0</c:v>
                </c:pt>
                <c:pt idx="1">
                  <c:v>-256.39999999999998</c:v>
                </c:pt>
                <c:pt idx="2">
                  <c:v>-195.72952799999999</c:v>
                </c:pt>
                <c:pt idx="3">
                  <c:v>-173</c:v>
                </c:pt>
                <c:pt idx="4">
                  <c:v>-146.80000000000001</c:v>
                </c:pt>
                <c:pt idx="5">
                  <c:v>-140</c:v>
                </c:pt>
                <c:pt idx="6">
                  <c:v>-133</c:v>
                </c:pt>
                <c:pt idx="7">
                  <c:v>-112</c:v>
                </c:pt>
                <c:pt idx="8">
                  <c:v>-90</c:v>
                </c:pt>
                <c:pt idx="9">
                  <c:v>-70.2</c:v>
                </c:pt>
                <c:pt idx="10">
                  <c:v>-61.9</c:v>
                </c:pt>
                <c:pt idx="11">
                  <c:v>-70.257160369688933</c:v>
                </c:pt>
                <c:pt idx="12">
                  <c:v>-89.441467000000003</c:v>
                </c:pt>
                <c:pt idx="13">
                  <c:v>-0.39909936968911097</c:v>
                </c:pt>
                <c:pt idx="14">
                  <c:v>-1219.73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A73C-40E2-A06B-78FF861E8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02608192"/>
        <c:axId val="302608584"/>
      </c:barChart>
      <c:catAx>
        <c:axId val="302608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k-SK"/>
          </a:p>
        </c:txPr>
        <c:crossAx val="302608584"/>
        <c:crosses val="autoZero"/>
        <c:auto val="1"/>
        <c:lblAlgn val="ctr"/>
        <c:lblOffset val="100"/>
        <c:noMultiLvlLbl val="0"/>
      </c:catAx>
      <c:valAx>
        <c:axId val="302608584"/>
        <c:scaling>
          <c:orientation val="minMax"/>
          <c:min val="-1400"/>
        </c:scaling>
        <c:delete val="0"/>
        <c:axPos val="t"/>
        <c:numFmt formatCode="#,##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sk-SK"/>
          </a:p>
        </c:txPr>
        <c:crossAx val="302608192"/>
        <c:crosses val="autoZero"/>
        <c:crossBetween val="between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7804882109787443"/>
          <c:y val="8.1858837755853175E-2"/>
          <c:w val="0.67153464250703598"/>
          <c:h val="0.8805779602960840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F8CBAD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C5E0B4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2EA-4CFA-8660-5E93CAC4CCA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FA0-44F3-B67E-B9BA628B716A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D3CA-4626-B630-FC855DC49A14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FA0-44F3-B67E-B9BA628B716A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FA0-44F3-B67E-B9BA628B716A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2FA0-44F3-B67E-B9BA628B716A}"/>
              </c:ext>
            </c:extLst>
          </c:dPt>
          <c:cat>
            <c:strRef>
              <c:f>'Graf 11'!$K$25:$K$39</c:f>
              <c:strCache>
                <c:ptCount val="15"/>
                <c:pt idx="0">
                  <c:v>Headline balance - Budget 2019</c:v>
                </c:pt>
                <c:pt idx="1">
                  <c:v>Lower surplus of local governments</c:v>
                </c:pt>
                <c:pt idx="2">
                  <c:v>Underestimation of expenditures on military equipment</c:v>
                </c:pt>
                <c:pt idx="3">
                  <c:v>Higher financing of public health insurance</c:v>
                </c:pt>
                <c:pt idx="4">
                  <c:v>Lower revenues of the National Nuclear Fund</c:v>
                </c:pt>
                <c:pt idx="5">
                  <c:v>Higher expenditure on social security</c:v>
                </c:pt>
                <c:pt idx="6">
                  <c:v>Lower dividend from the SPP</c:v>
                </c:pt>
                <c:pt idx="7">
                  <c:v>Abolition of the introduction of a special levy on retail chains</c:v>
                </c:pt>
                <c:pt idx="8">
                  <c:v>Delay in the effectiveness of measures: E-cash register and nanomarkers</c:v>
                </c:pt>
                <c:pt idx="9">
                  <c:v>Higher expenditure on co - financing of european funds</c:v>
                </c:pt>
                <c:pt idx="10">
                  <c:v>Higher operating expenses of the Social Insurance Agency</c:v>
                </c:pt>
                <c:pt idx="11">
                  <c:v>Higher social contributions(better labor market)</c:v>
                </c:pt>
                <c:pt idx="12">
                  <c:v>Lower contribution to the EU budget</c:v>
                </c:pt>
                <c:pt idx="13">
                  <c:v>Others</c:v>
                </c:pt>
                <c:pt idx="14">
                  <c:v>Headline balance - Final 2019</c:v>
                </c:pt>
              </c:strCache>
            </c:strRef>
          </c:cat>
          <c:val>
            <c:numRef>
              <c:f>'Graf 11'!$N$25:$N$39</c:f>
              <c:numCache>
                <c:formatCode>#,##0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FA0-44F3-B67E-B9BA628B716A}"/>
            </c:ext>
          </c:extLst>
        </c:ser>
        <c:ser>
          <c:idx val="1"/>
          <c:order val="1"/>
          <c:spPr>
            <a:noFill/>
          </c:spPr>
          <c:invertIfNegative val="0"/>
          <c:cat>
            <c:strRef>
              <c:f>'Graf 11'!$K$25:$K$39</c:f>
              <c:strCache>
                <c:ptCount val="15"/>
                <c:pt idx="0">
                  <c:v>Headline balance - Budget 2019</c:v>
                </c:pt>
                <c:pt idx="1">
                  <c:v>Lower surplus of local governments</c:v>
                </c:pt>
                <c:pt idx="2">
                  <c:v>Underestimation of expenditures on military equipment</c:v>
                </c:pt>
                <c:pt idx="3">
                  <c:v>Higher financing of public health insurance</c:v>
                </c:pt>
                <c:pt idx="4">
                  <c:v>Lower revenues of the National Nuclear Fund</c:v>
                </c:pt>
                <c:pt idx="5">
                  <c:v>Higher expenditure on social security</c:v>
                </c:pt>
                <c:pt idx="6">
                  <c:v>Lower dividend from the SPP</c:v>
                </c:pt>
                <c:pt idx="7">
                  <c:v>Abolition of the introduction of a special levy on retail chains</c:v>
                </c:pt>
                <c:pt idx="8">
                  <c:v>Delay in the effectiveness of measures: E-cash register and nanomarkers</c:v>
                </c:pt>
                <c:pt idx="9">
                  <c:v>Higher expenditure on co - financing of european funds</c:v>
                </c:pt>
                <c:pt idx="10">
                  <c:v>Higher operating expenses of the Social Insurance Agency</c:v>
                </c:pt>
                <c:pt idx="11">
                  <c:v>Higher social contributions(better labor market)</c:v>
                </c:pt>
                <c:pt idx="12">
                  <c:v>Lower contribution to the EU budget</c:v>
                </c:pt>
                <c:pt idx="13">
                  <c:v>Others</c:v>
                </c:pt>
                <c:pt idx="14">
                  <c:v>Headline balance - Final 2019</c:v>
                </c:pt>
              </c:strCache>
            </c:strRef>
          </c:cat>
          <c:val>
            <c:numRef>
              <c:f>'Graf 11'!$O$25:$O$39</c:f>
              <c:numCache>
                <c:formatCode>#,##0</c:formatCode>
                <c:ptCount val="15"/>
                <c:pt idx="1">
                  <c:v>0</c:v>
                </c:pt>
                <c:pt idx="2">
                  <c:v>-256.39999999999998</c:v>
                </c:pt>
                <c:pt idx="3">
                  <c:v>-452.12952799999994</c:v>
                </c:pt>
                <c:pt idx="4">
                  <c:v>-625.12952799999994</c:v>
                </c:pt>
                <c:pt idx="5">
                  <c:v>-771.92952799999989</c:v>
                </c:pt>
                <c:pt idx="6">
                  <c:v>-911.92952799999989</c:v>
                </c:pt>
                <c:pt idx="7">
                  <c:v>-1044.9295279999999</c:v>
                </c:pt>
                <c:pt idx="8">
                  <c:v>-1156.9295279999999</c:v>
                </c:pt>
                <c:pt idx="9">
                  <c:v>-1246.9295279999999</c:v>
                </c:pt>
                <c:pt idx="10">
                  <c:v>-1317.1295279999999</c:v>
                </c:pt>
                <c:pt idx="11">
                  <c:v>-1308.772367630311</c:v>
                </c:pt>
                <c:pt idx="12">
                  <c:v>-1219.3309006303109</c:v>
                </c:pt>
                <c:pt idx="13">
                  <c:v>-1219.3309006303109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FA0-44F3-B67E-B9BA628B716A}"/>
            </c:ext>
          </c:extLst>
        </c:ser>
        <c:ser>
          <c:idx val="2"/>
          <c:order val="2"/>
          <c:spPr>
            <a:solidFill>
              <a:srgbClr val="F8CBAD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8CBAD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FA0-44F3-B67E-B9BA628B716A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2FA0-44F3-B67E-B9BA628B716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2FA0-44F3-B67E-B9BA628B716A}"/>
              </c:ext>
            </c:extLst>
          </c:dPt>
          <c:dPt>
            <c:idx val="3"/>
            <c:invertIfNegative val="0"/>
            <c:bubble3D val="0"/>
            <c:spPr>
              <a:solidFill>
                <a:srgbClr val="F8CBAD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FA0-44F3-B67E-B9BA628B716A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2FA0-44F3-B67E-B9BA628B716A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2FA0-44F3-B67E-B9BA628B716A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2FA0-44F3-B67E-B9BA628B716A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2FA0-44F3-B67E-B9BA628B716A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2FA0-44F3-B67E-B9BA628B716A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2FA0-44F3-B67E-B9BA628B716A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2FA0-44F3-B67E-B9BA628B716A}"/>
              </c:ext>
            </c:extLst>
          </c:dPt>
          <c:dPt>
            <c:idx val="11"/>
            <c:invertIfNegative val="0"/>
            <c:bubble3D val="0"/>
            <c:spPr>
              <a:solidFill>
                <a:srgbClr val="C5E0B4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FA0-44F3-B67E-B9BA628B716A}"/>
              </c:ext>
            </c:extLst>
          </c:dPt>
          <c:dPt>
            <c:idx val="12"/>
            <c:invertIfNegative val="0"/>
            <c:bubble3D val="0"/>
            <c:spPr>
              <a:solidFill>
                <a:srgbClr val="C5E0B4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FA0-44F3-B67E-B9BA628B716A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2FA0-44F3-B67E-B9BA628B716A}"/>
              </c:ext>
            </c:extLst>
          </c:dPt>
          <c:dPt>
            <c:idx val="14"/>
            <c:invertIfNegative val="0"/>
            <c:bubble3D val="0"/>
            <c:spPr>
              <a:solidFill>
                <a:srgbClr val="AAD3F2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2FA0-44F3-B67E-B9BA628B716A}"/>
              </c:ext>
            </c:extLst>
          </c:dPt>
          <c:dPt>
            <c:idx val="15"/>
            <c:invertIfNegative val="0"/>
            <c:bubble3D val="0"/>
            <c:spPr>
              <a:solidFill>
                <a:srgbClr val="F8CBAD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FA0-44F3-B67E-B9BA628B716A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2FA0-44F3-B67E-B9BA628B716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AD508BA-16FF-4886-B8E7-9C9AC395DA1A}" type="VALUE">
                      <a:rPr lang="en-US"/>
                      <a:pPr/>
                      <a:t>[HODNOTA]</a:t>
                    </a:fld>
                    <a:r>
                      <a:rPr lang="en-US"/>
                      <a:t> (-0,0</a:t>
                    </a:r>
                    <a:r>
                      <a:rPr lang="en-US" baseline="0"/>
                      <a:t> % of GDP)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FA0-44F3-B67E-B9BA628B716A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-256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2FA0-44F3-B67E-B9BA628B716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-196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2FA0-44F3-B67E-B9BA628B716A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-133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FA0-44F3-B67E-B9BA628B716A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9B7C0310-FCA5-4851-B401-D056D10BA78D}" type="VALUE">
                      <a:rPr lang="en-US"/>
                      <a:pPr/>
                      <a:t>[HODNOTA]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FA0-44F3-B67E-B9BA628B716A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AD2EB101-FBF7-478F-B614-1E184B3B59FD}" type="VALUE">
                      <a:rPr lang="en-US"/>
                      <a:pPr/>
                      <a:t>[HODNOTA]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FA0-44F3-B67E-B9BA628B716A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-70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FA0-44F3-B67E-B9BA628B716A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-62</a:t>
                    </a:r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FA0-44F3-B67E-B9BA628B716A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7938798188096962E-3"/>
                  <c:y val="8.124326504527712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FA0-44F3-B67E-B9BA628B716A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89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2FA0-44F3-B67E-B9BA628B716A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fld id="{C2B0A7CB-712E-43F6-8845-F013404D0C15}" type="VALUE">
                      <a:rPr lang="en-US"/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Arial Narrow" panose="020B0606020202030204" pitchFamily="34" charset="0"/>
                          <a:ea typeface="+mn-ea"/>
                          <a:cs typeface="+mn-cs"/>
                        </a:defRPr>
                      </a:pPr>
                      <a:t>[HODNOTA]</a:t>
                    </a:fld>
                    <a:r>
                      <a:rPr lang="en-US"/>
                      <a:t> </a:t>
                    </a:r>
                    <a:r>
                      <a:rPr 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Arial Narrow" panose="020B0606020202030204" pitchFamily="34" charset="0"/>
                      </a:rPr>
                      <a:t>(-1.30 % of GDP)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2FA0-44F3-B67E-B9BA628B716A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11'!$K$25:$K$39</c:f>
              <c:strCache>
                <c:ptCount val="15"/>
                <c:pt idx="0">
                  <c:v>Headline balance - Budget 2019</c:v>
                </c:pt>
                <c:pt idx="1">
                  <c:v>Lower surplus of local governments</c:v>
                </c:pt>
                <c:pt idx="2">
                  <c:v>Underestimation of expenditures on military equipment</c:v>
                </c:pt>
                <c:pt idx="3">
                  <c:v>Higher financing of public health insurance</c:v>
                </c:pt>
                <c:pt idx="4">
                  <c:v>Lower revenues of the National Nuclear Fund</c:v>
                </c:pt>
                <c:pt idx="5">
                  <c:v>Higher expenditure on social security</c:v>
                </c:pt>
                <c:pt idx="6">
                  <c:v>Lower dividend from the SPP</c:v>
                </c:pt>
                <c:pt idx="7">
                  <c:v>Abolition of the introduction of a special levy on retail chains</c:v>
                </c:pt>
                <c:pt idx="8">
                  <c:v>Delay in the effectiveness of measures: E-cash register and nanomarkers</c:v>
                </c:pt>
                <c:pt idx="9">
                  <c:v>Higher expenditure on co - financing of european funds</c:v>
                </c:pt>
                <c:pt idx="10">
                  <c:v>Higher operating expenses of the Social Insurance Agency</c:v>
                </c:pt>
                <c:pt idx="11">
                  <c:v>Higher social contributions(better labor market)</c:v>
                </c:pt>
                <c:pt idx="12">
                  <c:v>Lower contribution to the EU budget</c:v>
                </c:pt>
                <c:pt idx="13">
                  <c:v>Others</c:v>
                </c:pt>
                <c:pt idx="14">
                  <c:v>Headline balance - Final 2019</c:v>
                </c:pt>
              </c:strCache>
            </c:strRef>
          </c:cat>
          <c:val>
            <c:numRef>
              <c:f>'Graf 11'!$P$25:$P$39</c:f>
              <c:numCache>
                <c:formatCode>#,##0</c:formatCode>
                <c:ptCount val="15"/>
                <c:pt idx="0">
                  <c:v>0</c:v>
                </c:pt>
                <c:pt idx="1">
                  <c:v>-256.39999999999998</c:v>
                </c:pt>
                <c:pt idx="2">
                  <c:v>-195.72952799999999</c:v>
                </c:pt>
                <c:pt idx="3">
                  <c:v>-173</c:v>
                </c:pt>
                <c:pt idx="4">
                  <c:v>-146.80000000000001</c:v>
                </c:pt>
                <c:pt idx="5">
                  <c:v>-140</c:v>
                </c:pt>
                <c:pt idx="6">
                  <c:v>-133</c:v>
                </c:pt>
                <c:pt idx="7">
                  <c:v>-112</c:v>
                </c:pt>
                <c:pt idx="8">
                  <c:v>-90</c:v>
                </c:pt>
                <c:pt idx="9">
                  <c:v>-70.2</c:v>
                </c:pt>
                <c:pt idx="10">
                  <c:v>-61.9</c:v>
                </c:pt>
                <c:pt idx="11">
                  <c:v>-70.257160369688933</c:v>
                </c:pt>
                <c:pt idx="12">
                  <c:v>-89.441467000000003</c:v>
                </c:pt>
                <c:pt idx="13">
                  <c:v>-0.39909936968911097</c:v>
                </c:pt>
                <c:pt idx="14">
                  <c:v>-1219.73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FA0-44F3-B67E-B9BA628B7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02609368"/>
        <c:axId val="302609760"/>
      </c:barChart>
      <c:catAx>
        <c:axId val="3026093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k-SK"/>
          </a:p>
        </c:txPr>
        <c:crossAx val="302609760"/>
        <c:crosses val="autoZero"/>
        <c:auto val="1"/>
        <c:lblAlgn val="ctr"/>
        <c:lblOffset val="100"/>
        <c:noMultiLvlLbl val="0"/>
      </c:catAx>
      <c:valAx>
        <c:axId val="302609760"/>
        <c:scaling>
          <c:orientation val="minMax"/>
          <c:max val="0"/>
          <c:min val="-1400"/>
        </c:scaling>
        <c:delete val="0"/>
        <c:axPos val="t"/>
        <c:numFmt formatCode="#,##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sk-SK"/>
          </a:p>
        </c:txPr>
        <c:crossAx val="302609368"/>
        <c:crosses val="autoZero"/>
        <c:crossBetween val="between"/>
        <c:majorUnit val="200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207851447218386"/>
          <c:y val="7.1136986201140173E-2"/>
          <c:w val="0.67153464250703598"/>
          <c:h val="0.8805779602960840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C5E0B4"/>
            </a:solidFill>
            <a:ln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05B-4886-B819-22133CC773C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84-426C-8129-0A5E6EFDA1F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25B-403E-87F0-358875F138E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05B-4886-B819-22133CC773CA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05B-4886-B819-22133CC773CA}"/>
              </c:ext>
            </c:extLst>
          </c:dPt>
          <c:dPt>
            <c:idx val="11"/>
            <c:invertIfNegative val="0"/>
            <c:bubble3D val="0"/>
            <c:spPr>
              <a:solidFill>
                <a:srgbClr val="F8CBAD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FB84-426C-8129-0A5E6EFDA1F4}"/>
              </c:ext>
            </c:extLst>
          </c:dPt>
          <c:cat>
            <c:strRef>
              <c:f>'Graf 12'!$A$26:$A$43</c:f>
              <c:strCache>
                <c:ptCount val="18"/>
                <c:pt idx="0">
                  <c:v>Saldo VS - rozpočet</c:v>
                </c:pt>
                <c:pt idx="1">
                  <c:v>Výpadok príjmov z poklesu ekonomiky spojený s COVID 19</c:v>
                </c:pt>
                <c:pt idx="2">
                  <c:v>Opatrenia proti COVID 19 na výdavkovej strane</c:v>
                </c:pt>
                <c:pt idx="3">
                  <c:v>Opatrenia proti COVID 19 na príjmovej strane</c:v>
                </c:pt>
                <c:pt idx="4">
                  <c:v>Vyššie dávky v nezamestnanosti spôsobené COVID 19</c:v>
                </c:pt>
                <c:pt idx="5">
                  <c:v>Ostatné (nižšie tržby z mýta)</c:v>
                </c:pt>
                <c:pt idx="6">
                  <c:v>Zavedenie 13. dôchodkov - čistý vplyv</c:v>
                </c:pt>
                <c:pt idx="7">
                  <c:v>Hospodárenie ostatných subjektov verejnej správy</c:v>
                </c:pt>
                <c:pt idx="8">
                  <c:v>Podhodnotenie výdavkov na obranu</c:v>
                </c:pt>
                <c:pt idx="9">
                  <c:v>Hospodárenie samospráv</c:v>
                </c:pt>
                <c:pt idx="10">
                  <c:v>Očistené EÚ korekcie</c:v>
                </c:pt>
                <c:pt idx="11">
                  <c:v>Prehodnotenie príjmov z e-kasy a nanomarkerov</c:v>
                </c:pt>
                <c:pt idx="12">
                  <c:v>Vyššie nemocenské a dávky v nezamestnanosti (zreálnenie rizík)</c:v>
                </c:pt>
                <c:pt idx="13">
                  <c:v>Vyššie výdavky na spolufinancovanie </c:v>
                </c:pt>
                <c:pt idx="14">
                  <c:v>Výpadok príjmov Environmentálneho fondu</c:v>
                </c:pt>
                <c:pt idx="15">
                  <c:v>Vyššie prevádzkové náklady Sociálnej poisťovne</c:v>
                </c:pt>
                <c:pt idx="16">
                  <c:v>Ostatné</c:v>
                </c:pt>
                <c:pt idx="17">
                  <c:v>Saldo VS - očakávaná skutočnosť</c:v>
                </c:pt>
              </c:strCache>
            </c:strRef>
          </c:cat>
          <c:val>
            <c:numRef>
              <c:f>'Graf 12'!$D$26:$D$43</c:f>
              <c:numCache>
                <c:formatCode>#,##0</c:formatCode>
                <c:ptCount val="1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05B-4886-B819-22133CC773CA}"/>
            </c:ext>
          </c:extLst>
        </c:ser>
        <c:ser>
          <c:idx val="1"/>
          <c:order val="1"/>
          <c:spPr>
            <a:noFill/>
          </c:spPr>
          <c:invertIfNegative val="0"/>
          <c:cat>
            <c:strRef>
              <c:f>'Graf 12'!$A$26:$A$43</c:f>
              <c:strCache>
                <c:ptCount val="18"/>
                <c:pt idx="0">
                  <c:v>Saldo VS - rozpočet</c:v>
                </c:pt>
                <c:pt idx="1">
                  <c:v>Výpadok príjmov z poklesu ekonomiky spojený s COVID 19</c:v>
                </c:pt>
                <c:pt idx="2">
                  <c:v>Opatrenia proti COVID 19 na výdavkovej strane</c:v>
                </c:pt>
                <c:pt idx="3">
                  <c:v>Opatrenia proti COVID 19 na príjmovej strane</c:v>
                </c:pt>
                <c:pt idx="4">
                  <c:v>Vyššie dávky v nezamestnanosti spôsobené COVID 19</c:v>
                </c:pt>
                <c:pt idx="5">
                  <c:v>Ostatné (nižšie tržby z mýta)</c:v>
                </c:pt>
                <c:pt idx="6">
                  <c:v>Zavedenie 13. dôchodkov - čistý vplyv</c:v>
                </c:pt>
                <c:pt idx="7">
                  <c:v>Hospodárenie ostatných subjektov verejnej správy</c:v>
                </c:pt>
                <c:pt idx="8">
                  <c:v>Podhodnotenie výdavkov na obranu</c:v>
                </c:pt>
                <c:pt idx="9">
                  <c:v>Hospodárenie samospráv</c:v>
                </c:pt>
                <c:pt idx="10">
                  <c:v>Očistené EÚ korekcie</c:v>
                </c:pt>
                <c:pt idx="11">
                  <c:v>Prehodnotenie príjmov z e-kasy a nanomarkerov</c:v>
                </c:pt>
                <c:pt idx="12">
                  <c:v>Vyššie nemocenské a dávky v nezamestnanosti (zreálnenie rizík)</c:v>
                </c:pt>
                <c:pt idx="13">
                  <c:v>Vyššie výdavky na spolufinancovanie </c:v>
                </c:pt>
                <c:pt idx="14">
                  <c:v>Výpadok príjmov Environmentálneho fondu</c:v>
                </c:pt>
                <c:pt idx="15">
                  <c:v>Vyššie prevádzkové náklady Sociálnej poisťovne</c:v>
                </c:pt>
                <c:pt idx="16">
                  <c:v>Ostatné</c:v>
                </c:pt>
                <c:pt idx="17">
                  <c:v>Saldo VS - očakávaná skutočnosť</c:v>
                </c:pt>
              </c:strCache>
            </c:strRef>
          </c:cat>
          <c:val>
            <c:numRef>
              <c:f>'Graf 12'!$E$26:$E$43</c:f>
              <c:numCache>
                <c:formatCode>#,##0</c:formatCode>
                <c:ptCount val="18"/>
                <c:pt idx="1">
                  <c:v>-480.4</c:v>
                </c:pt>
                <c:pt idx="2">
                  <c:v>-2873.2162857142853</c:v>
                </c:pt>
                <c:pt idx="3">
                  <c:v>-4480.4372354767866</c:v>
                </c:pt>
                <c:pt idx="4">
                  <c:v>-5187.2650890810019</c:v>
                </c:pt>
                <c:pt idx="5">
                  <c:v>-5360.2650890810019</c:v>
                </c:pt>
                <c:pt idx="6">
                  <c:v>-5438.9650890810017</c:v>
                </c:pt>
                <c:pt idx="7">
                  <c:v>-5881.3650890810013</c:v>
                </c:pt>
                <c:pt idx="8">
                  <c:v>-6173.5650890810011</c:v>
                </c:pt>
                <c:pt idx="9">
                  <c:v>-6462.5650890810011</c:v>
                </c:pt>
                <c:pt idx="10">
                  <c:v>-6651.5650890810011</c:v>
                </c:pt>
                <c:pt idx="11">
                  <c:v>-6831.5650890810011</c:v>
                </c:pt>
                <c:pt idx="12">
                  <c:v>-7011.5650890810011</c:v>
                </c:pt>
                <c:pt idx="13">
                  <c:v>-7171.5650890810011</c:v>
                </c:pt>
                <c:pt idx="14">
                  <c:v>-7317.5650890810011</c:v>
                </c:pt>
                <c:pt idx="15">
                  <c:v>-7445.5650890810011</c:v>
                </c:pt>
                <c:pt idx="16">
                  <c:v>-7474.2517570000018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05B-4886-B819-22133CC773CA}"/>
            </c:ext>
          </c:extLst>
        </c:ser>
        <c:ser>
          <c:idx val="2"/>
          <c:order val="2"/>
          <c:spPr>
            <a:solidFill>
              <a:srgbClr val="F8CBAD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05B-4886-B819-22133CC773C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D05B-4886-B819-22133CC773CA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05B-4886-B819-22133CC773CA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05B-4886-B819-22133CC773CA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D05B-4886-B819-22133CC773CA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05B-4886-B819-22133CC773CA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D05B-4886-B819-22133CC773CA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D05B-4886-B819-22133CC773CA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D05B-4886-B819-22133CC773CA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D05B-4886-B819-22133CC773CA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D05B-4886-B819-22133CC773CA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D05B-4886-B819-22133CC773CA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D05B-4886-B819-22133CC773CA}"/>
              </c:ext>
            </c:extLst>
          </c:dPt>
          <c:dPt>
            <c:idx val="14"/>
            <c:invertIfNegative val="0"/>
            <c:bubble3D val="0"/>
            <c:spPr>
              <a:solidFill>
                <a:srgbClr val="F8CBAD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FB84-426C-8129-0A5E6EFDA1F4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0-D88D-43A4-B532-D039B6C06EE8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D05B-4886-B819-22133CC773CA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D88D-43A4-B532-D039B6C06EE8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 -480 (0,49 % HDP)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05B-4886-B819-22133CC773C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6008556426897122E-3"/>
                  <c:y val="-3.6083492086492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D05B-4886-B819-22133CC773C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5.4012834640344695E-3"/>
                  <c:y val="3.608349208649109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D05B-4886-B819-22133CC773C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6A9B1DF3-70CE-4E14-A36A-EA74139A7167}" type="VALUE">
                      <a:rPr lang="en-US"/>
                      <a:pPr/>
                      <a:t>[HODNOTA]</a:t>
                    </a:fld>
                    <a:r>
                      <a:rPr lang="en-US"/>
                      <a:t> (8,40 % HDP)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D88D-43A4-B532-D039B6C06EE8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'Graf 12'!$A$26:$A$43</c:f>
              <c:strCache>
                <c:ptCount val="18"/>
                <c:pt idx="0">
                  <c:v>Saldo VS - rozpočet</c:v>
                </c:pt>
                <c:pt idx="1">
                  <c:v>Výpadok príjmov z poklesu ekonomiky spojený s COVID 19</c:v>
                </c:pt>
                <c:pt idx="2">
                  <c:v>Opatrenia proti COVID 19 na výdavkovej strane</c:v>
                </c:pt>
                <c:pt idx="3">
                  <c:v>Opatrenia proti COVID 19 na príjmovej strane</c:v>
                </c:pt>
                <c:pt idx="4">
                  <c:v>Vyššie dávky v nezamestnanosti spôsobené COVID 19</c:v>
                </c:pt>
                <c:pt idx="5">
                  <c:v>Ostatné (nižšie tržby z mýta)</c:v>
                </c:pt>
                <c:pt idx="6">
                  <c:v>Zavedenie 13. dôchodkov - čistý vplyv</c:v>
                </c:pt>
                <c:pt idx="7">
                  <c:v>Hospodárenie ostatných subjektov verejnej správy</c:v>
                </c:pt>
                <c:pt idx="8">
                  <c:v>Podhodnotenie výdavkov na obranu</c:v>
                </c:pt>
                <c:pt idx="9">
                  <c:v>Hospodárenie samospráv</c:v>
                </c:pt>
                <c:pt idx="10">
                  <c:v>Očistené EÚ korekcie</c:v>
                </c:pt>
                <c:pt idx="11">
                  <c:v>Prehodnotenie príjmov z e-kasy a nanomarkerov</c:v>
                </c:pt>
                <c:pt idx="12">
                  <c:v>Vyššie nemocenské a dávky v nezamestnanosti (zreálnenie rizík)</c:v>
                </c:pt>
                <c:pt idx="13">
                  <c:v>Vyššie výdavky na spolufinancovanie </c:v>
                </c:pt>
                <c:pt idx="14">
                  <c:v>Výpadok príjmov Environmentálneho fondu</c:v>
                </c:pt>
                <c:pt idx="15">
                  <c:v>Vyššie prevádzkové náklady Sociálnej poisťovne</c:v>
                </c:pt>
                <c:pt idx="16">
                  <c:v>Ostatné</c:v>
                </c:pt>
                <c:pt idx="17">
                  <c:v>Saldo VS - očakávaná skutočnosť</c:v>
                </c:pt>
              </c:strCache>
            </c:strRef>
          </c:cat>
          <c:val>
            <c:numRef>
              <c:f>'Graf 12'!$F$26:$F$43</c:f>
              <c:numCache>
                <c:formatCode>#,##0</c:formatCode>
                <c:ptCount val="18"/>
                <c:pt idx="0">
                  <c:v>-480.4</c:v>
                </c:pt>
                <c:pt idx="1">
                  <c:v>-2392.8162857142852</c:v>
                </c:pt>
                <c:pt idx="2">
                  <c:v>-1607.220949762501</c:v>
                </c:pt>
                <c:pt idx="3">
                  <c:v>-706.82785360421485</c:v>
                </c:pt>
                <c:pt idx="4">
                  <c:v>-173</c:v>
                </c:pt>
                <c:pt idx="5">
                  <c:v>-78.7</c:v>
                </c:pt>
                <c:pt idx="6">
                  <c:v>-442.4</c:v>
                </c:pt>
                <c:pt idx="7">
                  <c:v>-292.2</c:v>
                </c:pt>
                <c:pt idx="8">
                  <c:v>-289</c:v>
                </c:pt>
                <c:pt idx="9">
                  <c:v>-189</c:v>
                </c:pt>
                <c:pt idx="10">
                  <c:v>-180</c:v>
                </c:pt>
                <c:pt idx="11">
                  <c:v>-180</c:v>
                </c:pt>
                <c:pt idx="12">
                  <c:v>-160</c:v>
                </c:pt>
                <c:pt idx="13">
                  <c:v>-146</c:v>
                </c:pt>
                <c:pt idx="14">
                  <c:v>-128</c:v>
                </c:pt>
                <c:pt idx="15">
                  <c:v>-74</c:v>
                </c:pt>
                <c:pt idx="16">
                  <c:v>-45.313332080999317</c:v>
                </c:pt>
                <c:pt idx="17">
                  <c:v>-7474.251757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D05B-4886-B819-22133CC77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02610544"/>
        <c:axId val="302610936"/>
      </c:barChart>
      <c:catAx>
        <c:axId val="302610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sk-SK"/>
          </a:p>
        </c:txPr>
        <c:crossAx val="302610936"/>
        <c:crosses val="autoZero"/>
        <c:auto val="1"/>
        <c:lblAlgn val="ctr"/>
        <c:lblOffset val="100"/>
        <c:noMultiLvlLbl val="0"/>
      </c:catAx>
      <c:valAx>
        <c:axId val="302610936"/>
        <c:scaling>
          <c:orientation val="minMax"/>
          <c:max val="0"/>
          <c:min val="-8000"/>
        </c:scaling>
        <c:delete val="0"/>
        <c:axPos val="t"/>
        <c:numFmt formatCode="#,##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sk-SK"/>
          </a:p>
        </c:txPr>
        <c:crossAx val="302610544"/>
        <c:crosses val="autoZero"/>
        <c:crossBetween val="between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17585301837271"/>
          <c:y val="8.1858976375602674E-2"/>
          <c:w val="0.67153464250703598"/>
          <c:h val="0.8805779602960840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C5E0B4"/>
            </a:solidFill>
            <a:ln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05B-4886-B819-22133CC773C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CC6-4603-8875-F978B38CF7C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25B-403E-87F0-358875F138E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05B-4886-B819-22133CC773CA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05B-4886-B819-22133CC773CA}"/>
              </c:ext>
            </c:extLst>
          </c:dPt>
          <c:dPt>
            <c:idx val="11"/>
            <c:invertIfNegative val="0"/>
            <c:bubble3D val="0"/>
            <c:spPr>
              <a:solidFill>
                <a:srgbClr val="F8CBAD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3CC6-4603-8875-F978B38CF7C5}"/>
              </c:ext>
            </c:extLst>
          </c:dPt>
          <c:cat>
            <c:strRef>
              <c:f>'Graf 12'!$J$26:$J$43</c:f>
              <c:strCache>
                <c:ptCount val="18"/>
                <c:pt idx="0">
                  <c:v>Headline balance - Budget 2020</c:v>
                </c:pt>
                <c:pt idx="1">
                  <c:v>Loss of revenues due to COVID 19</c:v>
                </c:pt>
                <c:pt idx="2">
                  <c:v>Expendutere measures in fight COVID 19</c:v>
                </c:pt>
                <c:pt idx="3">
                  <c:v>Revenue measures in fight COVID 19</c:v>
                </c:pt>
                <c:pt idx="4">
                  <c:v>Higher unemployment benefits due to COVID 19</c:v>
                </c:pt>
                <c:pt idx="5">
                  <c:v>Other (lower toll revenues)</c:v>
                </c:pt>
                <c:pt idx="6">
                  <c:v>Introduction of 13th pensions - net impact</c:v>
                </c:pt>
                <c:pt idx="7">
                  <c:v>Other public entities</c:v>
                </c:pt>
                <c:pt idx="8">
                  <c:v>Underestimation of defense spending</c:v>
                </c:pt>
                <c:pt idx="9">
                  <c:v>Local governments</c:v>
                </c:pt>
                <c:pt idx="10">
                  <c:v>Adjusted EU corrections</c:v>
                </c:pt>
                <c:pt idx="11">
                  <c:v>Reassessment of revenues from e-cash registers and nanomarkers</c:v>
                </c:pt>
                <c:pt idx="12">
                  <c:v>Higher sickness and unemployment benefits</c:v>
                </c:pt>
                <c:pt idx="13">
                  <c:v>Higher expenditures on co - financing of european funds</c:v>
                </c:pt>
                <c:pt idx="14">
                  <c:v>Loss of revenue of the Environmental Fund</c:v>
                </c:pt>
                <c:pt idx="15">
                  <c:v>Higher operating costs of the Social Insurance Agency</c:v>
                </c:pt>
                <c:pt idx="16">
                  <c:v>Other</c:v>
                </c:pt>
                <c:pt idx="17">
                  <c:v>Headline balance - Estimate 2020</c:v>
                </c:pt>
              </c:strCache>
            </c:strRef>
          </c:cat>
          <c:val>
            <c:numRef>
              <c:f>'Graf 12'!$M$26:$M$40</c:f>
              <c:numCache>
                <c:formatCode>#,##0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05B-4886-B819-22133CC773CA}"/>
            </c:ext>
          </c:extLst>
        </c:ser>
        <c:ser>
          <c:idx val="1"/>
          <c:order val="1"/>
          <c:spPr>
            <a:noFill/>
          </c:spPr>
          <c:invertIfNegative val="0"/>
          <c:cat>
            <c:strRef>
              <c:f>'Graf 12'!$J$26:$J$43</c:f>
              <c:strCache>
                <c:ptCount val="18"/>
                <c:pt idx="0">
                  <c:v>Headline balance - Budget 2020</c:v>
                </c:pt>
                <c:pt idx="1">
                  <c:v>Loss of revenues due to COVID 19</c:v>
                </c:pt>
                <c:pt idx="2">
                  <c:v>Expendutere measures in fight COVID 19</c:v>
                </c:pt>
                <c:pt idx="3">
                  <c:v>Revenue measures in fight COVID 19</c:v>
                </c:pt>
                <c:pt idx="4">
                  <c:v>Higher unemployment benefits due to COVID 19</c:v>
                </c:pt>
                <c:pt idx="5">
                  <c:v>Other (lower toll revenues)</c:v>
                </c:pt>
                <c:pt idx="6">
                  <c:v>Introduction of 13th pensions - net impact</c:v>
                </c:pt>
                <c:pt idx="7">
                  <c:v>Other public entities</c:v>
                </c:pt>
                <c:pt idx="8">
                  <c:v>Underestimation of defense spending</c:v>
                </c:pt>
                <c:pt idx="9">
                  <c:v>Local governments</c:v>
                </c:pt>
                <c:pt idx="10">
                  <c:v>Adjusted EU corrections</c:v>
                </c:pt>
                <c:pt idx="11">
                  <c:v>Reassessment of revenues from e-cash registers and nanomarkers</c:v>
                </c:pt>
                <c:pt idx="12">
                  <c:v>Higher sickness and unemployment benefits</c:v>
                </c:pt>
                <c:pt idx="13">
                  <c:v>Higher expenditures on co - financing of european funds</c:v>
                </c:pt>
                <c:pt idx="14">
                  <c:v>Loss of revenue of the Environmental Fund</c:v>
                </c:pt>
                <c:pt idx="15">
                  <c:v>Higher operating costs of the Social Insurance Agency</c:v>
                </c:pt>
                <c:pt idx="16">
                  <c:v>Other</c:v>
                </c:pt>
                <c:pt idx="17">
                  <c:v>Headline balance - Estimate 2020</c:v>
                </c:pt>
              </c:strCache>
            </c:strRef>
          </c:cat>
          <c:val>
            <c:numRef>
              <c:f>'Graf 12'!$N$26:$N$43</c:f>
              <c:numCache>
                <c:formatCode>#,##0</c:formatCode>
                <c:ptCount val="18"/>
                <c:pt idx="1">
                  <c:v>-480.4</c:v>
                </c:pt>
                <c:pt idx="2">
                  <c:v>-2873.2162857142853</c:v>
                </c:pt>
                <c:pt idx="3">
                  <c:v>-4480.4372354767866</c:v>
                </c:pt>
                <c:pt idx="4">
                  <c:v>-5187.2650890810019</c:v>
                </c:pt>
                <c:pt idx="5">
                  <c:v>-5360.2650890810019</c:v>
                </c:pt>
                <c:pt idx="6">
                  <c:v>-5438.9650890810017</c:v>
                </c:pt>
                <c:pt idx="7">
                  <c:v>-5881.3650890810013</c:v>
                </c:pt>
                <c:pt idx="8">
                  <c:v>-6173.5650890810011</c:v>
                </c:pt>
                <c:pt idx="9">
                  <c:v>-6462.5650890810011</c:v>
                </c:pt>
                <c:pt idx="10">
                  <c:v>-6651.5650890810011</c:v>
                </c:pt>
                <c:pt idx="11">
                  <c:v>-6831.5650890810011</c:v>
                </c:pt>
                <c:pt idx="12">
                  <c:v>-7011.5650890810011</c:v>
                </c:pt>
                <c:pt idx="13">
                  <c:v>-7171.5650890810011</c:v>
                </c:pt>
                <c:pt idx="14">
                  <c:v>-7317.5650890810011</c:v>
                </c:pt>
                <c:pt idx="15">
                  <c:v>-7445.5650890810011</c:v>
                </c:pt>
                <c:pt idx="16">
                  <c:v>-7474.2517570000018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05B-4886-B819-22133CC773CA}"/>
            </c:ext>
          </c:extLst>
        </c:ser>
        <c:ser>
          <c:idx val="2"/>
          <c:order val="2"/>
          <c:spPr>
            <a:solidFill>
              <a:srgbClr val="F8CBAD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05B-4886-B819-22133CC773C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D05B-4886-B819-22133CC773CA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05B-4886-B819-22133CC773CA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05B-4886-B819-22133CC773CA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D05B-4886-B819-22133CC773CA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05B-4886-B819-22133CC773CA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D05B-4886-B819-22133CC773CA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D05B-4886-B819-22133CC773CA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D05B-4886-B819-22133CC773CA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D05B-4886-B819-22133CC773CA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D05B-4886-B819-22133CC773CA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D05B-4886-B819-22133CC773CA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D05B-4886-B819-22133CC773CA}"/>
              </c:ext>
            </c:extLst>
          </c:dPt>
          <c:dPt>
            <c:idx val="14"/>
            <c:invertIfNegative val="0"/>
            <c:bubble3D val="0"/>
            <c:spPr>
              <a:solidFill>
                <a:srgbClr val="F8CBAD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3CC6-4603-8875-F978B38CF7C5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D05B-4886-B819-22133CC773CA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0843-4EEA-93A6-D750AFDF39F1}"/>
              </c:ext>
            </c:extLst>
          </c:dPt>
          <c:dLbls>
            <c:dLbl>
              <c:idx val="0"/>
              <c:layout>
                <c:manualLayout>
                  <c:x val="-5.348744455942139E-3"/>
                  <c:y val="7.183954778418833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-480 (0,49 % HDP)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05B-4886-B819-22133CC773C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349949161441105E-3"/>
                  <c:y val="1.0825047625947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D05B-4886-B819-22133CC773C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6.615230462816803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D05B-4886-B819-22133CC773C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-7.21669841729848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D05B-4886-B819-22133CC773C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'Graf 12'!$J$26:$J$43</c:f>
              <c:strCache>
                <c:ptCount val="18"/>
                <c:pt idx="0">
                  <c:v>Headline balance - Budget 2020</c:v>
                </c:pt>
                <c:pt idx="1">
                  <c:v>Loss of revenues due to COVID 19</c:v>
                </c:pt>
                <c:pt idx="2">
                  <c:v>Expendutere measures in fight COVID 19</c:v>
                </c:pt>
                <c:pt idx="3">
                  <c:v>Revenue measures in fight COVID 19</c:v>
                </c:pt>
                <c:pt idx="4">
                  <c:v>Higher unemployment benefits due to COVID 19</c:v>
                </c:pt>
                <c:pt idx="5">
                  <c:v>Other (lower toll revenues)</c:v>
                </c:pt>
                <c:pt idx="6">
                  <c:v>Introduction of 13th pensions - net impact</c:v>
                </c:pt>
                <c:pt idx="7">
                  <c:v>Other public entities</c:v>
                </c:pt>
                <c:pt idx="8">
                  <c:v>Underestimation of defense spending</c:v>
                </c:pt>
                <c:pt idx="9">
                  <c:v>Local governments</c:v>
                </c:pt>
                <c:pt idx="10">
                  <c:v>Adjusted EU corrections</c:v>
                </c:pt>
                <c:pt idx="11">
                  <c:v>Reassessment of revenues from e-cash registers and nanomarkers</c:v>
                </c:pt>
                <c:pt idx="12">
                  <c:v>Higher sickness and unemployment benefits</c:v>
                </c:pt>
                <c:pt idx="13">
                  <c:v>Higher expenditures on co - financing of european funds</c:v>
                </c:pt>
                <c:pt idx="14">
                  <c:v>Loss of revenue of the Environmental Fund</c:v>
                </c:pt>
                <c:pt idx="15">
                  <c:v>Higher operating costs of the Social Insurance Agency</c:v>
                </c:pt>
                <c:pt idx="16">
                  <c:v>Other</c:v>
                </c:pt>
                <c:pt idx="17">
                  <c:v>Headline balance - Estimate 2020</c:v>
                </c:pt>
              </c:strCache>
            </c:strRef>
          </c:cat>
          <c:val>
            <c:numRef>
              <c:f>'Graf 12'!$O$26:$O$43</c:f>
              <c:numCache>
                <c:formatCode>#,##0</c:formatCode>
                <c:ptCount val="18"/>
                <c:pt idx="0">
                  <c:v>-480.4</c:v>
                </c:pt>
                <c:pt idx="1">
                  <c:v>-2392.8162857142852</c:v>
                </c:pt>
                <c:pt idx="2">
                  <c:v>-1607.220949762501</c:v>
                </c:pt>
                <c:pt idx="3">
                  <c:v>-706.82785360421485</c:v>
                </c:pt>
                <c:pt idx="4">
                  <c:v>-173</c:v>
                </c:pt>
                <c:pt idx="5">
                  <c:v>-78.7</c:v>
                </c:pt>
                <c:pt idx="6">
                  <c:v>-442.4</c:v>
                </c:pt>
                <c:pt idx="7">
                  <c:v>-292.2</c:v>
                </c:pt>
                <c:pt idx="8">
                  <c:v>-289</c:v>
                </c:pt>
                <c:pt idx="9">
                  <c:v>-189</c:v>
                </c:pt>
                <c:pt idx="10">
                  <c:v>-180</c:v>
                </c:pt>
                <c:pt idx="11">
                  <c:v>-180</c:v>
                </c:pt>
                <c:pt idx="12">
                  <c:v>-160</c:v>
                </c:pt>
                <c:pt idx="13">
                  <c:v>-146</c:v>
                </c:pt>
                <c:pt idx="14">
                  <c:v>-128</c:v>
                </c:pt>
                <c:pt idx="15">
                  <c:v>-74</c:v>
                </c:pt>
                <c:pt idx="16">
                  <c:v>-45.313332080999317</c:v>
                </c:pt>
                <c:pt idx="17">
                  <c:v>-7474.251757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D05B-4886-B819-22133CC77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90125256"/>
        <c:axId val="490125648"/>
      </c:barChart>
      <c:catAx>
        <c:axId val="4901252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k-SK"/>
          </a:p>
        </c:txPr>
        <c:crossAx val="490125648"/>
        <c:crosses val="autoZero"/>
        <c:auto val="1"/>
        <c:lblAlgn val="ctr"/>
        <c:lblOffset val="100"/>
        <c:noMultiLvlLbl val="0"/>
      </c:catAx>
      <c:valAx>
        <c:axId val="490125648"/>
        <c:scaling>
          <c:orientation val="minMax"/>
          <c:max val="0"/>
          <c:min val="-8000"/>
        </c:scaling>
        <c:delete val="0"/>
        <c:axPos val="t"/>
        <c:numFmt formatCode="#,##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sk-SK"/>
          </a:p>
        </c:txPr>
        <c:crossAx val="490125256"/>
        <c:crosses val="autoZero"/>
        <c:crossBetween val="between"/>
        <c:majorUnit val="500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'Zhrnutie '!$A$47</c:f>
              <c:strCache>
                <c:ptCount val="1"/>
                <c:pt idx="0">
                  <c:v>General government balance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1.203459804797872E-2"/>
                  <c:y val="0.105212274047321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8B3-4648-BAF2-32565E5F11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50432475599734E-2"/>
                  <c:y val="9.99516603449553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8B3-4648-BAF2-32565E5F11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051897071967971E-2"/>
                  <c:y val="9.99516603449553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8B3-4648-BAF2-32565E5F11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'Zhrnutie '!$B$46:$G$46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'Zhrnutie '!$B$47:$G$47</c:f>
              <c:numCache>
                <c:formatCode>0.00</c:formatCode>
                <c:ptCount val="6"/>
                <c:pt idx="0">
                  <c:v>-1.0483926938767456</c:v>
                </c:pt>
                <c:pt idx="1">
                  <c:v>-1.2951457132102888</c:v>
                </c:pt>
                <c:pt idx="2">
                  <c:v>-8.3985292482612834</c:v>
                </c:pt>
                <c:pt idx="3">
                  <c:v>-4.8831427558206677</c:v>
                </c:pt>
                <c:pt idx="4">
                  <c:v>-3.7217317609731486</c:v>
                </c:pt>
                <c:pt idx="5">
                  <c:v>-2.8930172865733033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27-4BB9-8C07-9EC63906DA07}"/>
            </c:ext>
          </c:extLst>
        </c:ser>
        <c:ser>
          <c:idx val="3"/>
          <c:order val="3"/>
          <c:tx>
            <c:strRef>
              <c:f>'Zhrnutie '!$A$48</c:f>
              <c:strCache>
                <c:ptCount val="1"/>
                <c:pt idx="0">
                  <c:v>Structural balance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'Zhrnutie '!$B$46:$G$46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'Zhrnutie '!$B$48:$G$48</c:f>
              <c:numCache>
                <c:formatCode>0.0</c:formatCode>
                <c:ptCount val="6"/>
                <c:pt idx="0">
                  <c:v>-1.7604013347443299</c:v>
                </c:pt>
                <c:pt idx="1">
                  <c:v>-1.9578318109866053</c:v>
                </c:pt>
                <c:pt idx="2">
                  <c:v>-3.9614232309808237</c:v>
                </c:pt>
                <c:pt idx="3">
                  <c:v>-3.7184197019197027</c:v>
                </c:pt>
                <c:pt idx="4">
                  <c:v>-3.2084436509867942</c:v>
                </c:pt>
                <c:pt idx="5">
                  <c:v>-2.7103464088339866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927-4BB9-8C07-9EC63906D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86359848"/>
        <c:axId val="48636024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#ODKAZ!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'Zhrnutie '!$B$46:$G$46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-0.76824761672633235</c:v>
                    </c:pt>
                    <c:pt idx="1">
                      <c:v>-0.48303497501143366</c:v>
                    </c:pt>
                    <c:pt idx="2">
                      <c:v>-0.40937913778683582</c:v>
                    </c:pt>
                    <c:pt idx="3">
                      <c:v>-0.26601868576682675</c:v>
                    </c:pt>
                    <c:pt idx="4">
                      <c:v>8.2188494979382049E-2</c:v>
                    </c:pt>
                    <c:pt idx="5">
                      <c:v>0.65512676216840304</c:v>
                    </c:pt>
                  </c:numLit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4-0927-4BB9-8C07-9EC63906DA0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v>#ODKAZ!</c:v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'Zhrnutie '!$B$46:$G$46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-1.2519740276885707E-3</c:v>
                    </c:pt>
                    <c:pt idx="1">
                      <c:v>-0.31213125928600882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</c:numLit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0927-4BB9-8C07-9EC63906DA0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v>#ODKAZ!</c:v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'Zhrnutie '!$B$46:$G$46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0.4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</c:numLit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7-0927-4BB9-8C07-9EC63906DA0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'Zhrnutie '!$A$49</c:f>
              <c:strCache>
                <c:ptCount val="1"/>
                <c:pt idx="0">
                  <c:v>Consolidation effort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2068439432450252E-2"/>
                  <c:y val="-4.2939862900950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8B3-4648-BAF2-32565E5F11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0532215629464728E-2"/>
                  <c:y val="-5.552460317460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927-4BB9-8C07-9EC63906DA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'Zhrnutie '!$B$49:$G$49</c:f>
              <c:numCache>
                <c:formatCode>0.00</c:formatCode>
                <c:ptCount val="6"/>
                <c:pt idx="0">
                  <c:v>-0.65615214366174834</c:v>
                </c:pt>
                <c:pt idx="1">
                  <c:v>-0.19743047624227539</c:v>
                </c:pt>
                <c:pt idx="2">
                  <c:v>-2.0035914199942182</c:v>
                </c:pt>
                <c:pt idx="3">
                  <c:v>0.24300352906112099</c:v>
                </c:pt>
                <c:pt idx="4">
                  <c:v>0.50997605093290854</c:v>
                </c:pt>
                <c:pt idx="5">
                  <c:v>0.4980972421528076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927-4BB9-8C07-9EC63906D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359848"/>
        <c:axId val="486360240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v>#ODKAZ!</c:v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6"/>
                    <c:pt idx="0">
                      <c:v>2014</c:v>
                    </c:pt>
                    <c:pt idx="1">
                      <c:v>2015</c:v>
                    </c:pt>
                    <c:pt idx="2">
                      <c:v>2016</c:v>
                    </c:pt>
                    <c:pt idx="3">
                      <c:v>2017</c:v>
                    </c:pt>
                    <c:pt idx="4">
                      <c:v>2018</c:v>
                    </c:pt>
                    <c:pt idx="5">
                      <c:v>2019</c:v>
                    </c:pt>
                  </c:numLit>
                </c:cat>
                <c:val>
                  <c:numLit>
                    <c:formatCode>General</c:formatCode>
                    <c:ptCount val="6"/>
                    <c:pt idx="0">
                      <c:v>-0.36519077765016172</c:v>
                    </c:pt>
                    <c:pt idx="1">
                      <c:v>-0.25433335645657884</c:v>
                    </c:pt>
                    <c:pt idx="2">
                      <c:v>0.4542129034893938</c:v>
                    </c:pt>
                    <c:pt idx="3">
                      <c:v>0.69663954797999073</c:v>
                    </c:pt>
                    <c:pt idx="4">
                      <c:v>0.50179281925379127</c:v>
                    </c:pt>
                    <c:pt idx="5">
                      <c:v>2.2188494979382023E-2</c:v>
                    </c:pt>
                  </c:numLit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6-0927-4BB9-8C07-9EC63906DA07}"/>
                  </c:ext>
                </c:extLst>
              </c15:ser>
            </c15:filteredLineSeries>
          </c:ext>
        </c:extLst>
      </c:lineChart>
      <c:catAx>
        <c:axId val="486359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6360240"/>
        <c:crosses val="autoZero"/>
        <c:auto val="1"/>
        <c:lblAlgn val="ctr"/>
        <c:lblOffset val="100"/>
        <c:noMultiLvlLbl val="0"/>
      </c:catAx>
      <c:valAx>
        <c:axId val="486360240"/>
        <c:scaling>
          <c:orientation val="minMax"/>
          <c:max val="1.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63598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2091181979942504E-2"/>
          <c:y val="3.2723502558025227E-3"/>
          <c:w val="0.89999995244083164"/>
          <c:h val="0.146675890057185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737532808398E-2"/>
          <c:y val="4.8824001166520851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8"/>
          <c:order val="1"/>
          <c:tx>
            <c:strRef>
              <c:f>'Graf 13'!$B$6</c:f>
              <c:strCache>
                <c:ptCount val="1"/>
                <c:pt idx="0">
                  <c:v>Rozpočet centrálnej vlády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</c:spPr>
          <c:invertIfNegative val="0"/>
          <c:cat>
            <c:numRef>
              <c:f>'Graf 13'!$D$4:$J$4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'Graf 13'!$D$6:$J$6</c:f>
              <c:numCache>
                <c:formatCode>0.00</c:formatCode>
                <c:ptCount val="7"/>
                <c:pt idx="0">
                  <c:v>-1.2336558778910822</c:v>
                </c:pt>
                <c:pt idx="1">
                  <c:v>-1.2426326998436847</c:v>
                </c:pt>
                <c:pt idx="2">
                  <c:v>-1.626891087093747</c:v>
                </c:pt>
                <c:pt idx="3">
                  <c:v>-8.1290833295653222</c:v>
                </c:pt>
                <c:pt idx="4">
                  <c:v>-4.6814470675094171</c:v>
                </c:pt>
                <c:pt idx="5">
                  <c:v>-3.6238423703902596</c:v>
                </c:pt>
                <c:pt idx="6">
                  <c:v>-2.9546607051698146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EA-459C-8182-5FE5C2524853}"/>
            </c:ext>
          </c:extLst>
        </c:ser>
        <c:ser>
          <c:idx val="0"/>
          <c:order val="2"/>
          <c:tx>
            <c:strRef>
              <c:f>'Graf 13'!$B$7</c:f>
              <c:strCache>
                <c:ptCount val="1"/>
                <c:pt idx="0">
                  <c:v>Samospráva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invertIfNegative val="0"/>
          <c:cat>
            <c:numRef>
              <c:f>'Graf 13'!$D$4:$J$4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'Graf 13'!$D$7:$J$7</c:f>
              <c:numCache>
                <c:formatCode>0.00</c:formatCode>
                <c:ptCount val="7"/>
                <c:pt idx="0">
                  <c:v>-6.145508823934308E-3</c:v>
                </c:pt>
                <c:pt idx="1">
                  <c:v>0.15072732000719422</c:v>
                </c:pt>
                <c:pt idx="2">
                  <c:v>0.12262223381646023</c:v>
                </c:pt>
                <c:pt idx="3">
                  <c:v>-0.2265007453920666</c:v>
                </c:pt>
                <c:pt idx="4">
                  <c:v>-0.25701585194742327</c:v>
                </c:pt>
                <c:pt idx="5">
                  <c:v>-0.1236315186509008</c:v>
                </c:pt>
                <c:pt idx="6">
                  <c:v>-2.1388139263580269E-2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CEA-459C-8182-5FE5C2524853}"/>
            </c:ext>
          </c:extLst>
        </c:ser>
        <c:ser>
          <c:idx val="1"/>
          <c:order val="3"/>
          <c:tx>
            <c:strRef>
              <c:f>'Graf 13'!$B$8</c:f>
              <c:strCache>
                <c:ptCount val="1"/>
                <c:pt idx="0">
                  <c:v>Fondy sociálneho zabezpečenia</c:v>
                </c:pt>
              </c:strCache>
            </c:strRef>
          </c:tx>
          <c:spPr>
            <a:solidFill>
              <a:srgbClr val="2C9ADC">
                <a:lumMod val="50000"/>
              </a:srgbClr>
            </a:solidFill>
          </c:spPr>
          <c:invertIfNegative val="0"/>
          <c:cat>
            <c:numRef>
              <c:f>'Graf 13'!$D$4:$J$4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'Graf 13'!$D$8:$J$8</c:f>
              <c:numCache>
                <c:formatCode>0.00</c:formatCode>
                <c:ptCount val="7"/>
                <c:pt idx="0">
                  <c:v>0.2873764871341572</c:v>
                </c:pt>
                <c:pt idx="1">
                  <c:v>4.3512685959750254E-2</c:v>
                </c:pt>
                <c:pt idx="2">
                  <c:v>0.20912314006699381</c:v>
                </c:pt>
                <c:pt idx="3">
                  <c:v>-4.4415925042611493E-2</c:v>
                </c:pt>
                <c:pt idx="4">
                  <c:v>6.2316614107127188E-2</c:v>
                </c:pt>
                <c:pt idx="5">
                  <c:v>2.2762527606058295E-2</c:v>
                </c:pt>
                <c:pt idx="6">
                  <c:v>8.1954715245330018E-2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CEA-459C-8182-5FE5C2524853}"/>
            </c:ext>
          </c:extLst>
        </c:ser>
        <c:ser>
          <c:idx val="2"/>
          <c:order val="4"/>
          <c:tx>
            <c:strRef>
              <c:f>'Graf 13'!$B$9</c:f>
              <c:strCache>
                <c:ptCount val="1"/>
                <c:pt idx="0">
                  <c:v>Potrebné opatr. na dosiahnutie cieľa</c:v>
                </c:pt>
              </c:strCache>
            </c:strRef>
          </c:tx>
          <c:spPr>
            <a:pattFill prst="wdDnDiag">
              <a:fgClr>
                <a:srgbClr val="FF0000"/>
              </a:fgClr>
              <a:bgClr>
                <a:sysClr val="window" lastClr="FFFFFF"/>
              </a:bgClr>
            </a:pattFill>
          </c:spPr>
          <c:invertIfNegative val="0"/>
          <c:cat>
            <c:numRef>
              <c:f>'Graf 13'!$D$4:$J$4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'Graf 13'!$D$9:$J$9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-1.1738536946502869</c:v>
                </c:pt>
                <c:pt idx="5">
                  <c:v>-2.3618096867837277</c:v>
                </c:pt>
                <c:pt idx="6">
                  <c:v>-3.2394440005307823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CEA-459C-8182-5FE5C2524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0126824"/>
        <c:axId val="490127216"/>
      </c:barChart>
      <c:lineChart>
        <c:grouping val="standard"/>
        <c:varyColors val="0"/>
        <c:ser>
          <c:idx val="5"/>
          <c:order val="0"/>
          <c:tx>
            <c:strRef>
              <c:f>'Graf 13'!$B$5</c:f>
              <c:strCache>
                <c:ptCount val="1"/>
                <c:pt idx="0">
                  <c:v>Saldo verejnej správy (rozpočtové ciele)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ysClr val="windowText" lastClr="000000"/>
              </a:solidFill>
            </c:spPr>
          </c:marker>
          <c:dLbls>
            <c:dLbl>
              <c:idx val="6"/>
              <c:layout>
                <c:manualLayout>
                  <c:x val="2.7639579878384834E-3"/>
                  <c:y val="-3.0193236714975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CEA-459C-8182-5FE5C252485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13'!$D$4:$J$4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'Graf 13'!$D$5:$J$5</c:f>
              <c:numCache>
                <c:formatCode>0.00</c:formatCode>
                <c:ptCount val="7"/>
                <c:pt idx="0">
                  <c:v>-0.95242489958085941</c:v>
                </c:pt>
                <c:pt idx="1">
                  <c:v>-1.0476927459571013</c:v>
                </c:pt>
                <c:pt idx="2">
                  <c:v>-1.2951457132102888</c:v>
                </c:pt>
                <c:pt idx="3">
                  <c:v>-8.4</c:v>
                </c:pt>
                <c:pt idx="4">
                  <c:v>-4.8761463053497129</c:v>
                </c:pt>
                <c:pt idx="5">
                  <c:v>-3.7247113614351024</c:v>
                </c:pt>
                <c:pt idx="6">
                  <c:v>-2.8940941291880646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CEA-459C-8182-5FE5C2524853}"/>
            </c:ext>
          </c:extLst>
        </c:ser>
        <c:ser>
          <c:idx val="3"/>
          <c:order val="5"/>
          <c:tx>
            <c:strRef>
              <c:f>'Graf 13'!$B$10</c:f>
              <c:strCache>
                <c:ptCount val="1"/>
                <c:pt idx="0">
                  <c:v>Saldo VS bez dodatočných opatrení</c:v>
                </c:pt>
              </c:strCache>
            </c:strRef>
          </c:tx>
          <c:spPr>
            <a:ln>
              <a:prstDash val="sysDot"/>
            </a:ln>
          </c:spPr>
          <c:marker>
            <c:symbol val="circle"/>
            <c:size val="8"/>
            <c:spPr>
              <a:solidFill>
                <a:srgbClr val="FF0000"/>
              </a:solidFill>
            </c:spPr>
          </c:marker>
          <c:dPt>
            <c:idx val="0"/>
            <c:marker>
              <c:spPr>
                <a:noFill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CEA-459C-8182-5FE5C2524853}"/>
              </c:ext>
            </c:extLst>
          </c:dPt>
          <c:dPt>
            <c:idx val="1"/>
            <c:marker>
              <c:spPr>
                <a:noFill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CEA-459C-8182-5FE5C2524853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spPr>
              <a:ln>
                <a:noFill/>
                <a:prstDash val="sysDot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CEA-459C-8182-5FE5C2524853}"/>
              </c:ext>
            </c:extLst>
          </c:dPt>
          <c:dLbls>
            <c:dLbl>
              <c:idx val="4"/>
              <c:layout>
                <c:manualLayout>
                  <c:x val="-2.2222222222222223E-2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CEA-459C-8182-5FE5C252485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4444444444444543E-2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CEA-459C-8182-5FE5C252485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6111111111111212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CEA-459C-8182-5FE5C252485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13'!$D$4:$J$4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'Graf 13'!$D$10:$J$10</c:f>
              <c:numCache>
                <c:formatCode>0.00</c:formatCode>
                <c:ptCount val="7"/>
                <c:pt idx="0">
                  <c:v>-0.95242489958085941</c:v>
                </c:pt>
                <c:pt idx="1">
                  <c:v>-1.0476927459571013</c:v>
                </c:pt>
                <c:pt idx="2">
                  <c:v>-1.2951457132102888</c:v>
                </c:pt>
                <c:pt idx="3">
                  <c:v>-8.4</c:v>
                </c:pt>
                <c:pt idx="4">
                  <c:v>-6.05</c:v>
                </c:pt>
                <c:pt idx="5">
                  <c:v>-6.0865210482188301</c:v>
                </c:pt>
                <c:pt idx="6">
                  <c:v>-6.1335381297188469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1CEA-459C-8182-5FE5C2524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126824"/>
        <c:axId val="490127216"/>
      </c:lineChart>
      <c:catAx>
        <c:axId val="490126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90127216"/>
        <c:crosses val="autoZero"/>
        <c:auto val="1"/>
        <c:lblAlgn val="ctr"/>
        <c:lblOffset val="100"/>
        <c:noMultiLvlLbl val="0"/>
      </c:catAx>
      <c:valAx>
        <c:axId val="4901272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490126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"/>
          <c:y val="0.56445428696412936"/>
          <c:w val="0.54095363079615044"/>
          <c:h val="0.317104841061533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737532808398E-2"/>
          <c:y val="4.8824001166520851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8"/>
          <c:order val="1"/>
          <c:tx>
            <c:strRef>
              <c:f>'Graf 13'!$C$6</c:f>
              <c:strCache>
                <c:ptCount val="1"/>
                <c:pt idx="0">
                  <c:v>S.13.11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</c:spPr>
          <c:invertIfNegative val="0"/>
          <c:cat>
            <c:numRef>
              <c:f>'Graf 13'!$D$4:$J$4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'Graf 13'!$D$6:$J$6</c:f>
              <c:numCache>
                <c:formatCode>0.00</c:formatCode>
                <c:ptCount val="7"/>
                <c:pt idx="0">
                  <c:v>-1.2336558778910822</c:v>
                </c:pt>
                <c:pt idx="1">
                  <c:v>-1.2426326998436847</c:v>
                </c:pt>
                <c:pt idx="2">
                  <c:v>-1.626891087093747</c:v>
                </c:pt>
                <c:pt idx="3">
                  <c:v>-8.1290833295653222</c:v>
                </c:pt>
                <c:pt idx="4">
                  <c:v>-4.6814470675094171</c:v>
                </c:pt>
                <c:pt idx="5">
                  <c:v>-3.6238423703902596</c:v>
                </c:pt>
                <c:pt idx="6">
                  <c:v>-2.9546607051698146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F2-4707-96A7-086164B3D535}"/>
            </c:ext>
          </c:extLst>
        </c:ser>
        <c:ser>
          <c:idx val="0"/>
          <c:order val="2"/>
          <c:tx>
            <c:strRef>
              <c:f>'Graf 13'!$C$7</c:f>
              <c:strCache>
                <c:ptCount val="1"/>
                <c:pt idx="0">
                  <c:v>S.13.13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invertIfNegative val="0"/>
          <c:cat>
            <c:numRef>
              <c:f>'Graf 13'!$D$4:$J$4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'Graf 13'!$D$7:$J$7</c:f>
              <c:numCache>
                <c:formatCode>0.00</c:formatCode>
                <c:ptCount val="7"/>
                <c:pt idx="0">
                  <c:v>-6.145508823934308E-3</c:v>
                </c:pt>
                <c:pt idx="1">
                  <c:v>0.15072732000719422</c:v>
                </c:pt>
                <c:pt idx="2">
                  <c:v>0.12262223381646023</c:v>
                </c:pt>
                <c:pt idx="3">
                  <c:v>-0.2265007453920666</c:v>
                </c:pt>
                <c:pt idx="4">
                  <c:v>-0.25701585194742327</c:v>
                </c:pt>
                <c:pt idx="5">
                  <c:v>-0.1236315186509008</c:v>
                </c:pt>
                <c:pt idx="6">
                  <c:v>-2.1388139263580269E-2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6F2-4707-96A7-086164B3D535}"/>
            </c:ext>
          </c:extLst>
        </c:ser>
        <c:ser>
          <c:idx val="1"/>
          <c:order val="3"/>
          <c:tx>
            <c:strRef>
              <c:f>'Graf 13'!$C$8</c:f>
              <c:strCache>
                <c:ptCount val="1"/>
                <c:pt idx="0">
                  <c:v>S.13.14</c:v>
                </c:pt>
              </c:strCache>
            </c:strRef>
          </c:tx>
          <c:spPr>
            <a:solidFill>
              <a:srgbClr val="2C9ADC">
                <a:lumMod val="50000"/>
              </a:srgbClr>
            </a:solidFill>
          </c:spPr>
          <c:invertIfNegative val="0"/>
          <c:cat>
            <c:numRef>
              <c:f>'Graf 13'!$D$4:$J$4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'Graf 13'!$D$8:$J$8</c:f>
              <c:numCache>
                <c:formatCode>0.00</c:formatCode>
                <c:ptCount val="7"/>
                <c:pt idx="0">
                  <c:v>0.2873764871341572</c:v>
                </c:pt>
                <c:pt idx="1">
                  <c:v>4.3512685959750254E-2</c:v>
                </c:pt>
                <c:pt idx="2">
                  <c:v>0.20912314006699381</c:v>
                </c:pt>
                <c:pt idx="3">
                  <c:v>-4.4415925042611493E-2</c:v>
                </c:pt>
                <c:pt idx="4">
                  <c:v>6.2316614107127188E-2</c:v>
                </c:pt>
                <c:pt idx="5">
                  <c:v>2.2762527606058295E-2</c:v>
                </c:pt>
                <c:pt idx="6">
                  <c:v>8.1954715245330018E-2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6F2-4707-96A7-086164B3D535}"/>
            </c:ext>
          </c:extLst>
        </c:ser>
        <c:ser>
          <c:idx val="2"/>
          <c:order val="4"/>
          <c:tx>
            <c:strRef>
              <c:f>'Graf 13'!$C$9</c:f>
              <c:strCache>
                <c:ptCount val="1"/>
                <c:pt idx="0">
                  <c:v>Measures to obtain the target</c:v>
                </c:pt>
              </c:strCache>
            </c:strRef>
          </c:tx>
          <c:spPr>
            <a:pattFill prst="wdDnDiag">
              <a:fgClr>
                <a:srgbClr val="FF0000"/>
              </a:fgClr>
              <a:bgClr>
                <a:sysClr val="window" lastClr="FFFFFF"/>
              </a:bgClr>
            </a:pattFill>
          </c:spPr>
          <c:invertIfNegative val="0"/>
          <c:cat>
            <c:numRef>
              <c:f>'Graf 13'!$D$4:$J$4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'Graf 13'!$D$9:$J$9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-1.1738536946502869</c:v>
                </c:pt>
                <c:pt idx="5">
                  <c:v>-2.3618096867837277</c:v>
                </c:pt>
                <c:pt idx="6">
                  <c:v>-3.2394440005307823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6F2-4707-96A7-086164B3D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0128000"/>
        <c:axId val="490128392"/>
      </c:barChart>
      <c:lineChart>
        <c:grouping val="standard"/>
        <c:varyColors val="0"/>
        <c:ser>
          <c:idx val="5"/>
          <c:order val="0"/>
          <c:tx>
            <c:strRef>
              <c:f>'Graf 13'!$C$5</c:f>
              <c:strCache>
                <c:ptCount val="1"/>
                <c:pt idx="0">
                  <c:v>S.13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ysClr val="windowText" lastClr="000000"/>
              </a:solidFill>
            </c:spPr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13'!$D$4:$J$4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'Graf 13'!$D$5:$J$5</c:f>
              <c:numCache>
                <c:formatCode>0.00</c:formatCode>
                <c:ptCount val="7"/>
                <c:pt idx="0">
                  <c:v>-0.95242489958085941</c:v>
                </c:pt>
                <c:pt idx="1">
                  <c:v>-1.0476927459571013</c:v>
                </c:pt>
                <c:pt idx="2">
                  <c:v>-1.2951457132102888</c:v>
                </c:pt>
                <c:pt idx="3">
                  <c:v>-8.4</c:v>
                </c:pt>
                <c:pt idx="4">
                  <c:v>-4.8761463053497129</c:v>
                </c:pt>
                <c:pt idx="5">
                  <c:v>-3.7247113614351024</c:v>
                </c:pt>
                <c:pt idx="6">
                  <c:v>-2.8940941291880646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6F2-4707-96A7-086164B3D535}"/>
            </c:ext>
          </c:extLst>
        </c:ser>
        <c:ser>
          <c:idx val="3"/>
          <c:order val="5"/>
          <c:tx>
            <c:strRef>
              <c:f>'Graf 13'!$C$10</c:f>
              <c:strCache>
                <c:ptCount val="1"/>
                <c:pt idx="0">
                  <c:v>S.13 without additional measures</c:v>
                </c:pt>
              </c:strCache>
            </c:strRef>
          </c:tx>
          <c:spPr>
            <a:ln>
              <a:prstDash val="sysDot"/>
            </a:ln>
          </c:spPr>
          <c:marker>
            <c:symbol val="circle"/>
            <c:size val="8"/>
            <c:spPr>
              <a:solidFill>
                <a:srgbClr val="FF0000"/>
              </a:solidFill>
            </c:spPr>
          </c:marker>
          <c:dPt>
            <c:idx val="0"/>
            <c:marker>
              <c:spPr>
                <a:noFill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6F2-4707-96A7-086164B3D535}"/>
              </c:ext>
            </c:extLst>
          </c:dPt>
          <c:dPt>
            <c:idx val="1"/>
            <c:marker>
              <c:spPr>
                <a:noFill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6F2-4707-96A7-086164B3D535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spPr>
              <a:ln>
                <a:noFill/>
                <a:prstDash val="sysDot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C6F2-4707-96A7-086164B3D535}"/>
              </c:ext>
            </c:extLst>
          </c:dPt>
          <c:dLbls>
            <c:dLbl>
              <c:idx val="4"/>
              <c:layout>
                <c:manualLayout>
                  <c:x val="-2.2222222222222223E-2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6F2-4707-96A7-086164B3D53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4444444444444543E-2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6F2-4707-96A7-086164B3D53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6111111111111212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6F2-4707-96A7-086164B3D53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13'!$D$4:$J$4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'Graf 13'!$D$10:$J$10</c:f>
              <c:numCache>
                <c:formatCode>0.00</c:formatCode>
                <c:ptCount val="7"/>
                <c:pt idx="0">
                  <c:v>-0.95242489958085941</c:v>
                </c:pt>
                <c:pt idx="1">
                  <c:v>-1.0476927459571013</c:v>
                </c:pt>
                <c:pt idx="2">
                  <c:v>-1.2951457132102888</c:v>
                </c:pt>
                <c:pt idx="3">
                  <c:v>-8.4</c:v>
                </c:pt>
                <c:pt idx="4">
                  <c:v>-6.05</c:v>
                </c:pt>
                <c:pt idx="5">
                  <c:v>-6.0865210482188301</c:v>
                </c:pt>
                <c:pt idx="6">
                  <c:v>-6.1335381297188469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C6F2-4707-96A7-086164B3D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128000"/>
        <c:axId val="490128392"/>
      </c:lineChart>
      <c:catAx>
        <c:axId val="4901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90128392"/>
        <c:crosses val="autoZero"/>
        <c:auto val="1"/>
        <c:lblAlgn val="ctr"/>
        <c:lblOffset val="100"/>
        <c:noMultiLvlLbl val="0"/>
      </c:catAx>
      <c:valAx>
        <c:axId val="4901283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490128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"/>
          <c:y val="0.56445428696412936"/>
          <c:w val="0.54095363079615044"/>
          <c:h val="0.317104841061533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2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315910018777131E-2"/>
          <c:y val="3.6702577156306072E-2"/>
          <c:w val="0.91507149165482005"/>
          <c:h val="0.91074167429314146"/>
        </c:manualLayout>
      </c:layout>
      <c:scatterChart>
        <c:scatterStyle val="smoothMarker"/>
        <c:varyColors val="0"/>
        <c:ser>
          <c:idx val="1"/>
          <c:order val="0"/>
          <c:dPt>
            <c:idx val="1"/>
            <c:bubble3D val="0"/>
            <c:spPr>
              <a:ln w="28575">
                <a:solidFill>
                  <a:schemeClr val="accent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1CA-4742-AC22-749DE40ED5C0}"/>
              </c:ext>
            </c:extLst>
          </c:dPt>
          <c:xVal>
            <c:numRef>
              <c:f>'Graf 14'!$B$8:$H$8</c:f>
              <c:numCache>
                <c:formatCode>0.0</c:formatCode>
                <c:ptCount val="7"/>
                <c:pt idx="0">
                  <c:v>6.8036993172934546E-2</c:v>
                </c:pt>
                <c:pt idx="1">
                  <c:v>1.8099246289069448</c:v>
                </c:pt>
                <c:pt idx="2">
                  <c:v>1.6845468169292221</c:v>
                </c:pt>
                <c:pt idx="3">
                  <c:v>-7.1240493644227136</c:v>
                </c:pt>
                <c:pt idx="4">
                  <c:v>-2.9607238172592809</c:v>
                </c:pt>
                <c:pt idx="5">
                  <c:v>-1.3047774123322364</c:v>
                </c:pt>
                <c:pt idx="6">
                  <c:v>-0.46434902840726267</c:v>
                </c:pt>
              </c:numCache>
            </c:numRef>
          </c:xVal>
          <c:yVal>
            <c:numRef>
              <c:f>'Graf 14'!$B$7:$H$7</c:f>
              <c:numCache>
                <c:formatCode>0.0</c:formatCode>
                <c:ptCount val="7"/>
                <c:pt idx="0">
                  <c:v>1.05</c:v>
                </c:pt>
                <c:pt idx="1">
                  <c:v>-0.82953488679738285</c:v>
                </c:pt>
                <c:pt idx="2">
                  <c:v>-0.23476977563083268</c:v>
                </c:pt>
                <c:pt idx="3">
                  <c:v>-2.0486430945890923</c:v>
                </c:pt>
                <c:pt idx="4">
                  <c:v>0.16147476154915408</c:v>
                </c:pt>
                <c:pt idx="5">
                  <c:v>0.51503373582923384</c:v>
                </c:pt>
                <c:pt idx="6">
                  <c:v>0.48007218082006853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41CA-4742-AC22-749DE40ED5C0}"/>
            </c:ext>
          </c:extLst>
        </c:ser>
        <c:ser>
          <c:idx val="0"/>
          <c:order val="1"/>
          <c:marker>
            <c:symbol val="circle"/>
            <c:size val="6"/>
            <c:spPr>
              <a:solidFill>
                <a:srgbClr val="FFFF99"/>
              </a:solidFill>
              <a:ln>
                <a:solidFill>
                  <a:srgbClr val="000000"/>
                </a:solidFill>
                <a:prstDash val="solid"/>
              </a:ln>
              <a:effectLst>
                <a:glow>
                  <a:schemeClr val="accent1"/>
                </a:glow>
              </a:effectLst>
            </c:spPr>
          </c:marker>
          <c:dPt>
            <c:idx val="1"/>
            <c:bubble3D val="0"/>
            <c:spPr>
              <a:ln w="28575">
                <a:solidFill>
                  <a:schemeClr val="accent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000-4482-9B1B-463B76C5DDB9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9D2275A4-5A6B-48CA-85EC-D81975419F19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000-4482-9B1B-463B76C5DDB9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AEFEC295-6B93-4A35-8901-0B765B190C5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83FC96C9-3ABA-4468-A0ED-2CD29379F16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10024BB8-D746-47F0-8E65-574B07335E7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AD0A3DC3-A4C8-4A33-BF4F-37810802FF7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>
                <c:manualLayout>
                  <c:x val="-4.4502618412590435E-2"/>
                  <c:y val="6.8706691212499213E-2"/>
                </c:manualLayout>
              </c:layout>
              <c:tx>
                <c:rich>
                  <a:bodyPr/>
                  <a:lstStyle/>
                  <a:p>
                    <a:fld id="{650B24B8-C4B0-4CA3-A166-8A2CCF49AE20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000-4482-9B1B-463B76C5DDB9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5.1865601608511662E-2"/>
                  <c:y val="4.65153246018819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2023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1CA-4742-AC22-749DE40ED5C0}"/>
                </c:ext>
                <c:ext xmlns:c15="http://schemas.microsoft.com/office/drawing/2012/chart" uri="{CE6537A1-D6FC-4f65-9D91-7224C49458BB}">
                  <c15:layout>
                    <c:manualLayout>
                      <c:w val="7.3487038810823066E-2"/>
                      <c:h val="4.6968940582349891E-2"/>
                    </c:manualLayout>
                  </c15:layout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000-4482-9B1B-463B76C5DDB9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000-4482-9B1B-463B76C5DDB9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000-4482-9B1B-463B76C5DDB9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000-4482-9B1B-463B76C5DDB9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000-4482-9B1B-463B76C5DDB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</c:ext>
            </c:extLst>
          </c:dLbls>
          <c:xVal>
            <c:numRef>
              <c:f>'Graf 14'!$B$8:$H$8</c:f>
              <c:numCache>
                <c:formatCode>0.0</c:formatCode>
                <c:ptCount val="7"/>
                <c:pt idx="0">
                  <c:v>6.8036993172934546E-2</c:v>
                </c:pt>
                <c:pt idx="1">
                  <c:v>1.8099246289069448</c:v>
                </c:pt>
                <c:pt idx="2">
                  <c:v>1.6845468169292221</c:v>
                </c:pt>
                <c:pt idx="3">
                  <c:v>-7.1240493644227136</c:v>
                </c:pt>
                <c:pt idx="4">
                  <c:v>-2.9607238172592809</c:v>
                </c:pt>
                <c:pt idx="5">
                  <c:v>-1.3047774123322364</c:v>
                </c:pt>
                <c:pt idx="6">
                  <c:v>-0.46434902840726267</c:v>
                </c:pt>
              </c:numCache>
            </c:numRef>
          </c:xVal>
          <c:yVal>
            <c:numRef>
              <c:f>'Graf 14'!$B$7:$H$7</c:f>
              <c:numCache>
                <c:formatCode>0.0</c:formatCode>
                <c:ptCount val="7"/>
                <c:pt idx="0">
                  <c:v>1.05</c:v>
                </c:pt>
                <c:pt idx="1">
                  <c:v>-0.82953488679738285</c:v>
                </c:pt>
                <c:pt idx="2">
                  <c:v>-0.23476977563083268</c:v>
                </c:pt>
                <c:pt idx="3">
                  <c:v>-2.0486430945890923</c:v>
                </c:pt>
                <c:pt idx="4">
                  <c:v>0.16147476154915408</c:v>
                </c:pt>
                <c:pt idx="5">
                  <c:v>0.51503373582923384</c:v>
                </c:pt>
                <c:pt idx="6">
                  <c:v>0.48007218082006853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5000-4482-9B1B-463B76C5DDB9}"/>
            </c:ext>
            <c:ext xmlns:c15="http://schemas.microsoft.com/office/drawing/2012/chart" uri="{02D57815-91ED-43cb-92C2-25804820EDAC}">
              <c15:datalabelsRange>
                <c15:f>'Graf 14'!$B$3:$G$3</c15:f>
                <c15:dlblRangeCache>
                  <c:ptCount val="6"/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2021</c:v>
                  </c:pt>
                  <c:pt idx="5">
                    <c:v>2022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490952"/>
        <c:axId val="490491344"/>
      </c:scatterChart>
      <c:valAx>
        <c:axId val="490490952"/>
        <c:scaling>
          <c:orientation val="minMax"/>
          <c:min val="-8"/>
        </c:scaling>
        <c:delete val="0"/>
        <c:axPos val="b"/>
        <c:numFmt formatCode="0.0" sourceLinked="1"/>
        <c:majorTickMark val="out"/>
        <c:minorTickMark val="none"/>
        <c:tickLblPos val="nextTo"/>
        <c:spPr>
          <a:ln w="15875" cmpd="sng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490491344"/>
        <c:crossesAt val="0"/>
        <c:crossBetween val="midCat"/>
      </c:valAx>
      <c:valAx>
        <c:axId val="490491344"/>
        <c:scaling>
          <c:orientation val="minMax"/>
          <c:min val="-2.5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4904909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269452980713272E-2"/>
          <c:y val="6.4648878691527231E-2"/>
          <c:w val="0.93562215289320394"/>
          <c:h val="0.70215035171019768"/>
        </c:manualLayout>
      </c:layout>
      <c:lineChart>
        <c:grouping val="standard"/>
        <c:varyColors val="0"/>
        <c:ser>
          <c:idx val="0"/>
          <c:order val="0"/>
          <c:tx>
            <c:strRef>
              <c:f>'Graf 15'!$A$25</c:f>
              <c:strCache>
                <c:ptCount val="1"/>
                <c:pt idx="0">
                  <c:v>Hrubý dlh VS</c:v>
                </c:pt>
              </c:strCache>
            </c:strRef>
          </c:tx>
          <c:spPr>
            <a:ln w="3175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15'!$B$24:$X$24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'Graf 15'!$B$25:$X$25</c:f>
              <c:numCache>
                <c:formatCode>0.0</c:formatCode>
                <c:ptCount val="23"/>
                <c:pt idx="0">
                  <c:v>51.112556745818068</c:v>
                </c:pt>
                <c:pt idx="1">
                  <c:v>45.297418931408131</c:v>
                </c:pt>
                <c:pt idx="2">
                  <c:v>43.241844440836779</c:v>
                </c:pt>
                <c:pt idx="3">
                  <c:v>41.715028660944768</c:v>
                </c:pt>
                <c:pt idx="4">
                  <c:v>34.731839914000133</c:v>
                </c:pt>
                <c:pt idx="5">
                  <c:v>31.426991067028553</c:v>
                </c:pt>
                <c:pt idx="6">
                  <c:v>30.345444617948708</c:v>
                </c:pt>
                <c:pt idx="7">
                  <c:v>28.598844266178187</c:v>
                </c:pt>
                <c:pt idx="8">
                  <c:v>36.360888192511553</c:v>
                </c:pt>
                <c:pt idx="9">
                  <c:v>40.9885226908319</c:v>
                </c:pt>
                <c:pt idx="10">
                  <c:v>43.464110699991011</c:v>
                </c:pt>
                <c:pt idx="11">
                  <c:v>51.753704373188413</c:v>
                </c:pt>
                <c:pt idx="12">
                  <c:v>54.707262183116647</c:v>
                </c:pt>
                <c:pt idx="13">
                  <c:v>53.507234906654269</c:v>
                </c:pt>
                <c:pt idx="14">
                  <c:v>51.887079996466312</c:v>
                </c:pt>
                <c:pt idx="15">
                  <c:v>52.024485830349597</c:v>
                </c:pt>
                <c:pt idx="16">
                  <c:v>51.314525402314004</c:v>
                </c:pt>
                <c:pt idx="17">
                  <c:v>49.399716081953251</c:v>
                </c:pt>
                <c:pt idx="18">
                  <c:v>47.996600019112954</c:v>
                </c:pt>
                <c:pt idx="19">
                  <c:v>61.237731762813887</c:v>
                </c:pt>
                <c:pt idx="20">
                  <c:v>61.880446023645128</c:v>
                </c:pt>
                <c:pt idx="21">
                  <c:v>61.445255726036351</c:v>
                </c:pt>
                <c:pt idx="22">
                  <c:v>60.088223839173196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00-499E-BB05-62ECB20CEBE0}"/>
            </c:ext>
          </c:extLst>
        </c:ser>
        <c:ser>
          <c:idx val="2"/>
          <c:order val="1"/>
          <c:tx>
            <c:strRef>
              <c:f>'Graf 15'!$A$26</c:f>
              <c:strCache>
                <c:ptCount val="1"/>
                <c:pt idx="0">
                  <c:v>Hrubý dlh VS - scenár 1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olid"/>
            </a:ln>
          </c:spPr>
          <c:marker>
            <c:symbol val="none"/>
          </c:marker>
          <c:dLbls>
            <c:dLbl>
              <c:idx val="2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15'!$B$24:$X$24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'Graf 15'!$B$26:$X$26</c:f>
              <c:numCache>
                <c:formatCode>General</c:formatCode>
                <c:ptCount val="23"/>
                <c:pt idx="18" formatCode="0.0">
                  <c:v>47.996600019112954</c:v>
                </c:pt>
                <c:pt idx="19" formatCode="0.0">
                  <c:v>66.654819239851065</c:v>
                </c:pt>
                <c:pt idx="20" formatCode="0.0">
                  <c:v>66.43294733202822</c:v>
                </c:pt>
                <c:pt idx="21" formatCode="0.0">
                  <c:v>66.800266830350552</c:v>
                </c:pt>
                <c:pt idx="22" formatCode="0.0">
                  <c:v>66.334161050369431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00-499E-BB05-62ECB20CEBE0}"/>
            </c:ext>
          </c:extLst>
        </c:ser>
        <c:ser>
          <c:idx val="3"/>
          <c:order val="2"/>
          <c:tx>
            <c:strRef>
              <c:f>'Graf 15'!$A$27</c:f>
              <c:strCache>
                <c:ptCount val="1"/>
                <c:pt idx="0">
                  <c:v>Hrubý dlh VS - scenár 2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dLbls>
            <c:dLbl>
              <c:idx val="2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15'!$B$24:$X$24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'Graf 15'!$B$27:$X$27</c:f>
              <c:numCache>
                <c:formatCode>General</c:formatCode>
                <c:ptCount val="23"/>
                <c:pt idx="18" formatCode="0.0">
                  <c:v>47.996600019112954</c:v>
                </c:pt>
                <c:pt idx="19" formatCode="0.0">
                  <c:v>65.086815040078108</c:v>
                </c:pt>
                <c:pt idx="20" formatCode="0.0">
                  <c:v>74.068609952275594</c:v>
                </c:pt>
                <c:pt idx="21" formatCode="0.0">
                  <c:v>76.635694075177554</c:v>
                </c:pt>
                <c:pt idx="22" formatCode="0.0">
                  <c:v>76.746494226830336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E00-499E-BB05-62ECB20CEBE0}"/>
            </c:ext>
          </c:extLst>
        </c:ser>
        <c:ser>
          <c:idx val="4"/>
          <c:order val="3"/>
          <c:tx>
            <c:v>Sankčné pásma</c:v>
          </c:tx>
          <c:spPr>
            <a:ln w="190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'Graf 15'!$B$24:$X$24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'Graf 15'!$B$28:$X$28</c:f>
              <c:numCache>
                <c:formatCode>General</c:formatCode>
                <c:ptCount val="23"/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59</c:v>
                </c:pt>
                <c:pt idx="18">
                  <c:v>58</c:v>
                </c:pt>
                <c:pt idx="19">
                  <c:v>57</c:v>
                </c:pt>
                <c:pt idx="20">
                  <c:v>56</c:v>
                </c:pt>
                <c:pt idx="21">
                  <c:v>55</c:v>
                </c:pt>
                <c:pt idx="22">
                  <c:v>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E00-499E-BB05-62ECB20CEBE0}"/>
            </c:ext>
          </c:extLst>
        </c:ser>
        <c:ser>
          <c:idx val="5"/>
          <c:order val="4"/>
          <c:tx>
            <c:strRef>
              <c:f>'Graf 15'!$A$29</c:f>
              <c:strCache>
                <c:ptCount val="1"/>
                <c:pt idx="0">
                  <c:v>4. sankčné pásmo</c:v>
                </c:pt>
              </c:strCache>
            </c:strRef>
          </c:tx>
          <c:spPr>
            <a:ln w="190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'Graf 15'!$B$24:$X$24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'Graf 15'!$B$29:$X$29</c:f>
              <c:numCache>
                <c:formatCode>General</c:formatCode>
                <c:ptCount val="23"/>
                <c:pt idx="11">
                  <c:v>57</c:v>
                </c:pt>
                <c:pt idx="12">
                  <c:v>57</c:v>
                </c:pt>
                <c:pt idx="13">
                  <c:v>57</c:v>
                </c:pt>
                <c:pt idx="14">
                  <c:v>57</c:v>
                </c:pt>
                <c:pt idx="15">
                  <c:v>57</c:v>
                </c:pt>
                <c:pt idx="16">
                  <c:v>57</c:v>
                </c:pt>
                <c:pt idx="17">
                  <c:v>56</c:v>
                </c:pt>
                <c:pt idx="18">
                  <c:v>55</c:v>
                </c:pt>
                <c:pt idx="19">
                  <c:v>54</c:v>
                </c:pt>
                <c:pt idx="20">
                  <c:v>53</c:v>
                </c:pt>
                <c:pt idx="21">
                  <c:v>52</c:v>
                </c:pt>
                <c:pt idx="22">
                  <c:v>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E00-499E-BB05-62ECB20CEBE0}"/>
            </c:ext>
          </c:extLst>
        </c:ser>
        <c:ser>
          <c:idx val="6"/>
          <c:order val="5"/>
          <c:tx>
            <c:strRef>
              <c:f>'Graf 15'!$A$30</c:f>
              <c:strCache>
                <c:ptCount val="1"/>
                <c:pt idx="0">
                  <c:v>3. sankčné pásmo</c:v>
                </c:pt>
              </c:strCache>
            </c:strRef>
          </c:tx>
          <c:spPr>
            <a:ln w="190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'Graf 15'!$B$24:$X$24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'Graf 15'!$B$30:$X$30</c:f>
              <c:numCache>
                <c:formatCode>General</c:formatCode>
                <c:ptCount val="23"/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54</c:v>
                </c:pt>
                <c:pt idx="18">
                  <c:v>53</c:v>
                </c:pt>
                <c:pt idx="19">
                  <c:v>52</c:v>
                </c:pt>
                <c:pt idx="20">
                  <c:v>51</c:v>
                </c:pt>
                <c:pt idx="21">
                  <c:v>50</c:v>
                </c:pt>
                <c:pt idx="22">
                  <c:v>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E00-499E-BB05-62ECB20CEBE0}"/>
            </c:ext>
          </c:extLst>
        </c:ser>
        <c:ser>
          <c:idx val="7"/>
          <c:order val="6"/>
          <c:tx>
            <c:strRef>
              <c:f>'Graf 15'!$A$31</c:f>
              <c:strCache>
                <c:ptCount val="1"/>
                <c:pt idx="0">
                  <c:v>2. sankčné pásmo</c:v>
                </c:pt>
              </c:strCache>
            </c:strRef>
          </c:tx>
          <c:spPr>
            <a:ln w="22225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'Graf 15'!$B$24:$X$24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'Graf 15'!$B$31:$X$31</c:f>
              <c:numCache>
                <c:formatCode>General</c:formatCode>
                <c:ptCount val="23"/>
                <c:pt idx="11">
                  <c:v>53</c:v>
                </c:pt>
                <c:pt idx="12">
                  <c:v>53</c:v>
                </c:pt>
                <c:pt idx="13">
                  <c:v>53</c:v>
                </c:pt>
                <c:pt idx="14">
                  <c:v>53</c:v>
                </c:pt>
                <c:pt idx="15">
                  <c:v>53</c:v>
                </c:pt>
                <c:pt idx="16">
                  <c:v>53</c:v>
                </c:pt>
                <c:pt idx="17">
                  <c:v>52</c:v>
                </c:pt>
                <c:pt idx="18">
                  <c:v>51</c:v>
                </c:pt>
                <c:pt idx="19">
                  <c:v>50</c:v>
                </c:pt>
                <c:pt idx="20">
                  <c:v>49</c:v>
                </c:pt>
                <c:pt idx="21">
                  <c:v>48</c:v>
                </c:pt>
                <c:pt idx="22">
                  <c:v>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E00-499E-BB05-62ECB20CEBE0}"/>
            </c:ext>
          </c:extLst>
        </c:ser>
        <c:ser>
          <c:idx val="8"/>
          <c:order val="7"/>
          <c:tx>
            <c:strRef>
              <c:f>'Graf 15'!$A$32</c:f>
              <c:strCache>
                <c:ptCount val="1"/>
                <c:pt idx="0">
                  <c:v>1. sankčné pásmo</c:v>
                </c:pt>
              </c:strCache>
            </c:strRef>
          </c:tx>
          <c:spPr>
            <a:ln w="190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'Graf 15'!$B$24:$X$24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'Graf 15'!$B$32:$X$32</c:f>
              <c:numCache>
                <c:formatCode>General</c:formatCode>
                <c:ptCount val="23"/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49</c:v>
                </c:pt>
                <c:pt idx="18">
                  <c:v>48</c:v>
                </c:pt>
                <c:pt idx="19">
                  <c:v>47</c:v>
                </c:pt>
                <c:pt idx="20">
                  <c:v>46</c:v>
                </c:pt>
                <c:pt idx="21">
                  <c:v>45</c:v>
                </c:pt>
                <c:pt idx="22">
                  <c:v>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FE00-499E-BB05-62ECB20CE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492128"/>
        <c:axId val="490492520"/>
        <c:extLst xmlns:c16r2="http://schemas.microsoft.com/office/drawing/2015/06/chart"/>
      </c:lineChart>
      <c:catAx>
        <c:axId val="49049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90492520"/>
        <c:crosses val="autoZero"/>
        <c:auto val="1"/>
        <c:lblAlgn val="ctr"/>
        <c:lblOffset val="100"/>
        <c:noMultiLvlLbl val="0"/>
      </c:catAx>
      <c:valAx>
        <c:axId val="490492520"/>
        <c:scaling>
          <c:orientation val="minMax"/>
        </c:scaling>
        <c:delete val="0"/>
        <c:axPos val="r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crossAx val="490492128"/>
        <c:crosses val="max"/>
        <c:crossBetween val="between"/>
      </c:valAx>
      <c:spPr>
        <a:noFill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5.2788221723573548E-3"/>
          <c:y val="0.83493094413180857"/>
          <c:w val="0.9"/>
          <c:h val="5.574648710599965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 Narrow" pitchFamily="34" charset="0"/>
        </a:defRPr>
      </a:pPr>
      <a:endParaRPr lang="sk-S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269452980713272E-2"/>
          <c:y val="6.4648878691527231E-2"/>
          <c:w val="0.93562215289320394"/>
          <c:h val="0.70215035171019768"/>
        </c:manualLayout>
      </c:layout>
      <c:lineChart>
        <c:grouping val="standard"/>
        <c:varyColors val="0"/>
        <c:ser>
          <c:idx val="0"/>
          <c:order val="0"/>
          <c:tx>
            <c:strRef>
              <c:f>'Graf 15'!$A$57</c:f>
              <c:strCache>
                <c:ptCount val="1"/>
                <c:pt idx="0">
                  <c:v>Gross debt</c:v>
                </c:pt>
              </c:strCache>
            </c:strRef>
          </c:tx>
          <c:spPr>
            <a:ln w="3175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15'!$B$24:$X$24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'Graf 15'!$B$57:$X$57</c:f>
              <c:numCache>
                <c:formatCode>0.0</c:formatCode>
                <c:ptCount val="23"/>
                <c:pt idx="0">
                  <c:v>51.112556745818068</c:v>
                </c:pt>
                <c:pt idx="1">
                  <c:v>45.297418931408131</c:v>
                </c:pt>
                <c:pt idx="2">
                  <c:v>43.241844440836779</c:v>
                </c:pt>
                <c:pt idx="3">
                  <c:v>41.715028660944768</c:v>
                </c:pt>
                <c:pt idx="4">
                  <c:v>34.731839914000133</c:v>
                </c:pt>
                <c:pt idx="5">
                  <c:v>31.426991067028553</c:v>
                </c:pt>
                <c:pt idx="6">
                  <c:v>30.345444617948708</c:v>
                </c:pt>
                <c:pt idx="7">
                  <c:v>28.598844266178187</c:v>
                </c:pt>
                <c:pt idx="8">
                  <c:v>36.360888192511553</c:v>
                </c:pt>
                <c:pt idx="9">
                  <c:v>40.9885226908319</c:v>
                </c:pt>
                <c:pt idx="10">
                  <c:v>43.464110699991011</c:v>
                </c:pt>
                <c:pt idx="11">
                  <c:v>51.753704373188413</c:v>
                </c:pt>
                <c:pt idx="12">
                  <c:v>54.707262183116647</c:v>
                </c:pt>
                <c:pt idx="13">
                  <c:v>53.507234906654269</c:v>
                </c:pt>
                <c:pt idx="14">
                  <c:v>51.887079996466312</c:v>
                </c:pt>
                <c:pt idx="15">
                  <c:v>52.024485830349597</c:v>
                </c:pt>
                <c:pt idx="16">
                  <c:v>51.314525402314004</c:v>
                </c:pt>
                <c:pt idx="17">
                  <c:v>49.399716081953251</c:v>
                </c:pt>
                <c:pt idx="18">
                  <c:v>47.996600019112954</c:v>
                </c:pt>
                <c:pt idx="19">
                  <c:v>61.237731762813887</c:v>
                </c:pt>
                <c:pt idx="20">
                  <c:v>61.880446023645128</c:v>
                </c:pt>
                <c:pt idx="21">
                  <c:v>61.445255726036351</c:v>
                </c:pt>
                <c:pt idx="22">
                  <c:v>60.088223839173196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00-499E-BB05-62ECB20CEBE0}"/>
            </c:ext>
          </c:extLst>
        </c:ser>
        <c:ser>
          <c:idx val="2"/>
          <c:order val="1"/>
          <c:tx>
            <c:strRef>
              <c:f>'Graf 15'!$A$58</c:f>
              <c:strCache>
                <c:ptCount val="1"/>
                <c:pt idx="0">
                  <c:v>Gross debt - scenario 1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olid"/>
            </a:ln>
          </c:spPr>
          <c:marker>
            <c:symbol val="none"/>
          </c:marker>
          <c:dLbls>
            <c:dLbl>
              <c:idx val="2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15'!$B$24:$X$24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'Graf 15'!$B$58:$X$58</c:f>
              <c:numCache>
                <c:formatCode>0.0</c:formatCode>
                <c:ptCount val="23"/>
                <c:pt idx="18">
                  <c:v>47.996600019112954</c:v>
                </c:pt>
                <c:pt idx="19">
                  <c:v>66.654819239851065</c:v>
                </c:pt>
                <c:pt idx="20">
                  <c:v>66.43294733202822</c:v>
                </c:pt>
                <c:pt idx="21">
                  <c:v>66.800266830350552</c:v>
                </c:pt>
                <c:pt idx="22">
                  <c:v>66.334161050369431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00-499E-BB05-62ECB20CEBE0}"/>
            </c:ext>
          </c:extLst>
        </c:ser>
        <c:ser>
          <c:idx val="3"/>
          <c:order val="2"/>
          <c:tx>
            <c:strRef>
              <c:f>'Graf 15'!$A$59</c:f>
              <c:strCache>
                <c:ptCount val="1"/>
                <c:pt idx="0">
                  <c:v>Gross debt - scenario 2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dLbls>
            <c:dLbl>
              <c:idx val="2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15'!$B$24:$X$24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'Graf 15'!$B$59:$X$59</c:f>
              <c:numCache>
                <c:formatCode>0.0</c:formatCode>
                <c:ptCount val="23"/>
                <c:pt idx="18">
                  <c:v>47.996600019112954</c:v>
                </c:pt>
                <c:pt idx="19">
                  <c:v>65.086815040078108</c:v>
                </c:pt>
                <c:pt idx="20">
                  <c:v>74.068609952275594</c:v>
                </c:pt>
                <c:pt idx="21">
                  <c:v>76.635694075177554</c:v>
                </c:pt>
                <c:pt idx="22">
                  <c:v>76.746494226830336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E00-499E-BB05-62ECB20CEBE0}"/>
            </c:ext>
          </c:extLst>
        </c:ser>
        <c:ser>
          <c:idx val="4"/>
          <c:order val="3"/>
          <c:tx>
            <c:v>Sanction thresholds</c:v>
          </c:tx>
          <c:spPr>
            <a:ln w="190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'Graf 15'!$B$24:$X$24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'Graf 15'!$B$60:$X$60</c:f>
              <c:numCache>
                <c:formatCode>0.0</c:formatCode>
                <c:ptCount val="23"/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59</c:v>
                </c:pt>
                <c:pt idx="18">
                  <c:v>58</c:v>
                </c:pt>
                <c:pt idx="19">
                  <c:v>57</c:v>
                </c:pt>
                <c:pt idx="20">
                  <c:v>56</c:v>
                </c:pt>
                <c:pt idx="21">
                  <c:v>55</c:v>
                </c:pt>
                <c:pt idx="22">
                  <c:v>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E00-499E-BB05-62ECB20CEBE0}"/>
            </c:ext>
          </c:extLst>
        </c:ser>
        <c:ser>
          <c:idx val="5"/>
          <c:order val="4"/>
          <c:tx>
            <c:strRef>
              <c:f>'Graf 15'!$A$29</c:f>
              <c:strCache>
                <c:ptCount val="1"/>
                <c:pt idx="0">
                  <c:v>4. sankčné pásmo</c:v>
                </c:pt>
              </c:strCache>
            </c:strRef>
          </c:tx>
          <c:spPr>
            <a:ln w="190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'Graf 15'!$B$24:$X$24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'Graf 15'!$B$61:$X$61</c:f>
              <c:numCache>
                <c:formatCode>0.0</c:formatCode>
                <c:ptCount val="23"/>
                <c:pt idx="11">
                  <c:v>57</c:v>
                </c:pt>
                <c:pt idx="12">
                  <c:v>57</c:v>
                </c:pt>
                <c:pt idx="13">
                  <c:v>57</c:v>
                </c:pt>
                <c:pt idx="14">
                  <c:v>57</c:v>
                </c:pt>
                <c:pt idx="15">
                  <c:v>57</c:v>
                </c:pt>
                <c:pt idx="16">
                  <c:v>57</c:v>
                </c:pt>
                <c:pt idx="17">
                  <c:v>56</c:v>
                </c:pt>
                <c:pt idx="18">
                  <c:v>55</c:v>
                </c:pt>
                <c:pt idx="19">
                  <c:v>54</c:v>
                </c:pt>
                <c:pt idx="20">
                  <c:v>53</c:v>
                </c:pt>
                <c:pt idx="21">
                  <c:v>52</c:v>
                </c:pt>
                <c:pt idx="22">
                  <c:v>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E00-499E-BB05-62ECB20CEBE0}"/>
            </c:ext>
          </c:extLst>
        </c:ser>
        <c:ser>
          <c:idx val="6"/>
          <c:order val="5"/>
          <c:tx>
            <c:strRef>
              <c:f>'Graf 15'!$A$30</c:f>
              <c:strCache>
                <c:ptCount val="1"/>
                <c:pt idx="0">
                  <c:v>3. sankčné pásmo</c:v>
                </c:pt>
              </c:strCache>
            </c:strRef>
          </c:tx>
          <c:spPr>
            <a:ln w="190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'Graf 15'!$B$24:$X$24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'Graf 15'!$B$62:$X$62</c:f>
              <c:numCache>
                <c:formatCode>0.0</c:formatCode>
                <c:ptCount val="23"/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54</c:v>
                </c:pt>
                <c:pt idx="18">
                  <c:v>53</c:v>
                </c:pt>
                <c:pt idx="19">
                  <c:v>52</c:v>
                </c:pt>
                <c:pt idx="20">
                  <c:v>51</c:v>
                </c:pt>
                <c:pt idx="21">
                  <c:v>50</c:v>
                </c:pt>
                <c:pt idx="22">
                  <c:v>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E00-499E-BB05-62ECB20CEBE0}"/>
            </c:ext>
          </c:extLst>
        </c:ser>
        <c:ser>
          <c:idx val="7"/>
          <c:order val="6"/>
          <c:tx>
            <c:strRef>
              <c:f>'Graf 15'!$A$31</c:f>
              <c:strCache>
                <c:ptCount val="1"/>
                <c:pt idx="0">
                  <c:v>2. sankčné pásmo</c:v>
                </c:pt>
              </c:strCache>
            </c:strRef>
          </c:tx>
          <c:spPr>
            <a:ln w="22225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'Graf 15'!$B$24:$X$24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'Graf 15'!$B$63:$X$63</c:f>
              <c:numCache>
                <c:formatCode>0.0</c:formatCode>
                <c:ptCount val="23"/>
                <c:pt idx="11">
                  <c:v>53</c:v>
                </c:pt>
                <c:pt idx="12">
                  <c:v>53</c:v>
                </c:pt>
                <c:pt idx="13">
                  <c:v>53</c:v>
                </c:pt>
                <c:pt idx="14">
                  <c:v>53</c:v>
                </c:pt>
                <c:pt idx="15">
                  <c:v>53</c:v>
                </c:pt>
                <c:pt idx="16">
                  <c:v>53</c:v>
                </c:pt>
                <c:pt idx="17">
                  <c:v>52</c:v>
                </c:pt>
                <c:pt idx="18">
                  <c:v>51</c:v>
                </c:pt>
                <c:pt idx="19">
                  <c:v>50</c:v>
                </c:pt>
                <c:pt idx="20">
                  <c:v>49</c:v>
                </c:pt>
                <c:pt idx="21">
                  <c:v>48</c:v>
                </c:pt>
                <c:pt idx="22">
                  <c:v>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E00-499E-BB05-62ECB20CEBE0}"/>
            </c:ext>
          </c:extLst>
        </c:ser>
        <c:ser>
          <c:idx val="8"/>
          <c:order val="7"/>
          <c:tx>
            <c:strRef>
              <c:f>'Graf 15'!$A$32</c:f>
              <c:strCache>
                <c:ptCount val="1"/>
                <c:pt idx="0">
                  <c:v>1. sankčné pásmo</c:v>
                </c:pt>
              </c:strCache>
            </c:strRef>
          </c:tx>
          <c:spPr>
            <a:ln w="190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'Graf 15'!$B$24:$X$24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'Graf 15'!$B$64:$X$64</c:f>
              <c:numCache>
                <c:formatCode>0.0</c:formatCode>
                <c:ptCount val="23"/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49</c:v>
                </c:pt>
                <c:pt idx="18">
                  <c:v>48</c:v>
                </c:pt>
                <c:pt idx="19">
                  <c:v>47</c:v>
                </c:pt>
                <c:pt idx="20">
                  <c:v>46</c:v>
                </c:pt>
                <c:pt idx="21">
                  <c:v>45</c:v>
                </c:pt>
                <c:pt idx="22">
                  <c:v>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FE00-499E-BB05-62ECB20CE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493304"/>
        <c:axId val="490493696"/>
        <c:extLst xmlns:c16r2="http://schemas.microsoft.com/office/drawing/2015/06/chart"/>
      </c:lineChart>
      <c:catAx>
        <c:axId val="490493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90493696"/>
        <c:crosses val="autoZero"/>
        <c:auto val="1"/>
        <c:lblAlgn val="ctr"/>
        <c:lblOffset val="100"/>
        <c:noMultiLvlLbl val="0"/>
      </c:catAx>
      <c:valAx>
        <c:axId val="490493696"/>
        <c:scaling>
          <c:orientation val="minMax"/>
        </c:scaling>
        <c:delete val="0"/>
        <c:axPos val="r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crossAx val="490493304"/>
        <c:crosses val="max"/>
        <c:crossBetween val="between"/>
      </c:valAx>
      <c:spPr>
        <a:noFill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5.2788221723573548E-3"/>
          <c:y val="0.83493094413180857"/>
          <c:w val="0.9"/>
          <c:h val="5.574648710599965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 Narrow" pitchFamily="34" charset="0"/>
        </a:defRPr>
      </a:pPr>
      <a:endParaRPr lang="sk-S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787773402629306E-2"/>
          <c:y val="3.7486892271914186E-2"/>
          <c:w val="0.93042426363371455"/>
          <c:h val="0.7241257208440342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'Graf 16+17'!$A$22</c:f>
              <c:strCache>
                <c:ptCount val="1"/>
                <c:pt idx="0">
                  <c:v>Primárne saldo</c:v>
                </c:pt>
              </c:strCache>
            </c:strRef>
          </c:tx>
          <c:spPr>
            <a:solidFill>
              <a:srgbClr val="D3BEDE">
                <a:lumMod val="75000"/>
              </a:srgbClr>
            </a:solidFill>
            <a:ln w="12700">
              <a:noFill/>
              <a:prstDash val="solid"/>
            </a:ln>
          </c:spPr>
          <c:invertIfNegative val="0"/>
          <c:cat>
            <c:numRef>
              <c:f>'Graf 16+17'!$B$19:$F$19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16+17'!$B$22:$F$22</c:f>
              <c:numCache>
                <c:formatCode>0.0</c:formatCode>
                <c:ptCount val="5"/>
                <c:pt idx="0">
                  <c:v>-0.29714683952170334</c:v>
                </c:pt>
                <c:pt idx="1">
                  <c:v>6.6507746052645547E-2</c:v>
                </c:pt>
                <c:pt idx="2">
                  <c:v>7.2149429246854524</c:v>
                </c:pt>
                <c:pt idx="3">
                  <c:v>3.7908708128113036</c:v>
                </c:pt>
                <c:pt idx="4">
                  <c:v>2.6752150731233484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6C-495B-B5DA-49F78527B21D}"/>
            </c:ext>
          </c:extLst>
        </c:ser>
        <c:ser>
          <c:idx val="4"/>
          <c:order val="1"/>
          <c:tx>
            <c:strRef>
              <c:f>'Graf 16+17'!$A$24</c:f>
              <c:strCache>
                <c:ptCount val="1"/>
                <c:pt idx="0">
                  <c:v>Úroky</c:v>
                </c:pt>
              </c:strCache>
            </c:strRef>
          </c:tx>
          <c:spPr>
            <a:solidFill>
              <a:srgbClr val="D3BEDE"/>
            </a:solidFill>
            <a:ln w="12700">
              <a:noFill/>
              <a:prstDash val="solid"/>
            </a:ln>
          </c:spPr>
          <c:invertIfNegative val="0"/>
          <c:cat>
            <c:numRef>
              <c:f>'Graf 16+17'!$B$19:$F$19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16+17'!$B$24:$G$24</c:f>
              <c:numCache>
                <c:formatCode>0.0</c:formatCode>
                <c:ptCount val="6"/>
                <c:pt idx="0">
                  <c:v>1.3455395333984441</c:v>
                </c:pt>
                <c:pt idx="1">
                  <c:v>1.2286386272656806</c:v>
                </c:pt>
                <c:pt idx="2">
                  <c:v>1.1835863235758306</c:v>
                </c:pt>
                <c:pt idx="3">
                  <c:v>1.0852754813985876</c:v>
                </c:pt>
                <c:pt idx="4">
                  <c:v>1.0494962946729909</c:v>
                </c:pt>
                <c:pt idx="5">
                  <c:v>1.005193485855949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A6C-495B-B5DA-49F78527B21D}"/>
            </c:ext>
          </c:extLst>
        </c:ser>
        <c:ser>
          <c:idx val="6"/>
          <c:order val="2"/>
          <c:tx>
            <c:strRef>
              <c:f>'Graf 16+17'!$A$28</c:f>
              <c:strCache>
                <c:ptCount val="1"/>
                <c:pt idx="0">
                  <c:v>Zosúladenie deficitu a dlhu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12700">
              <a:noFill/>
              <a:prstDash val="solid"/>
            </a:ln>
          </c:spPr>
          <c:invertIfNegative val="0"/>
          <c:cat>
            <c:numRef>
              <c:f>'Graf 16+17'!$B$19:$F$19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16+17'!$B$28:$G$28</c:f>
              <c:numCache>
                <c:formatCode>0.0</c:formatCode>
                <c:ptCount val="6"/>
                <c:pt idx="0">
                  <c:v>1.3120679792989698E-2</c:v>
                </c:pt>
                <c:pt idx="1">
                  <c:v>-0.36088641600390425</c:v>
                </c:pt>
                <c:pt idx="2">
                  <c:v>2.0477292152215214</c:v>
                </c:pt>
                <c:pt idx="3">
                  <c:v>-0.24701841804230007</c:v>
                </c:pt>
                <c:pt idx="4">
                  <c:v>-0.90626935333884306</c:v>
                </c:pt>
                <c:pt idx="5">
                  <c:v>-1.160416159282204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6C-495B-B5DA-49F78527B21D}"/>
            </c:ext>
          </c:extLst>
        </c:ser>
        <c:ser>
          <c:idx val="1"/>
          <c:order val="3"/>
          <c:tx>
            <c:strRef>
              <c:f>'Graf 16+17'!$A$26</c:f>
              <c:strCache>
                <c:ptCount val="1"/>
                <c:pt idx="0">
                  <c:v>Rast reálneho HDP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16+17'!$B$19:$F$19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16+17'!$B$26:$F$26</c:f>
              <c:numCache>
                <c:formatCode>0.0</c:formatCode>
                <c:ptCount val="5"/>
                <c:pt idx="0">
                  <c:v>-2.028627715300046</c:v>
                </c:pt>
                <c:pt idx="1">
                  <c:v>-1.1276561819480786</c:v>
                </c:pt>
                <c:pt idx="2">
                  <c:v>3.8096196837052725</c:v>
                </c:pt>
                <c:pt idx="3">
                  <c:v>-3.9037502716922829</c:v>
                </c:pt>
                <c:pt idx="4">
                  <c:v>-2.4588848010014139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A6C-495B-B5DA-49F78527B21D}"/>
            </c:ext>
          </c:extLst>
        </c:ser>
        <c:ser>
          <c:idx val="3"/>
          <c:order val="6"/>
          <c:tx>
            <c:strRef>
              <c:f>'Graf 16+17'!$A$27</c:f>
              <c:strCache>
                <c:ptCount val="1"/>
                <c:pt idx="0">
                  <c:v>Deflátor  HDP</c:v>
                </c:pt>
              </c:strCache>
            </c:strRef>
          </c:tx>
          <c:spPr>
            <a:solidFill>
              <a:srgbClr val="2C9ADC">
                <a:lumMod val="40000"/>
                <a:lumOff val="60000"/>
              </a:srgbClr>
            </a:solidFill>
          </c:spPr>
          <c:invertIfNegative val="0"/>
          <c:cat>
            <c:numRef>
              <c:f>'Graf 16+17'!$B$19:$F$19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16+17'!$B$27:$F$27</c:f>
              <c:numCache>
                <c:formatCode>0.0</c:formatCode>
                <c:ptCount val="5"/>
                <c:pt idx="0">
                  <c:v>-0.9476949787304374</c:v>
                </c:pt>
                <c:pt idx="1">
                  <c:v>-1.2097198382066405</c:v>
                </c:pt>
                <c:pt idx="2">
                  <c:v>-1.0147464034871438</c:v>
                </c:pt>
                <c:pt idx="3">
                  <c:v>-8.2663343644067133E-2</c:v>
                </c:pt>
                <c:pt idx="4">
                  <c:v>-0.79474751106485941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A6C-495B-B5DA-49F78527B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0485832"/>
        <c:axId val="49048622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16+17'!$A$25</c15:sqref>
                        </c15:formulaRef>
                      </c:ext>
                    </c:extLst>
                    <c:strCache>
                      <c:ptCount val="1"/>
                      <c:pt idx="0">
                        <c:v>Rast nominálneho HDP</c:v>
                      </c:pt>
                    </c:strCache>
                  </c:strRef>
                </c:tx>
                <c:spPr>
                  <a:solidFill>
                    <a:srgbClr val="D3BEDE"/>
                  </a:solidFill>
                  <a:ln w="12700">
                    <a:noFill/>
                    <a:prstDash val="solid"/>
                  </a:ln>
                </c:spPr>
                <c:invertIfNegative val="0"/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'Graf 16+17'!$B$19:$F$19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'Graf 16+17'!$B$25:$F$25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-2.9763226940304834</c:v>
                      </c:pt>
                      <c:pt idx="1">
                        <c:v>-2.3373760201547191</c:v>
                      </c:pt>
                      <c:pt idx="2">
                        <c:v>2.7948732802181286</c:v>
                      </c:pt>
                      <c:pt idx="3">
                        <c:v>-3.9864136153363501</c:v>
                      </c:pt>
                      <c:pt idx="4">
                        <c:v>-3.2536323120662733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B-4A6C-495B-B5DA-49F78527B21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4"/>
          <c:tx>
            <c:strRef>
              <c:f>'Graf 16+17'!$A$20</c:f>
              <c:strCache>
                <c:ptCount val="1"/>
                <c:pt idx="0">
                  <c:v>Zmena hrubého dlhu verejnej správy</c:v>
                </c:pt>
              </c:strCache>
            </c:strRef>
          </c:tx>
          <c:spPr>
            <a:ln w="25400" cmpd="sng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noFill/>
              </a:ln>
            </c:spPr>
          </c:marker>
          <c:dLbls>
            <c:dLbl>
              <c:idx val="2"/>
              <c:layout>
                <c:manualLayout>
                  <c:x val="-3.6937621603269744E-2"/>
                  <c:y val="3.02171860245514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A6C-495B-B5DA-49F78527B21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937621603269744E-2"/>
                  <c:y val="3.0217186024551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A6C-495B-B5DA-49F78527B21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7993453554624241E-2"/>
                  <c:y val="2.644003777148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A6C-495B-B5DA-49F78527B21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1359954383811473E-2"/>
                  <c:y val="3.39943342776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A6C-495B-B5DA-49F78527B21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0254371188676044E-2"/>
                  <c:y val="3.39943342776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A6C-495B-B5DA-49F78527B21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Arial Narrow" panose="020B0606020202030204" pitchFamily="34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16+17'!$B$19:$G$19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16+17'!$B$20:$G$20</c:f>
              <c:numCache>
                <c:formatCode>0.0</c:formatCode>
                <c:ptCount val="6"/>
                <c:pt idx="0">
                  <c:v>-1.914809320360753</c:v>
                </c:pt>
                <c:pt idx="1">
                  <c:v>-1.4031160628402972</c:v>
                </c:pt>
                <c:pt idx="2">
                  <c:v>13.241131743700933</c:v>
                </c:pt>
                <c:pt idx="3">
                  <c:v>0.64271426083124084</c:v>
                </c:pt>
                <c:pt idx="4">
                  <c:v>-0.43519029760877714</c:v>
                </c:pt>
                <c:pt idx="5">
                  <c:v>-1.3570318868631546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4A6C-495B-B5DA-49F78527B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485832"/>
        <c:axId val="490486224"/>
      </c:lineChart>
      <c:catAx>
        <c:axId val="490485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k-SK"/>
          </a:p>
        </c:txPr>
        <c:crossAx val="490486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0486224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85000"/>
                </a:sys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k-SK"/>
          </a:p>
        </c:txPr>
        <c:crossAx val="49048583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751413805233107E-2"/>
          <c:y val="0.84897818800019731"/>
          <c:w val="0.96143550394019972"/>
          <c:h val="0.1510219287105240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787773402629306E-2"/>
          <c:y val="3.7486892271914186E-2"/>
          <c:w val="0.93042426363371455"/>
          <c:h val="0.72412572084403426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'Graf 16+17'!$K$24</c:f>
              <c:strCache>
                <c:ptCount val="1"/>
                <c:pt idx="0">
                  <c:v>Interest</c:v>
                </c:pt>
              </c:strCache>
            </c:strRef>
          </c:tx>
          <c:spPr>
            <a:solidFill>
              <a:srgbClr val="D3BEDE"/>
            </a:solidFill>
            <a:ln w="12700">
              <a:noFill/>
              <a:prstDash val="solid"/>
            </a:ln>
          </c:spPr>
          <c:invertIfNegative val="0"/>
          <c:cat>
            <c:numRef>
              <c:f>'Graf 16+17'!$L$19:$Q$19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16+17'!$L$24:$Q$24</c:f>
              <c:numCache>
                <c:formatCode>0.0</c:formatCode>
                <c:ptCount val="6"/>
                <c:pt idx="0">
                  <c:v>1.3455395333984441</c:v>
                </c:pt>
                <c:pt idx="1">
                  <c:v>1.2286386272656806</c:v>
                </c:pt>
                <c:pt idx="2">
                  <c:v>1.1835863235758306</c:v>
                </c:pt>
                <c:pt idx="3">
                  <c:v>1.0852754813985876</c:v>
                </c:pt>
                <c:pt idx="4">
                  <c:v>1.0494962946729909</c:v>
                </c:pt>
                <c:pt idx="5">
                  <c:v>1.005193485855949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59-4F62-BE85-064235D4C682}"/>
            </c:ext>
          </c:extLst>
        </c:ser>
        <c:ser>
          <c:idx val="6"/>
          <c:order val="2"/>
          <c:tx>
            <c:strRef>
              <c:f>'Graf 16+17'!$K$28</c:f>
              <c:strCache>
                <c:ptCount val="1"/>
                <c:pt idx="0">
                  <c:v>Stock-flow adjustment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 w="12700">
              <a:noFill/>
              <a:prstDash val="solid"/>
            </a:ln>
          </c:spPr>
          <c:invertIfNegative val="0"/>
          <c:cat>
            <c:numRef>
              <c:f>'Graf 16+17'!$L$19:$Q$19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16+17'!$L$28:$Q$28</c:f>
              <c:numCache>
                <c:formatCode>0.0</c:formatCode>
                <c:ptCount val="6"/>
                <c:pt idx="0">
                  <c:v>1.3120679792989698E-2</c:v>
                </c:pt>
                <c:pt idx="1">
                  <c:v>-0.36088641600390425</c:v>
                </c:pt>
                <c:pt idx="2">
                  <c:v>2.0477292152215214</c:v>
                </c:pt>
                <c:pt idx="3">
                  <c:v>-0.24701841804230007</c:v>
                </c:pt>
                <c:pt idx="4">
                  <c:v>-0.90626935333884306</c:v>
                </c:pt>
                <c:pt idx="5">
                  <c:v>-1.160416159282204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59-4F62-BE85-064235D4C682}"/>
            </c:ext>
          </c:extLst>
        </c:ser>
        <c:ser>
          <c:idx val="2"/>
          <c:order val="3"/>
          <c:tx>
            <c:strRef>
              <c:f>'Graf 16+17'!$K$22</c:f>
              <c:strCache>
                <c:ptCount val="1"/>
                <c:pt idx="0">
                  <c:v>Primary balance</c:v>
                </c:pt>
              </c:strCache>
            </c:strRef>
          </c:tx>
          <c:spPr>
            <a:solidFill>
              <a:srgbClr val="D3BEDE">
                <a:lumMod val="75000"/>
              </a:srgbClr>
            </a:solidFill>
            <a:ln w="12700">
              <a:noFill/>
              <a:prstDash val="solid"/>
            </a:ln>
          </c:spPr>
          <c:invertIfNegative val="0"/>
          <c:cat>
            <c:numRef>
              <c:f>'Graf 16+17'!$L$19:$Q$19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16+17'!$L$22:$Q$22</c:f>
              <c:numCache>
                <c:formatCode>0.0</c:formatCode>
                <c:ptCount val="6"/>
                <c:pt idx="0">
                  <c:v>-0.29714683952170334</c:v>
                </c:pt>
                <c:pt idx="1">
                  <c:v>6.6507746052645547E-2</c:v>
                </c:pt>
                <c:pt idx="2">
                  <c:v>7.2149429246854524</c:v>
                </c:pt>
                <c:pt idx="3">
                  <c:v>3.7908708128113036</c:v>
                </c:pt>
                <c:pt idx="4">
                  <c:v>2.6752150731233484</c:v>
                </c:pt>
                <c:pt idx="5">
                  <c:v>1.8889006456270538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59-4F62-BE85-064235D4C682}"/>
            </c:ext>
          </c:extLst>
        </c:ser>
        <c:ser>
          <c:idx val="1"/>
          <c:order val="5"/>
          <c:tx>
            <c:strRef>
              <c:f>'Graf 16+17'!$K$26</c:f>
              <c:strCache>
                <c:ptCount val="1"/>
                <c:pt idx="0">
                  <c:v>Real GDP growth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16+17'!$L$19:$Q$19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16+17'!$L$26:$Q$26</c:f>
              <c:numCache>
                <c:formatCode>0.0</c:formatCode>
                <c:ptCount val="6"/>
                <c:pt idx="0">
                  <c:v>-2.028627715300046</c:v>
                </c:pt>
                <c:pt idx="1">
                  <c:v>-1.1276561819480786</c:v>
                </c:pt>
                <c:pt idx="2">
                  <c:v>3.8096196837052725</c:v>
                </c:pt>
                <c:pt idx="3">
                  <c:v>-3.9037502716922829</c:v>
                </c:pt>
                <c:pt idx="4">
                  <c:v>-2.4588848010014139</c:v>
                </c:pt>
                <c:pt idx="5">
                  <c:v>-1.9146626877601451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59-4F62-BE85-064235D4C682}"/>
            </c:ext>
          </c:extLst>
        </c:ser>
        <c:ser>
          <c:idx val="3"/>
          <c:order val="6"/>
          <c:tx>
            <c:strRef>
              <c:f>'Graf 16+17'!$K$27</c:f>
              <c:strCache>
                <c:ptCount val="1"/>
                <c:pt idx="0">
                  <c:v>GDP deflator</c:v>
                </c:pt>
              </c:strCache>
            </c:strRef>
          </c:tx>
          <c:spPr>
            <a:solidFill>
              <a:srgbClr val="2C9ADC">
                <a:lumMod val="40000"/>
                <a:lumOff val="60000"/>
              </a:srgbClr>
            </a:solidFill>
          </c:spPr>
          <c:invertIfNegative val="0"/>
          <c:cat>
            <c:numRef>
              <c:f>'Graf 16+17'!$L$19:$Q$19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16+17'!$L$27:$Q$27</c:f>
              <c:numCache>
                <c:formatCode>0.0</c:formatCode>
                <c:ptCount val="6"/>
                <c:pt idx="0">
                  <c:v>-0.9476949787304374</c:v>
                </c:pt>
                <c:pt idx="1">
                  <c:v>-1.2097198382066405</c:v>
                </c:pt>
                <c:pt idx="2">
                  <c:v>-1.0147464034871438</c:v>
                </c:pt>
                <c:pt idx="3">
                  <c:v>-8.2663343644067133E-2</c:v>
                </c:pt>
                <c:pt idx="4">
                  <c:v>-0.79474751106485941</c:v>
                </c:pt>
                <c:pt idx="5">
                  <c:v>-1.1760471713038081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559-4F62-BE85-064235D4C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0487008"/>
        <c:axId val="49048740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4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16+17'!$K$25</c15:sqref>
                        </c15:formulaRef>
                      </c:ext>
                    </c:extLst>
                    <c:strCache>
                      <c:ptCount val="1"/>
                      <c:pt idx="0">
                        <c:v>Nominal GDP growth</c:v>
                      </c:pt>
                    </c:strCache>
                  </c:strRef>
                </c:tx>
                <c:spPr>
                  <a:solidFill>
                    <a:srgbClr val="D3BEDE"/>
                  </a:solidFill>
                  <a:ln w="12700">
                    <a:noFill/>
                    <a:prstDash val="solid"/>
                  </a:ln>
                </c:spPr>
                <c:invertIfNegative val="0"/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'Graf 16+17'!$L$19:$Q$19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'Graf 16+17'!$N$25:$S$25</c15:sqref>
                        </c15:formulaRef>
                      </c:ext>
                    </c:extLst>
                    <c:numCache>
                      <c:formatCode>0.0</c:formatCode>
                      <c:ptCount val="6"/>
                      <c:pt idx="0">
                        <c:v>2.7948732802181286</c:v>
                      </c:pt>
                      <c:pt idx="1">
                        <c:v>-3.9864136153363501</c:v>
                      </c:pt>
                      <c:pt idx="2">
                        <c:v>-3.2536323120662733</c:v>
                      </c:pt>
                      <c:pt idx="3">
                        <c:v>-3.0907098590639532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B-9559-4F62-BE85-064235D4C68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'Graf 16+17'!$K$20</c:f>
              <c:strCache>
                <c:ptCount val="1"/>
                <c:pt idx="0">
                  <c:v>Y-o-y change of gross debt</c:v>
                </c:pt>
              </c:strCache>
            </c:strRef>
          </c:tx>
          <c:spPr>
            <a:ln w="25400" cmpd="sng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noFill/>
              </a:ln>
            </c:spPr>
          </c:marker>
          <c:dLbls>
            <c:dLbl>
              <c:idx val="2"/>
              <c:layout>
                <c:manualLayout>
                  <c:x val="-3.6937621603269744E-2"/>
                  <c:y val="3.02171860245514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559-4F62-BE85-064235D4C6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937621603269744E-2"/>
                  <c:y val="3.0217186024551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559-4F62-BE85-064235D4C6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7993453554624241E-2"/>
                  <c:y val="2.644003777148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559-4F62-BE85-064235D4C6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1359954383811473E-2"/>
                  <c:y val="3.39943342776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559-4F62-BE85-064235D4C6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Arial Narrow" panose="020B0606020202030204" pitchFamily="34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16+17'!$L$19:$Q$19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16+17'!$L$20:$Q$20</c:f>
              <c:numCache>
                <c:formatCode>0.0</c:formatCode>
                <c:ptCount val="6"/>
                <c:pt idx="0">
                  <c:v>-1.914809320360753</c:v>
                </c:pt>
                <c:pt idx="1">
                  <c:v>-1.4031160628402972</c:v>
                </c:pt>
                <c:pt idx="2">
                  <c:v>13.241131743700933</c:v>
                </c:pt>
                <c:pt idx="3">
                  <c:v>0.64271426083124084</c:v>
                </c:pt>
                <c:pt idx="4">
                  <c:v>-0.43519029760877714</c:v>
                </c:pt>
                <c:pt idx="5">
                  <c:v>-1.3570318868631546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9559-4F62-BE85-064235D4C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487008"/>
        <c:axId val="490487400"/>
      </c:lineChart>
      <c:catAx>
        <c:axId val="49048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k-SK"/>
          </a:p>
        </c:txPr>
        <c:crossAx val="490487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0487400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85000"/>
                </a:sys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k-SK"/>
          </a:p>
        </c:txPr>
        <c:crossAx val="490487008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751413805233107E-2"/>
          <c:y val="0.84897818800019731"/>
          <c:w val="0.92010986043255538"/>
          <c:h val="0.1510219287105240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858014840266519E-2"/>
          <c:y val="5.1400554097404488E-2"/>
          <c:w val="0.94712825575489124"/>
          <c:h val="0.89719889180519097"/>
        </c:manualLayout>
      </c:layout>
      <c:areaChart>
        <c:grouping val="stacked"/>
        <c:varyColors val="0"/>
        <c:ser>
          <c:idx val="3"/>
          <c:order val="1"/>
          <c:spPr>
            <a:solidFill>
              <a:sysClr val="window" lastClr="FFFFFF"/>
            </a:solidFill>
          </c:spPr>
          <c:val>
            <c:numRef>
              <c:f>'Graf 16+17'!$B$35:$AD$35</c:f>
              <c:numCache>
                <c:formatCode>0.00</c:formatCode>
                <c:ptCount val="29"/>
                <c:pt idx="0">
                  <c:v>11.167483111541058</c:v>
                </c:pt>
                <c:pt idx="1">
                  <c:v>12.748751845861753</c:v>
                </c:pt>
                <c:pt idx="2">
                  <c:v>8.6015563156243928</c:v>
                </c:pt>
                <c:pt idx="3">
                  <c:v>8.2882122100243407</c:v>
                </c:pt>
                <c:pt idx="4">
                  <c:v>10.580703755800945</c:v>
                </c:pt>
                <c:pt idx="5">
                  <c:v>9.4031338819362791</c:v>
                </c:pt>
                <c:pt idx="6">
                  <c:v>8.6164127613715351</c:v>
                </c:pt>
                <c:pt idx="7">
                  <c:v>7.8747524991548756</c:v>
                </c:pt>
                <c:pt idx="8">
                  <c:v>6.3654105990091576</c:v>
                </c:pt>
                <c:pt idx="9">
                  <c:v>5.7115479543540753</c:v>
                </c:pt>
                <c:pt idx="10">
                  <c:v>4.5171414388880882</c:v>
                </c:pt>
                <c:pt idx="11">
                  <c:v>4.6717670860172547</c:v>
                </c:pt>
                <c:pt idx="12">
                  <c:v>4.9183901781360255</c:v>
                </c:pt>
                <c:pt idx="13">
                  <c:v>4.697293965162963</c:v>
                </c:pt>
                <c:pt idx="14">
                  <c:v>4.7002108373474512</c:v>
                </c:pt>
                <c:pt idx="15">
                  <c:v>3.7754079735591821</c:v>
                </c:pt>
                <c:pt idx="16">
                  <c:v>3.8762278978388998</c:v>
                </c:pt>
                <c:pt idx="17">
                  <c:v>4.1601165757337046</c:v>
                </c:pt>
                <c:pt idx="18">
                  <c:v>3.6572501164645366</c:v>
                </c:pt>
                <c:pt idx="19">
                  <c:v>3.5556666119047757</c:v>
                </c:pt>
                <c:pt idx="20">
                  <c:v>3.387124347004586</c:v>
                </c:pt>
                <c:pt idx="21">
                  <c:v>3.2347951252186098</c:v>
                </c:pt>
                <c:pt idx="22">
                  <c:v>2.8205339597709504</c:v>
                </c:pt>
                <c:pt idx="23">
                  <c:v>2.6120642255207454</c:v>
                </c:pt>
                <c:pt idx="24">
                  <c:v>2.5414639601653799</c:v>
                </c:pt>
                <c:pt idx="25">
                  <c:v>2.3598332197385576</c:v>
                </c:pt>
                <c:pt idx="26">
                  <c:v>2.2000000000000002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8F-4A50-9ECB-67F2A3B52974}"/>
            </c:ext>
          </c:extLst>
        </c:ser>
        <c:ser>
          <c:idx val="5"/>
          <c:order val="2"/>
          <c:spPr>
            <a:solidFill>
              <a:srgbClr val="F9C9BA"/>
            </a:solidFill>
          </c:spPr>
          <c:val>
            <c:numRef>
              <c:f>'Graf 16+17'!$B$37:$AD$37</c:f>
              <c:numCache>
                <c:formatCode>0.00</c:formatCode>
                <c:ptCount val="29"/>
                <c:pt idx="0">
                  <c:v>0</c:v>
                </c:pt>
                <c:pt idx="1">
                  <c:v>-1.2836825651689026</c:v>
                </c:pt>
                <c:pt idx="2">
                  <c:v>0</c:v>
                </c:pt>
                <c:pt idx="3">
                  <c:v>0.85484874010200329</c:v>
                </c:pt>
                <c:pt idx="4">
                  <c:v>-3.4519730926662211</c:v>
                </c:pt>
                <c:pt idx="5">
                  <c:v>0</c:v>
                </c:pt>
                <c:pt idx="6">
                  <c:v>8.2956358459371771E-2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-11.312969140610775</c:v>
                </c:pt>
                <c:pt idx="15">
                  <c:v>0</c:v>
                </c:pt>
                <c:pt idx="16">
                  <c:v>0.6322152561306611</c:v>
                </c:pt>
                <c:pt idx="17">
                  <c:v>-1.0509721586021508</c:v>
                </c:pt>
                <c:pt idx="18">
                  <c:v>-2.5421169572858004</c:v>
                </c:pt>
                <c:pt idx="19">
                  <c:v>-1.0743775504888942</c:v>
                </c:pt>
                <c:pt idx="20">
                  <c:v>0</c:v>
                </c:pt>
                <c:pt idx="21">
                  <c:v>-1.7125266658058838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-7.8329281380509865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B3-4009-AC35-B48748CDED8A}"/>
            </c:ext>
          </c:extLst>
        </c:ser>
        <c:ser>
          <c:idx val="2"/>
          <c:order val="3"/>
          <c:spPr>
            <a:solidFill>
              <a:srgbClr val="B0D6AF"/>
            </a:solidFill>
          </c:spPr>
          <c:val>
            <c:numRef>
              <c:f>'Graf 16+17'!$B$36:$AD$36</c:f>
              <c:numCache>
                <c:formatCode>0.00</c:formatCode>
                <c:ptCount val="29"/>
                <c:pt idx="0">
                  <c:v>8.9827189854047003</c:v>
                </c:pt>
                <c:pt idx="1">
                  <c:v>-3.6825651689025296E-3</c:v>
                </c:pt>
                <c:pt idx="2">
                  <c:v>2.4664017132265794</c:v>
                </c:pt>
                <c:pt idx="3">
                  <c:v>0.85484874010200329</c:v>
                </c:pt>
                <c:pt idx="4">
                  <c:v>-1.9730926662209214E-3</c:v>
                </c:pt>
                <c:pt idx="5">
                  <c:v>1.3695664040530513</c:v>
                </c:pt>
                <c:pt idx="6">
                  <c:v>8.2956358459371771E-2</c:v>
                </c:pt>
                <c:pt idx="7">
                  <c:v>1.1981820224773019</c:v>
                </c:pt>
                <c:pt idx="8">
                  <c:v>5.0992174702977451</c:v>
                </c:pt>
                <c:pt idx="9">
                  <c:v>5.8373167359155298</c:v>
                </c:pt>
                <c:pt idx="10">
                  <c:v>4.9413830716866149</c:v>
                </c:pt>
                <c:pt idx="11">
                  <c:v>7.0555353657868256</c:v>
                </c:pt>
                <c:pt idx="12">
                  <c:v>7.2283784554348118</c:v>
                </c:pt>
                <c:pt idx="13">
                  <c:v>3.7861999046562786</c:v>
                </c:pt>
                <c:pt idx="14">
                  <c:v>-2.9691406107748008E-3</c:v>
                </c:pt>
                <c:pt idx="15">
                  <c:v>2.4490339573887292</c:v>
                </c:pt>
                <c:pt idx="16">
                  <c:v>0.6322152561306611</c:v>
                </c:pt>
                <c:pt idx="17">
                  <c:v>-9.7215860215071892E-4</c:v>
                </c:pt>
                <c:pt idx="18">
                  <c:v>-2.1169572858004138E-3</c:v>
                </c:pt>
                <c:pt idx="19">
                  <c:v>-4.3775504888940997E-3</c:v>
                </c:pt>
                <c:pt idx="20">
                  <c:v>1.1246822764700584</c:v>
                </c:pt>
                <c:pt idx="21">
                  <c:v>-2.5266658058837876E-3</c:v>
                </c:pt>
                <c:pt idx="22">
                  <c:v>1.4071065101372788</c:v>
                </c:pt>
                <c:pt idx="23">
                  <c:v>3.3736942402961558</c:v>
                </c:pt>
                <c:pt idx="24">
                  <c:v>2.3558909128469492</c:v>
                </c:pt>
                <c:pt idx="25">
                  <c:v>-2.9281380509864618E-3</c:v>
                </c:pt>
                <c:pt idx="26">
                  <c:v>5.0673735169983809</c:v>
                </c:pt>
                <c:pt idx="27">
                  <c:v>3.75960397274322</c:v>
                </c:pt>
                <c:pt idx="28">
                  <c:v>3.5738713106640212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88F-4A50-9ECB-67F2A3B52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488184"/>
        <c:axId val="490488576"/>
      </c:areaChart>
      <c:lineChart>
        <c:grouping val="standard"/>
        <c:varyColors val="0"/>
        <c:ser>
          <c:idx val="0"/>
          <c:order val="0"/>
          <c:tx>
            <c:strRef>
              <c:f>'Graf 16+17'!$A$34</c:f>
              <c:strCache>
                <c:ptCount val="1"/>
                <c:pt idx="0">
                  <c:v>GDP growth</c:v>
                </c:pt>
              </c:strCache>
            </c:strRef>
          </c:tx>
          <c:spPr>
            <a:ln>
              <a:solidFill>
                <a:srgbClr val="2C9ADC"/>
              </a:solidFill>
            </a:ln>
          </c:spPr>
          <c:marker>
            <c:symbol val="none"/>
          </c:marker>
          <c:cat>
            <c:numRef>
              <c:f>'Graf 16+17'!$B$32:$AD$32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'Graf 16+17'!$B$34:$AD$34</c:f>
              <c:numCache>
                <c:formatCode>0.00</c:formatCode>
                <c:ptCount val="29"/>
                <c:pt idx="0">
                  <c:v>20.150202096945758</c:v>
                </c:pt>
                <c:pt idx="1">
                  <c:v>11.458797052486425</c:v>
                </c:pt>
                <c:pt idx="2">
                  <c:v>10.998379964756232</c:v>
                </c:pt>
                <c:pt idx="3">
                  <c:v>9.1272402222904567</c:v>
                </c:pt>
                <c:pt idx="4">
                  <c:v>7.1014957539974999</c:v>
                </c:pt>
                <c:pt idx="5">
                  <c:v>10.766757210599408</c:v>
                </c:pt>
                <c:pt idx="6">
                  <c:v>8.5419136379705662</c:v>
                </c:pt>
                <c:pt idx="7">
                  <c:v>8.6248405669774755</c:v>
                </c:pt>
                <c:pt idx="8">
                  <c:v>11.117207570420163</c:v>
                </c:pt>
                <c:pt idx="9">
                  <c:v>11.320549250620182</c:v>
                </c:pt>
                <c:pt idx="10">
                  <c:v>9.3350078250870929</c:v>
                </c:pt>
                <c:pt idx="11">
                  <c:v>11.638474240925124</c:v>
                </c:pt>
                <c:pt idx="12">
                  <c:v>12.068408490381488</c:v>
                </c:pt>
                <c:pt idx="13">
                  <c:v>8.5922957350331721</c:v>
                </c:pt>
                <c:pt idx="14">
                  <c:v>-6.5534042933679482</c:v>
                </c:pt>
                <c:pt idx="15">
                  <c:v>6.2366996357420934</c:v>
                </c:pt>
                <c:pt idx="16">
                  <c:v>4.5840609905011265</c:v>
                </c:pt>
                <c:pt idx="17">
                  <c:v>3.1867647754940664</c:v>
                </c:pt>
                <c:pt idx="18">
                  <c:v>1.1853262069030368</c:v>
                </c:pt>
                <c:pt idx="19">
                  <c:v>2.5566740136436117</c:v>
                </c:pt>
                <c:pt idx="20">
                  <c:v>4.5928826764465303</c:v>
                </c:pt>
                <c:pt idx="21">
                  <c:v>1.6050776372856346</c:v>
                </c:pt>
                <c:pt idx="22">
                  <c:v>4.2925661185794439</c:v>
                </c:pt>
                <c:pt idx="23">
                  <c:v>6.1572887018417122</c:v>
                </c:pt>
                <c:pt idx="24">
                  <c:v>4.966552910640365</c:v>
                </c:pt>
                <c:pt idx="25">
                  <c:v>-5.502642665525781</c:v>
                </c:pt>
                <c:pt idx="26">
                  <c:v>6.9630075679087078</c:v>
                </c:pt>
                <c:pt idx="27">
                  <c:v>5.5497341678380829</c:v>
                </c:pt>
                <c:pt idx="28">
                  <c:v>5.2964337450413401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88F-4A50-9ECB-67F2A3B52974}"/>
            </c:ext>
          </c:extLst>
        </c:ser>
        <c:ser>
          <c:idx val="1"/>
          <c:order val="4"/>
          <c:tx>
            <c:strRef>
              <c:f>'Graf 16+17'!$A$33</c:f>
              <c:strCache>
                <c:ptCount val="1"/>
                <c:pt idx="0">
                  <c:v>Implicit interest rate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'Graf 16+17'!$B$32:$AD$32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'Graf 16+17'!$B$33:$AD$33</c:f>
              <c:numCache>
                <c:formatCode>0.00</c:formatCode>
                <c:ptCount val="29"/>
                <c:pt idx="0">
                  <c:v>11.167483111541058</c:v>
                </c:pt>
                <c:pt idx="1">
                  <c:v>12.742479617655327</c:v>
                </c:pt>
                <c:pt idx="2">
                  <c:v>8.5319782515296527</c:v>
                </c:pt>
                <c:pt idx="3">
                  <c:v>8.2723914821884534</c:v>
                </c:pt>
                <c:pt idx="4">
                  <c:v>10.553468846663721</c:v>
                </c:pt>
                <c:pt idx="5">
                  <c:v>9.397190806546357</c:v>
                </c:pt>
                <c:pt idx="6">
                  <c:v>8.4589572795111945</c:v>
                </c:pt>
                <c:pt idx="7">
                  <c:v>7.4266585445001736</c:v>
                </c:pt>
                <c:pt idx="8">
                  <c:v>6.0179901001224181</c:v>
                </c:pt>
                <c:pt idx="9">
                  <c:v>5.4832325147046523</c:v>
                </c:pt>
                <c:pt idx="10">
                  <c:v>4.393624753400478</c:v>
                </c:pt>
                <c:pt idx="11">
                  <c:v>4.5829388751382982</c:v>
                </c:pt>
                <c:pt idx="12">
                  <c:v>4.8400300349466763</c:v>
                </c:pt>
                <c:pt idx="13">
                  <c:v>4.8060958303768935</c:v>
                </c:pt>
                <c:pt idx="14">
                  <c:v>4.7595648472428262</c:v>
                </c:pt>
                <c:pt idx="15">
                  <c:v>3.7876656783533642</c:v>
                </c:pt>
                <c:pt idx="16">
                  <c:v>3.9518457343704654</c:v>
                </c:pt>
                <c:pt idx="17">
                  <c:v>4.2377369340962172</c:v>
                </c:pt>
                <c:pt idx="18">
                  <c:v>3.7274431641888373</c:v>
                </c:pt>
                <c:pt idx="19">
                  <c:v>3.6310515641325058</c:v>
                </c:pt>
                <c:pt idx="20">
                  <c:v>3.4682003999764719</c:v>
                </c:pt>
                <c:pt idx="21">
                  <c:v>3.3176043030915183</c:v>
                </c:pt>
                <c:pt idx="22">
                  <c:v>2.8854596084421651</c:v>
                </c:pt>
                <c:pt idx="23">
                  <c:v>2.7835944615455563</c:v>
                </c:pt>
                <c:pt idx="24">
                  <c:v>2.6106619977934158</c:v>
                </c:pt>
                <c:pt idx="25">
                  <c:v>2.3302854725252051</c:v>
                </c:pt>
                <c:pt idx="26">
                  <c:v>1.8956340509103271</c:v>
                </c:pt>
                <c:pt idx="27">
                  <c:v>1.7901301950948676</c:v>
                </c:pt>
                <c:pt idx="28">
                  <c:v>1.7225624343773192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88F-4A50-9ECB-67F2A3B52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488184"/>
        <c:axId val="490488576"/>
      </c:lineChart>
      <c:catAx>
        <c:axId val="490488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490488576"/>
        <c:crosses val="autoZero"/>
        <c:auto val="1"/>
        <c:lblAlgn val="ctr"/>
        <c:lblOffset val="100"/>
        <c:noMultiLvlLbl val="0"/>
      </c:catAx>
      <c:valAx>
        <c:axId val="490488576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490488184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8.0160320889026582E-2"/>
          <c:y val="0.76255834112847531"/>
          <c:w val="0.89921897776289739"/>
          <c:h val="0.17634487888385661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b="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806160005786597E-2"/>
          <c:y val="6.4648794510672111E-2"/>
          <c:w val="0.93779456199554978"/>
          <c:h val="0.72431521086294126"/>
        </c:manualLayout>
      </c:layout>
      <c:lineChart>
        <c:grouping val="standard"/>
        <c:varyColors val="0"/>
        <c:ser>
          <c:idx val="0"/>
          <c:order val="0"/>
          <c:tx>
            <c:strRef>
              <c:f>'Graf 18'!$A$26</c:f>
              <c:strCache>
                <c:ptCount val="1"/>
                <c:pt idx="0">
                  <c:v>Hrubý dlh VS (s opatreniami)</c:v>
                </c:pt>
              </c:strCache>
            </c:strRef>
          </c:tx>
          <c:spPr>
            <a:ln w="3175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18'!$B$24:$G$24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18'!$B$26:$G$26</c:f>
              <c:numCache>
                <c:formatCode>0.0</c:formatCode>
                <c:ptCount val="6"/>
                <c:pt idx="1">
                  <c:v>47.996600019112954</c:v>
                </c:pt>
                <c:pt idx="2">
                  <c:v>61.237731762813887</c:v>
                </c:pt>
                <c:pt idx="3">
                  <c:v>61.880446023645128</c:v>
                </c:pt>
                <c:pt idx="4">
                  <c:v>61.445255726036351</c:v>
                </c:pt>
                <c:pt idx="5">
                  <c:v>60.088223839173196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00-499E-BB05-62ECB20CEBE0}"/>
            </c:ext>
          </c:extLst>
        </c:ser>
        <c:ser>
          <c:idx val="2"/>
          <c:order val="1"/>
          <c:tx>
            <c:strRef>
              <c:f>'Graf 18'!$A$27</c:f>
              <c:strCache>
                <c:ptCount val="1"/>
                <c:pt idx="0">
                  <c:v>Hrubý dlh VS (bez opatrení)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olid"/>
            </a:ln>
          </c:spPr>
          <c:marker>
            <c:symbol val="none"/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18'!$B$24:$G$24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18'!$B$27:$G$27</c:f>
              <c:numCache>
                <c:formatCode>0.0</c:formatCode>
                <c:ptCount val="6"/>
                <c:pt idx="2">
                  <c:v>61.237731762813887</c:v>
                </c:pt>
                <c:pt idx="3">
                  <c:v>63.049306224402713</c:v>
                </c:pt>
                <c:pt idx="4">
                  <c:v>64.914467733288632</c:v>
                </c:pt>
                <c:pt idx="5">
                  <c:v>66.62237772261399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00-499E-BB05-62ECB20CEBE0}"/>
            </c:ext>
          </c:extLst>
        </c:ser>
        <c:ser>
          <c:idx val="9"/>
          <c:order val="2"/>
          <c:tx>
            <c:strRef>
              <c:f>'Graf 18'!$A$25</c:f>
              <c:strCache>
                <c:ptCount val="1"/>
                <c:pt idx="0">
                  <c:v>Hrubý dlh - skutočnosť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pPr>
              <a:solidFill>
                <a:schemeClr val="bg1">
                  <a:lumMod val="75000"/>
                </a:schemeClr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18'!$B$24:$G$24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18'!$B$25:$G$25</c:f>
              <c:numCache>
                <c:formatCode>0.0</c:formatCode>
                <c:ptCount val="6"/>
                <c:pt idx="0">
                  <c:v>49.399716081953251</c:v>
                </c:pt>
                <c:pt idx="1">
                  <c:v>47.996600019112954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489360"/>
        <c:axId val="491069128"/>
        <c:extLst xmlns:c16r2="http://schemas.microsoft.com/office/drawing/2015/06/chart"/>
      </c:lineChart>
      <c:catAx>
        <c:axId val="49048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91069128"/>
        <c:crosses val="autoZero"/>
        <c:auto val="1"/>
        <c:lblAlgn val="ctr"/>
        <c:lblOffset val="100"/>
        <c:noMultiLvlLbl val="0"/>
      </c:catAx>
      <c:valAx>
        <c:axId val="491069128"/>
        <c:scaling>
          <c:orientation val="minMax"/>
          <c:max val="70"/>
          <c:min val="40"/>
        </c:scaling>
        <c:delete val="0"/>
        <c:axPos val="r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crossAx val="490489360"/>
        <c:crosses val="max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5.2788221723573548E-3"/>
          <c:y val="0.83493094413180857"/>
          <c:w val="0.98689746505625753"/>
          <c:h val="0.1502259119976167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itchFamily="34" charset="0"/>
        </a:defRPr>
      </a:pPr>
      <a:endParaRPr lang="sk-S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806160005786597E-2"/>
          <c:y val="6.4648794510672111E-2"/>
          <c:w val="0.93779456199554978"/>
          <c:h val="0.72431521086294126"/>
        </c:manualLayout>
      </c:layout>
      <c:lineChart>
        <c:grouping val="standard"/>
        <c:varyColors val="0"/>
        <c:ser>
          <c:idx val="0"/>
          <c:order val="0"/>
          <c:tx>
            <c:strRef>
              <c:f>'Graf 18'!$L$26</c:f>
              <c:strCache>
                <c:ptCount val="1"/>
                <c:pt idx="0">
                  <c:v>Gross debt (unspecified measures included)</c:v>
                </c:pt>
              </c:strCache>
            </c:strRef>
          </c:tx>
          <c:spPr>
            <a:ln w="3175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18'!$M$24:$R$24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18'!$M$26:$R$26</c:f>
              <c:numCache>
                <c:formatCode>0.0</c:formatCode>
                <c:ptCount val="6"/>
                <c:pt idx="1">
                  <c:v>47.996600019112954</c:v>
                </c:pt>
                <c:pt idx="2">
                  <c:v>61.237731762813887</c:v>
                </c:pt>
                <c:pt idx="3">
                  <c:v>61.880446023645128</c:v>
                </c:pt>
                <c:pt idx="4">
                  <c:v>61.445255726036351</c:v>
                </c:pt>
                <c:pt idx="5">
                  <c:v>60.088223839173196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00-499E-BB05-62ECB20CEBE0}"/>
            </c:ext>
          </c:extLst>
        </c:ser>
        <c:ser>
          <c:idx val="2"/>
          <c:order val="1"/>
          <c:tx>
            <c:strRef>
              <c:f>'Graf 18'!$L$27</c:f>
              <c:strCache>
                <c:ptCount val="1"/>
                <c:pt idx="0">
                  <c:v>Gross debt (no measures)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olid"/>
            </a:ln>
          </c:spPr>
          <c:marker>
            <c:symbol val="none"/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18'!$M$24:$R$24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18'!$M$27:$R$27</c:f>
              <c:numCache>
                <c:formatCode>0.0</c:formatCode>
                <c:ptCount val="6"/>
                <c:pt idx="2">
                  <c:v>61.237731762813887</c:v>
                </c:pt>
                <c:pt idx="3">
                  <c:v>63.049306224402713</c:v>
                </c:pt>
                <c:pt idx="4">
                  <c:v>64.914467733288632</c:v>
                </c:pt>
                <c:pt idx="5">
                  <c:v>66.62237772261399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00-499E-BB05-62ECB20CEBE0}"/>
            </c:ext>
          </c:extLst>
        </c:ser>
        <c:ser>
          <c:idx val="9"/>
          <c:order val="2"/>
          <c:tx>
            <c:strRef>
              <c:f>'Graf 18'!$L$25</c:f>
              <c:strCache>
                <c:ptCount val="1"/>
                <c:pt idx="0">
                  <c:v>Gross debt - outturn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pPr>
              <a:solidFill>
                <a:schemeClr val="bg1">
                  <a:lumMod val="75000"/>
                </a:schemeClr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18'!$M$24:$R$24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18'!$M$25:$R$25</c:f>
              <c:numCache>
                <c:formatCode>0.0</c:formatCode>
                <c:ptCount val="6"/>
                <c:pt idx="0">
                  <c:v>49.399716081953251</c:v>
                </c:pt>
                <c:pt idx="1">
                  <c:v>47.996600019112954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069912"/>
        <c:axId val="491070304"/>
        <c:extLst xmlns:c16r2="http://schemas.microsoft.com/office/drawing/2015/06/chart"/>
      </c:lineChart>
      <c:catAx>
        <c:axId val="49106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91070304"/>
        <c:crosses val="autoZero"/>
        <c:auto val="1"/>
        <c:lblAlgn val="ctr"/>
        <c:lblOffset val="100"/>
        <c:noMultiLvlLbl val="0"/>
      </c:catAx>
      <c:valAx>
        <c:axId val="491070304"/>
        <c:scaling>
          <c:orientation val="minMax"/>
          <c:max val="70"/>
          <c:min val="40"/>
        </c:scaling>
        <c:delete val="0"/>
        <c:axPos val="r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crossAx val="491069912"/>
        <c:crosses val="max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5.2788221723573548E-3"/>
          <c:y val="0.83493094413180857"/>
          <c:w val="0.98689746505625753"/>
          <c:h val="0.1502259119976167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itchFamily="34" charset="0"/>
        </a:defRPr>
      </a:pPr>
      <a:endParaRPr lang="sk-S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881539126675313"/>
          <c:y val="0.27367254328716689"/>
          <c:w val="0.8408531488687131"/>
          <c:h val="0.60866944255775723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'Zhrnutie '!$J$48</c:f>
              <c:strCache>
                <c:ptCount val="1"/>
                <c:pt idx="0">
                  <c:v>Gross debt (excl. ESM and EFSF)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'Zhrnutie '!$K$46:$P$46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'Zhrnutie '!$K$22:$P$22</c:f>
              <c:numCache>
                <c:formatCode>0.0</c:formatCode>
                <c:ptCount val="6"/>
                <c:pt idx="0">
                  <c:v>46.568894982592781</c:v>
                </c:pt>
                <c:pt idx="1">
                  <c:v>45.322356101238128</c:v>
                </c:pt>
                <c:pt idx="2">
                  <c:v>58.257025695221571</c:v>
                </c:pt>
                <c:pt idx="3">
                  <c:v>59.093776000646827</c:v>
                </c:pt>
                <c:pt idx="4">
                  <c:v>58.805106942177623</c:v>
                </c:pt>
                <c:pt idx="5">
                  <c:v>57.580875119033792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43-4A3D-9573-997EAFDEC177}"/>
            </c:ext>
          </c:extLst>
        </c:ser>
        <c:ser>
          <c:idx val="3"/>
          <c:order val="2"/>
          <c:tx>
            <c:strRef>
              <c:f>'Zhrnutie '!$J$49</c:f>
              <c:strCache>
                <c:ptCount val="1"/>
                <c:pt idx="0">
                  <c:v>EFSF and ESM</c:v>
                </c:pt>
              </c:strCache>
            </c:strRef>
          </c:tx>
          <c:spPr>
            <a:solidFill>
              <a:srgbClr val="AAD3F2"/>
            </a:solidFill>
            <a:ln>
              <a:noFill/>
            </a:ln>
            <a:effectLst/>
          </c:spPr>
          <c:invertIfNegative val="0"/>
          <c:cat>
            <c:numRef>
              <c:f>'Zhrnutie '!$K$46:$P$46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'Zhrnutie '!$K$23:$P$23</c:f>
              <c:numCache>
                <c:formatCode>0.0</c:formatCode>
                <c:ptCount val="6"/>
                <c:pt idx="0">
                  <c:v>2.8308210993604672</c:v>
                </c:pt>
                <c:pt idx="1">
                  <c:v>2.674243917874827</c:v>
                </c:pt>
                <c:pt idx="2">
                  <c:v>2.980706067592314</c:v>
                </c:pt>
                <c:pt idx="3">
                  <c:v>2.7866700229982992</c:v>
                </c:pt>
                <c:pt idx="4">
                  <c:v>2.6401487838587299</c:v>
                </c:pt>
                <c:pt idx="5">
                  <c:v>2.5073487201394045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43-4A3D-9573-997EAFDE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361024"/>
        <c:axId val="486361416"/>
        <c:extLst xmlns:c16r2="http://schemas.microsoft.com/office/drawing/2015/06/chart"/>
      </c:barChart>
      <c:lineChart>
        <c:grouping val="standard"/>
        <c:varyColors val="0"/>
        <c:ser>
          <c:idx val="0"/>
          <c:order val="1"/>
          <c:tx>
            <c:strRef>
              <c:f>'Zhrnutie '!$J$47</c:f>
              <c:strCache>
                <c:ptCount val="1"/>
                <c:pt idx="0">
                  <c:v>General government gross debt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  <a:prstDash val="sysDot"/>
                </a:ln>
                <a:effectLst/>
              </c:spPr>
            </c:marker>
            <c:bubble3D val="0"/>
            <c:spPr>
              <a:ln w="28575" cap="rnd">
                <a:noFill/>
                <a:prstDash val="sysDot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F43-4A3D-9573-997EAFDEC177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F43-4A3D-9573-997EAFDEC177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F43-4A3D-9573-997EAFDEC177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F43-4A3D-9573-997EAFDEC177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F43-4A3D-9573-997EAFDEC1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'Zhrnutie '!$K$46:$P$46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'Zhrnutie '!$K$21:$P$21</c:f>
              <c:numCache>
                <c:formatCode>0.0</c:formatCode>
                <c:ptCount val="6"/>
                <c:pt idx="0">
                  <c:v>49.399716081953251</c:v>
                </c:pt>
                <c:pt idx="1">
                  <c:v>47.996600019112954</c:v>
                </c:pt>
                <c:pt idx="2">
                  <c:v>61.237731762813887</c:v>
                </c:pt>
                <c:pt idx="3">
                  <c:v>61.880446023645128</c:v>
                </c:pt>
                <c:pt idx="4">
                  <c:v>61.445255726036351</c:v>
                </c:pt>
                <c:pt idx="5">
                  <c:v>60.088223839173196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CF43-4A3D-9573-997EAFDEC177}"/>
            </c:ext>
          </c:extLst>
        </c:ser>
        <c:ser>
          <c:idx val="6"/>
          <c:order val="3"/>
          <c:tx>
            <c:strRef>
              <c:f>'Zhrnutie '!$J$50</c:f>
              <c:strCache>
                <c:ptCount val="1"/>
                <c:pt idx="0">
                  <c:v>Net debt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9C9BA"/>
              </a:solidFill>
              <a:ln w="9525">
                <a:solidFill>
                  <a:srgbClr val="F9C9BA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6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'Zhrnutie '!$K$46:$P$46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'Zhrnutie '!$K$24:$P$24</c:f>
              <c:numCache>
                <c:formatCode>0.0</c:formatCode>
                <c:ptCount val="6"/>
                <c:pt idx="0">
                  <c:v>43.410814558707195</c:v>
                </c:pt>
                <c:pt idx="1">
                  <c:v>43.154547288616122</c:v>
                </c:pt>
                <c:pt idx="2">
                  <c:v>54.306186675056594</c:v>
                </c:pt>
                <c:pt idx="3">
                  <c:v>56.789945552293752</c:v>
                </c:pt>
                <c:pt idx="4">
                  <c:v>57.576704571669723</c:v>
                </c:pt>
                <c:pt idx="5">
                  <c:v>57.402780140481376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CF43-4A3D-9573-997EAFDEC177}"/>
            </c:ext>
          </c:extLst>
        </c:ser>
        <c:ser>
          <c:idx val="1"/>
          <c:order val="4"/>
          <c:tx>
            <c:strRef>
              <c:f>'Zhrnutie '!$J$51</c:f>
              <c:strCache>
                <c:ptCount val="1"/>
                <c:pt idx="0">
                  <c:v>Debt break rule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'Zhrnutie '!$K$46:$P$46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'Zhrnutie '!$K$51:$P$51</c:f>
              <c:numCache>
                <c:formatCode>0.0</c:formatCode>
                <c:ptCount val="6"/>
                <c:pt idx="0">
                  <c:v>59</c:v>
                </c:pt>
                <c:pt idx="1">
                  <c:v>58</c:v>
                </c:pt>
                <c:pt idx="2">
                  <c:v>57</c:v>
                </c:pt>
                <c:pt idx="3">
                  <c:v>56</c:v>
                </c:pt>
                <c:pt idx="4">
                  <c:v>55</c:v>
                </c:pt>
                <c:pt idx="5">
                  <c:v>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ED68-46AF-AAFA-FF96395BB9FD}"/>
            </c:ext>
          </c:extLst>
        </c:ser>
        <c:ser>
          <c:idx val="2"/>
          <c:order val="5"/>
          <c:tx>
            <c:strRef>
              <c:f>'Zhrnutie '!$J$52</c:f>
              <c:strCache>
                <c:ptCount val="1"/>
                <c:pt idx="0">
                  <c:v>Lowest sanction threshold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'Zhrnutie '!$K$46:$P$46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'Zhrnutie '!$K$52:$P$52</c:f>
              <c:numCache>
                <c:formatCode>0.0</c:formatCode>
                <c:ptCount val="6"/>
                <c:pt idx="0">
                  <c:v>49</c:v>
                </c:pt>
                <c:pt idx="1">
                  <c:v>48</c:v>
                </c:pt>
                <c:pt idx="2">
                  <c:v>47</c:v>
                </c:pt>
                <c:pt idx="3">
                  <c:v>46</c:v>
                </c:pt>
                <c:pt idx="4">
                  <c:v>45</c:v>
                </c:pt>
                <c:pt idx="5">
                  <c:v>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ED68-46AF-AAFA-FF96395BB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361024"/>
        <c:axId val="486361416"/>
      </c:lineChart>
      <c:catAx>
        <c:axId val="4863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6361416"/>
        <c:crosses val="autoZero"/>
        <c:auto val="1"/>
        <c:lblAlgn val="ctr"/>
        <c:lblOffset val="100"/>
        <c:noMultiLvlLbl val="0"/>
      </c:catAx>
      <c:valAx>
        <c:axId val="486361416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636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1252675456432864E-2"/>
          <c:y val="2.6569864847798115E-2"/>
          <c:w val="0.95734118490614495"/>
          <c:h val="0.178139398505138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88061226859917E-2"/>
          <c:y val="4.4396653543307088E-2"/>
          <c:w val="0.92790373629766865"/>
          <c:h val="0.7873471128608924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 19+20'!$A$23</c:f>
              <c:strCache>
                <c:ptCount val="1"/>
                <c:pt idx="0">
                  <c:v>Čistý dlh verejnej správy</c:v>
                </c:pt>
              </c:strCache>
            </c:strRef>
          </c:tx>
          <c:spPr>
            <a:solidFill>
              <a:srgbClr val="2C9ADC"/>
            </a:solidFill>
            <a:ln w="25400">
              <a:noFill/>
            </a:ln>
          </c:spPr>
          <c:invertIfNegative val="0"/>
          <c:dLbls>
            <c:spPr>
              <a:solidFill>
                <a:srgbClr val="B0D6AF"/>
              </a:solidFill>
              <a:ln>
                <a:solidFill>
                  <a:schemeClr val="tx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'Graf 19+20'!$B$21:$G$21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19+20'!$B$23:$G$23</c:f>
              <c:numCache>
                <c:formatCode>0.0</c:formatCode>
                <c:ptCount val="6"/>
                <c:pt idx="0">
                  <c:v>43.410814558707195</c:v>
                </c:pt>
                <c:pt idx="1">
                  <c:v>43.154547288616122</c:v>
                </c:pt>
                <c:pt idx="2">
                  <c:v>54.306186675056594</c:v>
                </c:pt>
                <c:pt idx="3">
                  <c:v>56.789945552293752</c:v>
                </c:pt>
                <c:pt idx="4">
                  <c:v>57.576704571669723</c:v>
                </c:pt>
                <c:pt idx="5">
                  <c:v>57.402780140481376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02-4D54-80D7-19B55B034101}"/>
            </c:ext>
          </c:extLst>
        </c:ser>
        <c:ser>
          <c:idx val="2"/>
          <c:order val="1"/>
          <c:tx>
            <c:strRef>
              <c:f>'Graf 19+20'!$A$24</c:f>
              <c:strCache>
                <c:ptCount val="1"/>
                <c:pt idx="0">
                  <c:v>Likvidné finančné aktíva</c:v>
                </c:pt>
              </c:strCache>
            </c:strRef>
          </c:tx>
          <c:spPr>
            <a:solidFill>
              <a:srgbClr val="AAD3F2"/>
            </a:solidFill>
            <a:ln w="25400">
              <a:noFill/>
            </a:ln>
          </c:spPr>
          <c:invertIfNegative val="0"/>
          <c:cat>
            <c:numRef>
              <c:f>'Graf 19+20'!$B$21:$G$21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19+20'!$B$24:$G$24</c:f>
              <c:numCache>
                <c:formatCode>0.0</c:formatCode>
                <c:ptCount val="6"/>
                <c:pt idx="0">
                  <c:v>5.9889015232460565</c:v>
                </c:pt>
                <c:pt idx="1">
                  <c:v>4.8420527304968308</c:v>
                </c:pt>
                <c:pt idx="2">
                  <c:v>6.9315450877572893</c:v>
                </c:pt>
                <c:pt idx="3">
                  <c:v>5.0905004713513753</c:v>
                </c:pt>
                <c:pt idx="4">
                  <c:v>3.8685511543666276</c:v>
                </c:pt>
                <c:pt idx="5">
                  <c:v>2.6854436986918215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502-4D54-80D7-19B55B034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1071088"/>
        <c:axId val="491071480"/>
      </c:barChart>
      <c:lineChart>
        <c:grouping val="standard"/>
        <c:varyColors val="0"/>
        <c:ser>
          <c:idx val="0"/>
          <c:order val="2"/>
          <c:tx>
            <c:strRef>
              <c:f>'Graf 19+20'!$A$22</c:f>
              <c:strCache>
                <c:ptCount val="1"/>
                <c:pt idx="0">
                  <c:v>Hrubý dlh verejnej správy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19+20'!$B$21:$G$21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19+20'!$B$22:$G$22</c:f>
              <c:numCache>
                <c:formatCode>0.0</c:formatCode>
                <c:ptCount val="6"/>
                <c:pt idx="0">
                  <c:v>49.399716081953251</c:v>
                </c:pt>
                <c:pt idx="1">
                  <c:v>47.996600019112954</c:v>
                </c:pt>
                <c:pt idx="2">
                  <c:v>61.237731762813887</c:v>
                </c:pt>
                <c:pt idx="3">
                  <c:v>61.880446023645128</c:v>
                </c:pt>
                <c:pt idx="4">
                  <c:v>61.445255726036351</c:v>
                </c:pt>
                <c:pt idx="5">
                  <c:v>60.088223839173196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502-4D54-80D7-19B55B034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071088"/>
        <c:axId val="491071480"/>
      </c:lineChart>
      <c:catAx>
        <c:axId val="49107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491071480"/>
        <c:crosses val="autoZero"/>
        <c:auto val="1"/>
        <c:lblAlgn val="ctr"/>
        <c:lblOffset val="100"/>
        <c:noMultiLvlLbl val="0"/>
      </c:catAx>
      <c:valAx>
        <c:axId val="49107148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491071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5.1722633935463946E-2"/>
          <c:y val="0.90745096115322033"/>
          <c:w val="0.91005422780302236"/>
          <c:h val="9.2549145642508976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sk-SK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88061226859917E-2"/>
          <c:y val="4.4396653543307088E-2"/>
          <c:w val="0.92790373629766865"/>
          <c:h val="0.7873471128608924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 19+20'!$J$23</c:f>
              <c:strCache>
                <c:ptCount val="1"/>
                <c:pt idx="0">
                  <c:v>Net debt</c:v>
                </c:pt>
              </c:strCache>
            </c:strRef>
          </c:tx>
          <c:spPr>
            <a:solidFill>
              <a:srgbClr val="2C9ADC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solidFill>
                <a:srgbClr val="B0D6AF"/>
              </a:solidFill>
              <a:ln>
                <a:solidFill>
                  <a:schemeClr val="tx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'Graf 19+20'!$K$21:$P$21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19+20'!$K$23:$P$23</c:f>
              <c:numCache>
                <c:formatCode>0.0</c:formatCode>
                <c:ptCount val="6"/>
                <c:pt idx="0">
                  <c:v>43.410814558707195</c:v>
                </c:pt>
                <c:pt idx="1">
                  <c:v>43.154547288616122</c:v>
                </c:pt>
                <c:pt idx="2">
                  <c:v>54.306186675056594</c:v>
                </c:pt>
                <c:pt idx="3">
                  <c:v>56.789945552293752</c:v>
                </c:pt>
                <c:pt idx="4">
                  <c:v>57.576704571669723</c:v>
                </c:pt>
                <c:pt idx="5">
                  <c:v>57.402780140481376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76-400C-8B85-1ADAE779BC03}"/>
            </c:ext>
          </c:extLst>
        </c:ser>
        <c:ser>
          <c:idx val="2"/>
          <c:order val="1"/>
          <c:tx>
            <c:strRef>
              <c:f>'Graf 19+20'!$J$24</c:f>
              <c:strCache>
                <c:ptCount val="1"/>
                <c:pt idx="0">
                  <c:v>Liquid assets</c:v>
                </c:pt>
              </c:strCache>
            </c:strRef>
          </c:tx>
          <c:spPr>
            <a:solidFill>
              <a:srgbClr val="AAD3F2"/>
            </a:solidFill>
            <a:ln w="25400">
              <a:noFill/>
            </a:ln>
          </c:spPr>
          <c:invertIfNegative val="0"/>
          <c:cat>
            <c:numRef>
              <c:f>'Graf 19+20'!$K$21:$P$21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19+20'!$K$24:$P$24</c:f>
              <c:numCache>
                <c:formatCode>0.0</c:formatCode>
                <c:ptCount val="6"/>
                <c:pt idx="0">
                  <c:v>5.9889015232460565</c:v>
                </c:pt>
                <c:pt idx="1">
                  <c:v>4.8420527304968308</c:v>
                </c:pt>
                <c:pt idx="2">
                  <c:v>6.9315450877572893</c:v>
                </c:pt>
                <c:pt idx="3">
                  <c:v>5.0905004713513753</c:v>
                </c:pt>
                <c:pt idx="4">
                  <c:v>3.8685511543666276</c:v>
                </c:pt>
                <c:pt idx="5">
                  <c:v>2.6854436986918215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76-400C-8B85-1ADAE779B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1072264"/>
        <c:axId val="491072656"/>
      </c:barChart>
      <c:lineChart>
        <c:grouping val="standard"/>
        <c:varyColors val="0"/>
        <c:ser>
          <c:idx val="0"/>
          <c:order val="2"/>
          <c:tx>
            <c:strRef>
              <c:f>'Graf 19+20'!$J$22</c:f>
              <c:strCache>
                <c:ptCount val="1"/>
                <c:pt idx="0">
                  <c:v>Gross debt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19+20'!$K$21:$P$21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'Graf 19+20'!$K$22:$P$22</c:f>
              <c:numCache>
                <c:formatCode>0.0</c:formatCode>
                <c:ptCount val="6"/>
                <c:pt idx="0">
                  <c:v>49.399716081953251</c:v>
                </c:pt>
                <c:pt idx="1">
                  <c:v>47.996600019112954</c:v>
                </c:pt>
                <c:pt idx="2">
                  <c:v>61.237731762813887</c:v>
                </c:pt>
                <c:pt idx="3">
                  <c:v>61.880446023645128</c:v>
                </c:pt>
                <c:pt idx="4">
                  <c:v>61.445255726036351</c:v>
                </c:pt>
                <c:pt idx="5">
                  <c:v>60.088223839173196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C76-400C-8B85-1ADAE779B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072264"/>
        <c:axId val="491072656"/>
      </c:lineChart>
      <c:catAx>
        <c:axId val="49107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491072656"/>
        <c:crosses val="autoZero"/>
        <c:auto val="1"/>
        <c:lblAlgn val="ctr"/>
        <c:lblOffset val="100"/>
        <c:noMultiLvlLbl val="0"/>
      </c:catAx>
      <c:valAx>
        <c:axId val="49107265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491072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5.1722633935463946E-2"/>
          <c:y val="0.90745096115322033"/>
          <c:w val="0.90681387903435151"/>
          <c:h val="9.2549145642508976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sk-SK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19+20'!$A$47</c:f>
              <c:strCache>
                <c:ptCount val="1"/>
                <c:pt idx="0">
                  <c:v>Refinancovanie dlhu/ Principal payment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19+20'!$B$46:$K$46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19+20'!$B$47:$K$47</c:f>
              <c:numCache>
                <c:formatCode>0.0</c:formatCode>
                <c:ptCount val="10"/>
                <c:pt idx="0">
                  <c:v>3.8736816255236222</c:v>
                </c:pt>
                <c:pt idx="1">
                  <c:v>3.7614684979336963</c:v>
                </c:pt>
                <c:pt idx="2">
                  <c:v>4.9183846978934147</c:v>
                </c:pt>
                <c:pt idx="3">
                  <c:v>6.4382268750176372</c:v>
                </c:pt>
                <c:pt idx="4">
                  <c:v>3.3743778145573966</c:v>
                </c:pt>
                <c:pt idx="5">
                  <c:v>2.7361727816884445</c:v>
                </c:pt>
                <c:pt idx="6">
                  <c:v>5.1268455012621637</c:v>
                </c:pt>
                <c:pt idx="7">
                  <c:v>3.030030456140667</c:v>
                </c:pt>
                <c:pt idx="8">
                  <c:v>1.9030985143917944</c:v>
                </c:pt>
                <c:pt idx="9">
                  <c:v>4.3983026663258702</c:v>
                </c:pt>
              </c:numCache>
            </c:numRef>
          </c:val>
        </c:ser>
        <c:ser>
          <c:idx val="1"/>
          <c:order val="1"/>
          <c:tx>
            <c:strRef>
              <c:f>'Graf 19+20'!$A$48</c:f>
              <c:strCache>
                <c:ptCount val="1"/>
                <c:pt idx="0">
                  <c:v>Refinancovanie deficitu / New deficit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 19+20'!$B$46:$K$46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19+20'!$B$48:$K$48</c:f>
              <c:numCache>
                <c:formatCode>0.0</c:formatCode>
                <c:ptCount val="10"/>
                <c:pt idx="0">
                  <c:v>3.8336347571785181</c:v>
                </c:pt>
                <c:pt idx="1">
                  <c:v>2.423068785982351</c:v>
                </c:pt>
                <c:pt idx="2">
                  <c:v>1.2096182229903685</c:v>
                </c:pt>
                <c:pt idx="3">
                  <c:v>1.4436526708441693</c:v>
                </c:pt>
                <c:pt idx="4">
                  <c:v>1.3176873563469744</c:v>
                </c:pt>
                <c:pt idx="5">
                  <c:v>2.3375985903776932</c:v>
                </c:pt>
                <c:pt idx="6">
                  <c:v>8.7755745437988981</c:v>
                </c:pt>
                <c:pt idx="7">
                  <c:v>6.3273995819996252</c:v>
                </c:pt>
                <c:pt idx="8">
                  <c:v>3.9306483323403669</c:v>
                </c:pt>
                <c:pt idx="9">
                  <c:v>2.958864008003999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91073440"/>
        <c:axId val="491073832"/>
      </c:barChart>
      <c:lineChart>
        <c:grouping val="standard"/>
        <c:varyColors val="0"/>
        <c:ser>
          <c:idx val="2"/>
          <c:order val="2"/>
          <c:tx>
            <c:strRef>
              <c:f>'Graf 19+20'!$A$49</c:f>
              <c:strCache>
                <c:ptCount val="1"/>
                <c:pt idx="0">
                  <c:v>Potreba finacovania / Gross financing needs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19+20'!$B$46:$K$46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19+20'!$B$49:$K$49</c:f>
              <c:numCache>
                <c:formatCode>0.0</c:formatCode>
                <c:ptCount val="10"/>
                <c:pt idx="0">
                  <c:v>7.7073163827021407</c:v>
                </c:pt>
                <c:pt idx="1">
                  <c:v>6.1845372839160468</c:v>
                </c:pt>
                <c:pt idx="2">
                  <c:v>6.128002920883783</c:v>
                </c:pt>
                <c:pt idx="3">
                  <c:v>7.8818795458618069</c:v>
                </c:pt>
                <c:pt idx="4">
                  <c:v>4.692065170904371</c:v>
                </c:pt>
                <c:pt idx="5">
                  <c:v>5.0737713720661377</c:v>
                </c:pt>
                <c:pt idx="6">
                  <c:v>13.902420045061062</c:v>
                </c:pt>
                <c:pt idx="7">
                  <c:v>9.3574300381402917</c:v>
                </c:pt>
                <c:pt idx="8">
                  <c:v>5.8337468467321614</c:v>
                </c:pt>
                <c:pt idx="9">
                  <c:v>7.3571666743298696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 19+20'!$A$50</c:f>
              <c:strCache>
                <c:ptCount val="1"/>
                <c:pt idx="0">
                  <c:v>Priemer 2014 - 2019 / Average 2014 - 2019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'Graf 19+20'!$B$46:$K$46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19+20'!$B$50:$K$50</c:f>
              <c:numCache>
                <c:formatCode>0.0</c:formatCode>
                <c:ptCount val="10"/>
                <c:pt idx="0">
                  <c:v>6.2779287793890477</c:v>
                </c:pt>
                <c:pt idx="1">
                  <c:v>6.2779287793890477</c:v>
                </c:pt>
                <c:pt idx="2">
                  <c:v>6.2779287793890477</c:v>
                </c:pt>
                <c:pt idx="3">
                  <c:v>6.2779287793890477</c:v>
                </c:pt>
                <c:pt idx="4">
                  <c:v>6.2779287793890477</c:v>
                </c:pt>
                <c:pt idx="5">
                  <c:v>6.2779287793890477</c:v>
                </c:pt>
                <c:pt idx="6">
                  <c:v>6.2779287793890477</c:v>
                </c:pt>
                <c:pt idx="7">
                  <c:v>6.2779287793890477</c:v>
                </c:pt>
                <c:pt idx="8">
                  <c:v>6.2779287793890477</c:v>
                </c:pt>
                <c:pt idx="9">
                  <c:v>6.2779287793890477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 19+20'!$A$51</c:f>
              <c:strCache>
                <c:ptCount val="1"/>
                <c:pt idx="0">
                  <c:v>MMF "benchmark" / IMF benchmark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'Graf 19+20'!$B$46:$K$46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19+20'!$B$51:$K$51</c:f>
              <c:numCache>
                <c:formatCode>0.0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 19+20'!$A$52</c:f>
              <c:strCache>
                <c:ptCount val="1"/>
                <c:pt idx="0">
                  <c:v>Získané zdroje k 6.5./ Generated cash as of May 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19+20'!$B$46:$K$46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'Graf 19+20'!$B$52:$K$52</c:f>
              <c:numCache>
                <c:formatCode>General</c:formatCode>
                <c:ptCount val="10"/>
                <c:pt idx="6" formatCode="0.0">
                  <c:v>12.024256315809883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073440"/>
        <c:axId val="491073832"/>
      </c:lineChart>
      <c:catAx>
        <c:axId val="49107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91073832"/>
        <c:crosses val="autoZero"/>
        <c:auto val="1"/>
        <c:lblAlgn val="ctr"/>
        <c:lblOffset val="100"/>
        <c:noMultiLvlLbl val="0"/>
      </c:catAx>
      <c:valAx>
        <c:axId val="491073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9107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85583785326856E-2"/>
          <c:y val="6.1478205382093427E-2"/>
          <c:w val="0.86853336595843023"/>
          <c:h val="0.64239619776882961"/>
        </c:manualLayout>
      </c:layout>
      <c:areaChart>
        <c:grouping val="standard"/>
        <c:varyColors val="0"/>
        <c:ser>
          <c:idx val="3"/>
          <c:order val="3"/>
          <c:tx>
            <c:strRef>
              <c:f>'Graf 21+22'!$B$11</c:f>
              <c:strCache>
                <c:ptCount val="1"/>
                <c:pt idx="0">
                  <c:v>Vysoké riziko/ High risk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'Graf 21+22'!$C$5:$M$5</c:f>
              <c:numCache>
                <c:formatCode>0</c:formatCode>
                <c:ptCount val="11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2023</c:v>
                </c:pt>
              </c:numCache>
            </c:numRef>
          </c:cat>
          <c:val>
            <c:numRef>
              <c:f>'Graf 21+22'!$C$11:$M$11</c:f>
              <c:numCache>
                <c:formatCode>0.0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8E-4D79-9C8A-9310499D8B95}"/>
            </c:ext>
          </c:extLst>
        </c:ser>
        <c:ser>
          <c:idx val="2"/>
          <c:order val="4"/>
          <c:tx>
            <c:strRef>
              <c:f>'Graf 21+22'!$B$10</c:f>
              <c:strCache>
                <c:ptCount val="1"/>
                <c:pt idx="0">
                  <c:v>Stredné riziko/ Medium risk</c:v>
                </c:pt>
              </c:strCache>
            </c:strRef>
          </c:tx>
          <c:spPr>
            <a:solidFill>
              <a:srgbClr val="FFFFAF"/>
            </a:solidFill>
            <a:ln>
              <a:noFill/>
            </a:ln>
            <a:effectLst/>
          </c:spPr>
          <c:cat>
            <c:numRef>
              <c:f>'Graf 21+22'!$C$5:$M$5</c:f>
              <c:numCache>
                <c:formatCode>0</c:formatCode>
                <c:ptCount val="11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2023</c:v>
                </c:pt>
              </c:numCache>
            </c:numRef>
          </c:cat>
          <c:val>
            <c:numRef>
              <c:f>'Graf 21+22'!$C$10:$M$10</c:f>
              <c:numCache>
                <c:formatCode>0.0</c:formatCode>
                <c:ptCount val="11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8E-4D79-9C8A-9310499D8B95}"/>
            </c:ext>
          </c:extLst>
        </c:ser>
        <c:ser>
          <c:idx val="1"/>
          <c:order val="5"/>
          <c:tx>
            <c:strRef>
              <c:f>'Graf 21+22'!$B$9</c:f>
              <c:strCache>
                <c:ptCount val="1"/>
                <c:pt idx="0">
                  <c:v>Nízke riziko/ Low risk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'Graf 21+22'!$C$5:$M$5</c:f>
              <c:numCache>
                <c:formatCode>0</c:formatCode>
                <c:ptCount val="11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2023</c:v>
                </c:pt>
              </c:numCache>
            </c:numRef>
          </c:cat>
          <c:val>
            <c:numRef>
              <c:f>'Graf 21+22'!$C$9:$M$9</c:f>
              <c:numCache>
                <c:formatCode>0.0</c:formatCode>
                <c:ptCount val="11"/>
                <c:pt idx="0">
                  <c:v>-4</c:v>
                </c:pt>
                <c:pt idx="1">
                  <c:v>-4</c:v>
                </c:pt>
                <c:pt idx="2">
                  <c:v>-4</c:v>
                </c:pt>
                <c:pt idx="3">
                  <c:v>-4</c:v>
                </c:pt>
                <c:pt idx="4">
                  <c:v>-4</c:v>
                </c:pt>
                <c:pt idx="5">
                  <c:v>-4</c:v>
                </c:pt>
                <c:pt idx="6">
                  <c:v>-4</c:v>
                </c:pt>
                <c:pt idx="7">
                  <c:v>-4</c:v>
                </c:pt>
                <c:pt idx="8">
                  <c:v>-4</c:v>
                </c:pt>
                <c:pt idx="9">
                  <c:v>-4</c:v>
                </c:pt>
                <c:pt idx="10">
                  <c:v>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8E-4D79-9C8A-9310499D8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074616"/>
        <c:axId val="491075008"/>
      </c:areaChart>
      <c:barChart>
        <c:barDir val="col"/>
        <c:grouping val="clustered"/>
        <c:varyColors val="0"/>
        <c:ser>
          <c:idx val="0"/>
          <c:order val="0"/>
          <c:tx>
            <c:strRef>
              <c:f>'Graf 21+22'!$B$6</c:f>
              <c:strCache>
                <c:ptCount val="1"/>
                <c:pt idx="0">
                  <c:v>EK (ref. úroveň dlhu - 60 % HDP) / EC (ref. debt - 60 % of GDP)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1.7264113752837703E-2"/>
                  <c:y val="2.235615112108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98E-4D79-9C8A-9310499D8B9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39551880796637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F49-4704-B7B6-3693FC42D9D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21+22'!$C$5:$M$5</c:f>
              <c:numCache>
                <c:formatCode>0</c:formatCode>
                <c:ptCount val="11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2023</c:v>
                </c:pt>
              </c:numCache>
            </c:numRef>
          </c:cat>
          <c:val>
            <c:numRef>
              <c:f>'Graf 21+22'!$C$6:$M$6</c:f>
              <c:numCache>
                <c:formatCode>0.0</c:formatCode>
                <c:ptCount val="11"/>
                <c:pt idx="1">
                  <c:v>1.3</c:v>
                </c:pt>
                <c:pt idx="2">
                  <c:v>5.7</c:v>
                </c:pt>
                <c:pt idx="3">
                  <c:v>2.2000000000000002</c:v>
                </c:pt>
                <c:pt idx="4">
                  <c:v>-0.7</c:v>
                </c:pt>
                <c:pt idx="5">
                  <c:v>-2.1</c:v>
                </c:pt>
                <c:pt idx="6">
                  <c:v>-2.6</c:v>
                </c:pt>
                <c:pt idx="7">
                  <c:v>-2.9</c:v>
                </c:pt>
                <c:pt idx="8">
                  <c:v>-1.8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98E-4D79-9C8A-9310499D8B95}"/>
            </c:ext>
          </c:extLst>
        </c:ser>
        <c:ser>
          <c:idx val="5"/>
          <c:order val="1"/>
          <c:tx>
            <c:strRef>
              <c:f>'Graf 21+22'!$B$7</c:f>
              <c:strCache>
                <c:ptCount val="1"/>
                <c:pt idx="0">
                  <c:v>Program stability 20-23 (ref. úroveň dlhu - 60 % HDP) / SCP 20-23 (ref. debt - 60 % of GDP)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98E-4D79-9C8A-9310499D8B9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98E-4D79-9C8A-9310499D8B9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98E-4D79-9C8A-9310499D8B9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98E-4D79-9C8A-9310499D8B9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98E-4D79-9C8A-9310499D8B95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5754659271644714E-2"/>
                  <c:y val="1.6770303870442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98E-4D79-9C8A-9310499D8B95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4528227505675408E-3"/>
                  <c:y val="1.11818161814862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498E-4D79-9C8A-9310499D8B95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9.7594083279748025E-17"/>
                  <c:y val="1.69723092987317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49-4704-B7B6-3693FC42D9D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21+22'!$C$5:$M$5</c:f>
              <c:numCache>
                <c:formatCode>0</c:formatCode>
                <c:ptCount val="11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2023</c:v>
                </c:pt>
              </c:numCache>
            </c:numRef>
          </c:cat>
          <c:val>
            <c:numRef>
              <c:f>'Graf 21+22'!$C$7:$M$7</c:f>
              <c:numCache>
                <c:formatCode>0.0</c:formatCode>
                <c:ptCount val="11"/>
                <c:pt idx="8">
                  <c:v>2.7</c:v>
                </c:pt>
                <c:pt idx="9">
                  <c:v>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498E-4D79-9C8A-9310499D8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074616"/>
        <c:axId val="491075008"/>
      </c:barChart>
      <c:lineChart>
        <c:grouping val="standard"/>
        <c:varyColors val="0"/>
        <c:ser>
          <c:idx val="6"/>
          <c:order val="2"/>
          <c:tx>
            <c:strRef>
              <c:f>'Graf 21+22'!$B$8</c:f>
              <c:strCache>
                <c:ptCount val="1"/>
                <c:pt idx="0">
                  <c:v>Program stability 20-23   (ref. úroveň dlhu - 40 % HDP) / SCP (ref. debt - 40 % of GDP)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21+22'!$C$5:$M$5</c:f>
              <c:numCache>
                <c:formatCode>0</c:formatCode>
                <c:ptCount val="11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2023</c:v>
                </c:pt>
              </c:numCache>
            </c:numRef>
          </c:cat>
          <c:val>
            <c:numRef>
              <c:f>'Graf 21+22'!$C$8:$M$8</c:f>
              <c:numCache>
                <c:formatCode>0.0</c:formatCode>
                <c:ptCount val="11"/>
                <c:pt idx="8">
                  <c:v>4.7</c:v>
                </c:pt>
                <c:pt idx="9">
                  <c:v>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498E-4D79-9C8A-9310499D8B95}"/>
            </c:ext>
          </c:extLst>
        </c:ser>
        <c:ser>
          <c:idx val="4"/>
          <c:order val="6"/>
          <c:tx>
            <c:strRef>
              <c:f>'Graf 21+22'!$B$12</c:f>
              <c:strCache>
                <c:ptCount val="1"/>
                <c:pt idx="0">
                  <c:v>Hranica/ Threshold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'Graf 21+22'!$C$5:$L$5</c:f>
              <c:numCache>
                <c:formatCode>0</c:formatCode>
                <c:ptCount val="10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2023</c:v>
                </c:pt>
              </c:numCache>
            </c:numRef>
          </c:cat>
          <c:val>
            <c:numRef>
              <c:f>'Graf 21+22'!$C$12:$M$12</c:f>
              <c:numCache>
                <c:formatCode>0.0</c:formatCode>
                <c:ptCount val="11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498E-4D79-9C8A-9310499D8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074616"/>
        <c:axId val="491075008"/>
      </c:lineChart>
      <c:catAx>
        <c:axId val="49107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91075008"/>
        <c:crosses val="autoZero"/>
        <c:auto val="0"/>
        <c:lblAlgn val="ctr"/>
        <c:lblOffset val="100"/>
        <c:noMultiLvlLbl val="0"/>
      </c:catAx>
      <c:valAx>
        <c:axId val="491075008"/>
        <c:scaling>
          <c:orientation val="minMax"/>
          <c:max val="6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91074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6"/>
        <c:delete val="1"/>
      </c:legendEntry>
      <c:layout>
        <c:manualLayout>
          <c:xMode val="edge"/>
          <c:yMode val="edge"/>
          <c:x val="7.589685031877437E-3"/>
          <c:y val="0.83364930578476015"/>
          <c:w val="0.97791498443511005"/>
          <c:h val="0.16635069421523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3"/>
          <c:order val="2"/>
          <c:tx>
            <c:strRef>
              <c:f>'Graf 21+22'!$B$34</c:f>
              <c:strCache>
                <c:ptCount val="1"/>
                <c:pt idx="0">
                  <c:v>Vysoké riziko/ High risk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cat>
            <c:numRef>
              <c:f>'Graf 21+22'!$C$29:$M$29</c:f>
              <c:numCache>
                <c:formatCode>General</c:formatCode>
                <c:ptCount val="11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 formatCode="0">
                  <c:v>2019</c:v>
                </c:pt>
                <c:pt idx="7" formatCode="0">
                  <c:v>2020</c:v>
                </c:pt>
                <c:pt idx="8" formatCode="0">
                  <c:v>2021</c:v>
                </c:pt>
                <c:pt idx="9" formatCode="0">
                  <c:v>2023</c:v>
                </c:pt>
              </c:numCache>
            </c:numRef>
          </c:cat>
          <c:val>
            <c:numRef>
              <c:f>'Graf 21+22'!$C$34:$M$34</c:f>
              <c:numCache>
                <c:formatCode>0.0</c:formatCode>
                <c:ptCount val="1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04-4129-BD11-38AD28F682BE}"/>
            </c:ext>
          </c:extLst>
        </c:ser>
        <c:ser>
          <c:idx val="2"/>
          <c:order val="3"/>
          <c:tx>
            <c:strRef>
              <c:f>'Graf 21+22'!$B$33</c:f>
              <c:strCache>
                <c:ptCount val="1"/>
                <c:pt idx="0">
                  <c:v>Stredné riziko/ Medium risk</c:v>
                </c:pt>
              </c:strCache>
            </c:strRef>
          </c:tx>
          <c:spPr>
            <a:solidFill>
              <a:srgbClr val="FFFFAF"/>
            </a:solidFill>
            <a:ln>
              <a:noFill/>
            </a:ln>
            <a:effectLst/>
          </c:spPr>
          <c:cat>
            <c:numRef>
              <c:f>'Graf 21+22'!$C$29:$M$29</c:f>
              <c:numCache>
                <c:formatCode>General</c:formatCode>
                <c:ptCount val="11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 formatCode="0">
                  <c:v>2019</c:v>
                </c:pt>
                <c:pt idx="7" formatCode="0">
                  <c:v>2020</c:v>
                </c:pt>
                <c:pt idx="8" formatCode="0">
                  <c:v>2021</c:v>
                </c:pt>
                <c:pt idx="9" formatCode="0">
                  <c:v>2023</c:v>
                </c:pt>
              </c:numCache>
            </c:numRef>
          </c:cat>
          <c:val>
            <c:numRef>
              <c:f>'Graf 21+22'!$C$33:$M$33</c:f>
              <c:numCache>
                <c:formatCode>0.0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104-4129-BD11-38AD28F682BE}"/>
            </c:ext>
          </c:extLst>
        </c:ser>
        <c:ser>
          <c:idx val="1"/>
          <c:order val="4"/>
          <c:tx>
            <c:strRef>
              <c:f>'Graf 21+22'!$B$32</c:f>
              <c:strCache>
                <c:ptCount val="1"/>
                <c:pt idx="0">
                  <c:v>Nízke riziko/ Low risk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'Graf 21+22'!$C$29:$M$29</c:f>
              <c:numCache>
                <c:formatCode>General</c:formatCode>
                <c:ptCount val="11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 formatCode="0">
                  <c:v>2019</c:v>
                </c:pt>
                <c:pt idx="7" formatCode="0">
                  <c:v>2020</c:v>
                </c:pt>
                <c:pt idx="8" formatCode="0">
                  <c:v>2021</c:v>
                </c:pt>
                <c:pt idx="9" formatCode="0">
                  <c:v>2023</c:v>
                </c:pt>
              </c:numCache>
            </c:numRef>
          </c:cat>
          <c:val>
            <c:numRef>
              <c:f>'Graf 21+22'!$C$32:$M$32</c:f>
              <c:numCache>
                <c:formatCode>0.0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104-4129-BD11-38AD28F68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075792"/>
        <c:axId val="491076184"/>
      </c:areaChart>
      <c:barChart>
        <c:barDir val="col"/>
        <c:grouping val="clustered"/>
        <c:varyColors val="0"/>
        <c:ser>
          <c:idx val="0"/>
          <c:order val="0"/>
          <c:tx>
            <c:strRef>
              <c:f>'Graf 21+22'!$B$30</c:f>
              <c:strCache>
                <c:ptCount val="1"/>
                <c:pt idx="0">
                  <c:v>EK / EC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8.6687979926614346E-3"/>
                  <c:y val="-2.7667000849180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D62-4179-ACD4-330482BC54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21+22'!$C$29:$M$29</c:f>
              <c:numCache>
                <c:formatCode>General</c:formatCode>
                <c:ptCount val="11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 formatCode="0">
                  <c:v>2019</c:v>
                </c:pt>
                <c:pt idx="7" formatCode="0">
                  <c:v>2020</c:v>
                </c:pt>
                <c:pt idx="8" formatCode="0">
                  <c:v>2021</c:v>
                </c:pt>
                <c:pt idx="9" formatCode="0">
                  <c:v>2023</c:v>
                </c:pt>
              </c:numCache>
            </c:numRef>
          </c:cat>
          <c:val>
            <c:numRef>
              <c:f>'Graf 21+22'!$C$30:$M$30</c:f>
              <c:numCache>
                <c:formatCode>0.0</c:formatCode>
                <c:ptCount val="11"/>
                <c:pt idx="1">
                  <c:v>3</c:v>
                </c:pt>
                <c:pt idx="2">
                  <c:v>7.4</c:v>
                </c:pt>
                <c:pt idx="3">
                  <c:v>6.9</c:v>
                </c:pt>
                <c:pt idx="4">
                  <c:v>3.5</c:v>
                </c:pt>
                <c:pt idx="5">
                  <c:v>2.4</c:v>
                </c:pt>
                <c:pt idx="6">
                  <c:v>2.4</c:v>
                </c:pt>
                <c:pt idx="7">
                  <c:v>2.5</c:v>
                </c:pt>
                <c:pt idx="8">
                  <c:v>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104-4129-BD11-38AD28F682BE}"/>
            </c:ext>
          </c:extLst>
        </c:ser>
        <c:ser>
          <c:idx val="5"/>
          <c:order val="1"/>
          <c:tx>
            <c:strRef>
              <c:f>'Graf 21+22'!$B$31</c:f>
              <c:strCache>
                <c:ptCount val="1"/>
                <c:pt idx="0">
                  <c:v>Program stability 20-23  / SCP 20-23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104-4129-BD11-38AD28F682B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104-4129-BD11-38AD28F682B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104-4129-BD11-38AD28F682B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104-4129-BD11-38AD28F682B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104-4129-BD11-38AD28F682B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6512138772109228E-2"/>
                  <c:y val="2.2322684065470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104-4129-BD11-38AD28F682B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4036171867906481E-3"/>
                  <c:y val="-5.24975894853197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104-4129-BD11-38AD28F682B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5.7791986617742189E-3"/>
                  <c:y val="2.2133600679344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D62-4179-ACD4-330482BC54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21+22'!$C$29:$M$29</c:f>
              <c:numCache>
                <c:formatCode>General</c:formatCode>
                <c:ptCount val="11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 formatCode="0">
                  <c:v>2019</c:v>
                </c:pt>
                <c:pt idx="7" formatCode="0">
                  <c:v>2020</c:v>
                </c:pt>
                <c:pt idx="8" formatCode="0">
                  <c:v>2021</c:v>
                </c:pt>
                <c:pt idx="9" formatCode="0">
                  <c:v>2023</c:v>
                </c:pt>
              </c:numCache>
            </c:numRef>
          </c:cat>
          <c:val>
            <c:numRef>
              <c:f>'Graf 21+22'!$C$31:$M$31</c:f>
              <c:numCache>
                <c:formatCode>0.0</c:formatCode>
                <c:ptCount val="11"/>
                <c:pt idx="8">
                  <c:v>8.4</c:v>
                </c:pt>
                <c:pt idx="9">
                  <c:v>7.6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1104-4129-BD11-38AD28F68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075792"/>
        <c:axId val="491076184"/>
      </c:barChart>
      <c:lineChart>
        <c:grouping val="standard"/>
        <c:varyColors val="0"/>
        <c:ser>
          <c:idx val="4"/>
          <c:order val="5"/>
          <c:tx>
            <c:strRef>
              <c:f>'Graf 21+22'!$B$35</c:f>
              <c:strCache>
                <c:ptCount val="1"/>
                <c:pt idx="0">
                  <c:v>Borders / Threshold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'Graf 21+22'!$C$29:$L$29</c:f>
              <c:numCache>
                <c:formatCode>General</c:formatCode>
                <c:ptCount val="10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 formatCode="0">
                  <c:v>2019</c:v>
                </c:pt>
                <c:pt idx="7" formatCode="0">
                  <c:v>2020</c:v>
                </c:pt>
                <c:pt idx="8" formatCode="0">
                  <c:v>2021</c:v>
                </c:pt>
                <c:pt idx="9" formatCode="0">
                  <c:v>2023</c:v>
                </c:pt>
              </c:numCache>
            </c:numRef>
          </c:cat>
          <c:val>
            <c:numRef>
              <c:f>'Graf 21+22'!$C$35:$M$35</c:f>
              <c:numCache>
                <c:formatCode>0.0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104-4129-BD11-38AD28F68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075792"/>
        <c:axId val="491076184"/>
      </c:lineChart>
      <c:catAx>
        <c:axId val="49107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91076184"/>
        <c:crosses val="autoZero"/>
        <c:auto val="1"/>
        <c:lblAlgn val="ctr"/>
        <c:lblOffset val="100"/>
        <c:noMultiLvlLbl val="0"/>
      </c:catAx>
      <c:valAx>
        <c:axId val="491076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9107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5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7126567512394284"/>
        </c:manualLayout>
      </c:layout>
      <c:lineChart>
        <c:grouping val="standard"/>
        <c:varyColors val="0"/>
        <c:ser>
          <c:idx val="3"/>
          <c:order val="0"/>
          <c:tx>
            <c:strRef>
              <c:f>'Graf 23'!$A$3</c:f>
              <c:strCache>
                <c:ptCount val="1"/>
                <c:pt idx="0">
                  <c:v>Metodologická zmena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23'!$B$2:$BD$2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23'!$B$3:$BD$3</c:f>
              <c:numCache>
                <c:formatCode>0.0%</c:formatCode>
                <c:ptCount val="55"/>
                <c:pt idx="0">
                  <c:v>8.5661178091161305E-2</c:v>
                </c:pt>
                <c:pt idx="1">
                  <c:v>8.6890541246745848E-2</c:v>
                </c:pt>
                <c:pt idx="2">
                  <c:v>8.5860344001902456E-2</c:v>
                </c:pt>
                <c:pt idx="3">
                  <c:v>8.4952860073244582E-2</c:v>
                </c:pt>
                <c:pt idx="4">
                  <c:v>8.4154280346291493E-2</c:v>
                </c:pt>
                <c:pt idx="5">
                  <c:v>8.34736900412619E-2</c:v>
                </c:pt>
                <c:pt idx="6">
                  <c:v>8.2427592738855929E-2</c:v>
                </c:pt>
                <c:pt idx="7">
                  <c:v>8.1052999756632077E-2</c:v>
                </c:pt>
                <c:pt idx="8">
                  <c:v>8.0610998831382966E-2</c:v>
                </c:pt>
                <c:pt idx="9">
                  <c:v>8.0271476985257481E-2</c:v>
                </c:pt>
                <c:pt idx="10">
                  <c:v>8.0118934679381332E-2</c:v>
                </c:pt>
                <c:pt idx="11">
                  <c:v>8.0063968640810723E-2</c:v>
                </c:pt>
                <c:pt idx="12">
                  <c:v>8.0290326384493196E-2</c:v>
                </c:pt>
                <c:pt idx="13">
                  <c:v>8.0538437373467608E-2</c:v>
                </c:pt>
                <c:pt idx="14">
                  <c:v>8.0307724867782967E-2</c:v>
                </c:pt>
                <c:pt idx="15">
                  <c:v>8.019678760543543E-2</c:v>
                </c:pt>
                <c:pt idx="16">
                  <c:v>8.0349538278954732E-2</c:v>
                </c:pt>
                <c:pt idx="17">
                  <c:v>8.0560023677813883E-2</c:v>
                </c:pt>
                <c:pt idx="18">
                  <c:v>8.0709066869897275E-2</c:v>
                </c:pt>
                <c:pt idx="19">
                  <c:v>8.127476027163813E-2</c:v>
                </c:pt>
                <c:pt idx="20">
                  <c:v>8.2003563008569438E-2</c:v>
                </c:pt>
                <c:pt idx="21">
                  <c:v>8.2792518175484955E-2</c:v>
                </c:pt>
                <c:pt idx="22">
                  <c:v>8.2975472831497213E-2</c:v>
                </c:pt>
                <c:pt idx="23">
                  <c:v>8.3884808269749159E-2</c:v>
                </c:pt>
                <c:pt idx="24">
                  <c:v>8.4980482790699557E-2</c:v>
                </c:pt>
                <c:pt idx="25">
                  <c:v>8.6135489875054025E-2</c:v>
                </c:pt>
                <c:pt idx="26">
                  <c:v>8.7059630163263263E-2</c:v>
                </c:pt>
                <c:pt idx="27">
                  <c:v>8.8411817541516571E-2</c:v>
                </c:pt>
                <c:pt idx="28">
                  <c:v>8.9879998490873983E-2</c:v>
                </c:pt>
                <c:pt idx="29">
                  <c:v>9.1351678349381293E-2</c:v>
                </c:pt>
                <c:pt idx="30">
                  <c:v>9.218782557923072E-2</c:v>
                </c:pt>
                <c:pt idx="31">
                  <c:v>9.3337336760416723E-2</c:v>
                </c:pt>
                <c:pt idx="32">
                  <c:v>9.4320520525975907E-2</c:v>
                </c:pt>
                <c:pt idx="33">
                  <c:v>9.5462293625258987E-2</c:v>
                </c:pt>
                <c:pt idx="34">
                  <c:v>9.6624133000199106E-2</c:v>
                </c:pt>
                <c:pt idx="35">
                  <c:v>9.8094457616699354E-2</c:v>
                </c:pt>
                <c:pt idx="36">
                  <c:v>9.9650406278333145E-2</c:v>
                </c:pt>
                <c:pt idx="37">
                  <c:v>0.1010455701359087</c:v>
                </c:pt>
                <c:pt idx="38">
                  <c:v>0.10225647792316872</c:v>
                </c:pt>
                <c:pt idx="39">
                  <c:v>0.10323526380129902</c:v>
                </c:pt>
                <c:pt idx="40">
                  <c:v>0.10462593357493712</c:v>
                </c:pt>
                <c:pt idx="41">
                  <c:v>0.10601233331407428</c:v>
                </c:pt>
                <c:pt idx="42">
                  <c:v>0.10731079387885484</c:v>
                </c:pt>
                <c:pt idx="43">
                  <c:v>0.10844459723966922</c:v>
                </c:pt>
                <c:pt idx="44">
                  <c:v>0.10962668710709902</c:v>
                </c:pt>
                <c:pt idx="45">
                  <c:v>0.11062277905398259</c:v>
                </c:pt>
                <c:pt idx="46">
                  <c:v>0.11129681697010115</c:v>
                </c:pt>
                <c:pt idx="47">
                  <c:v>0.11152787808802447</c:v>
                </c:pt>
                <c:pt idx="48">
                  <c:v>0.11146409185531816</c:v>
                </c:pt>
                <c:pt idx="49">
                  <c:v>0.11116392900979324</c:v>
                </c:pt>
                <c:pt idx="50">
                  <c:v>0.11097040949762166</c:v>
                </c:pt>
                <c:pt idx="51">
                  <c:v>0.11053897476867817</c:v>
                </c:pt>
                <c:pt idx="52">
                  <c:v>0.11016576686579012</c:v>
                </c:pt>
                <c:pt idx="53">
                  <c:v>0.10947683035731821</c:v>
                </c:pt>
                <c:pt idx="54">
                  <c:v>0.10862007838873265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4F0-47D0-9DC4-8D86B04AFAA8}"/>
            </c:ext>
          </c:extLst>
        </c:ser>
        <c:ser>
          <c:idx val="5"/>
          <c:order val="1"/>
          <c:tx>
            <c:strRef>
              <c:f>'Graf 23'!$A$4</c:f>
              <c:strCache>
                <c:ptCount val="1"/>
                <c:pt idx="0">
                  <c:v>(1)</c:v>
                </c:pt>
              </c:strCache>
            </c:strRef>
          </c:tx>
          <c:spPr>
            <a:ln w="19050">
              <a:solidFill>
                <a:sysClr val="windowText" lastClr="000000">
                  <a:lumMod val="85000"/>
                  <a:lumOff val="15000"/>
                </a:sysClr>
              </a:solidFill>
              <a:prstDash val="dash"/>
            </a:ln>
          </c:spPr>
          <c:marker>
            <c:symbol val="none"/>
          </c:marker>
          <c:cat>
            <c:numRef>
              <c:f>'Graf 23'!$B$2:$BD$2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23'!$B$4:$BD$4</c:f>
              <c:numCache>
                <c:formatCode>0.0%</c:formatCode>
                <c:ptCount val="55"/>
                <c:pt idx="0">
                  <c:v>8.5661178091161305E-2</c:v>
                </c:pt>
                <c:pt idx="1">
                  <c:v>8.6890541246745848E-2</c:v>
                </c:pt>
                <c:pt idx="2">
                  <c:v>8.5860344001902456E-2</c:v>
                </c:pt>
                <c:pt idx="3">
                  <c:v>8.5135416982476939E-2</c:v>
                </c:pt>
                <c:pt idx="4">
                  <c:v>8.5202518211664191E-2</c:v>
                </c:pt>
                <c:pt idx="5">
                  <c:v>8.5020122526452385E-2</c:v>
                </c:pt>
                <c:pt idx="6">
                  <c:v>8.4316270914044963E-2</c:v>
                </c:pt>
                <c:pt idx="7">
                  <c:v>8.3429010630431871E-2</c:v>
                </c:pt>
                <c:pt idx="8">
                  <c:v>8.324783228110659E-2</c:v>
                </c:pt>
                <c:pt idx="9">
                  <c:v>8.3201367999688733E-2</c:v>
                </c:pt>
                <c:pt idx="10">
                  <c:v>8.31717395820461E-2</c:v>
                </c:pt>
                <c:pt idx="11">
                  <c:v>8.2964947963205263E-2</c:v>
                </c:pt>
                <c:pt idx="12">
                  <c:v>8.297677719579355E-2</c:v>
                </c:pt>
                <c:pt idx="13">
                  <c:v>8.3140888612768832E-2</c:v>
                </c:pt>
                <c:pt idx="14">
                  <c:v>8.3107642835030318E-2</c:v>
                </c:pt>
                <c:pt idx="15">
                  <c:v>8.3453637403270553E-2</c:v>
                </c:pt>
                <c:pt idx="16">
                  <c:v>8.3948444531750335E-2</c:v>
                </c:pt>
                <c:pt idx="17">
                  <c:v>8.4688354782839981E-2</c:v>
                </c:pt>
                <c:pt idx="18">
                  <c:v>8.5637524875689111E-2</c:v>
                </c:pt>
                <c:pt idx="19">
                  <c:v>8.6770337943121334E-2</c:v>
                </c:pt>
                <c:pt idx="20">
                  <c:v>8.8166693555311593E-2</c:v>
                </c:pt>
                <c:pt idx="21">
                  <c:v>8.9753155110685975E-2</c:v>
                </c:pt>
                <c:pt idx="22">
                  <c:v>9.1478089467772292E-2</c:v>
                </c:pt>
                <c:pt idx="23">
                  <c:v>9.3264628223215448E-2</c:v>
                </c:pt>
                <c:pt idx="24">
                  <c:v>9.5070417366042964E-2</c:v>
                </c:pt>
                <c:pt idx="25">
                  <c:v>9.6967727719437444E-2</c:v>
                </c:pt>
                <c:pt idx="26">
                  <c:v>9.8890811919299534E-2</c:v>
                </c:pt>
                <c:pt idx="27">
                  <c:v>0.10078202794561085</c:v>
                </c:pt>
                <c:pt idx="28">
                  <c:v>0.10262968343256459</c:v>
                </c:pt>
                <c:pt idx="29">
                  <c:v>0.10449402485002177</c:v>
                </c:pt>
                <c:pt idx="30">
                  <c:v>0.10633645797370382</c:v>
                </c:pt>
                <c:pt idx="31">
                  <c:v>0.10831286711704004</c:v>
                </c:pt>
                <c:pt idx="32">
                  <c:v>0.1103792798395434</c:v>
                </c:pt>
                <c:pt idx="33">
                  <c:v>0.11250948455988632</c:v>
                </c:pt>
                <c:pt idx="34">
                  <c:v>0.11467952030542558</c:v>
                </c:pt>
                <c:pt idx="35">
                  <c:v>0.11684157853298693</c:v>
                </c:pt>
                <c:pt idx="36">
                  <c:v>0.11898749054751696</c:v>
                </c:pt>
                <c:pt idx="37">
                  <c:v>0.12118900396246271</c:v>
                </c:pt>
                <c:pt idx="38">
                  <c:v>0.12338670199507561</c:v>
                </c:pt>
                <c:pt idx="39">
                  <c:v>0.12547008717364569</c:v>
                </c:pt>
                <c:pt idx="40">
                  <c:v>0.1273256636965826</c:v>
                </c:pt>
                <c:pt idx="41">
                  <c:v>0.12865344008386889</c:v>
                </c:pt>
                <c:pt idx="42">
                  <c:v>0.12986564481867649</c:v>
                </c:pt>
                <c:pt idx="43">
                  <c:v>0.13075808541059908</c:v>
                </c:pt>
                <c:pt idx="44">
                  <c:v>0.13156414049263362</c:v>
                </c:pt>
                <c:pt idx="45">
                  <c:v>0.13199032945840133</c:v>
                </c:pt>
                <c:pt idx="46">
                  <c:v>0.13226737634859928</c:v>
                </c:pt>
                <c:pt idx="47">
                  <c:v>0.13233380955788251</c:v>
                </c:pt>
                <c:pt idx="48">
                  <c:v>0.13208490461435579</c:v>
                </c:pt>
                <c:pt idx="49">
                  <c:v>0.13199201022581319</c:v>
                </c:pt>
                <c:pt idx="50">
                  <c:v>0.13171039079453364</c:v>
                </c:pt>
                <c:pt idx="51">
                  <c:v>0.13147077584624856</c:v>
                </c:pt>
                <c:pt idx="52">
                  <c:v>0.13130704938086224</c:v>
                </c:pt>
                <c:pt idx="53">
                  <c:v>0.13121402385154962</c:v>
                </c:pt>
                <c:pt idx="54">
                  <c:v>0.13111155317757281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94F0-47D0-9DC4-8D86B04AFAA8}"/>
            </c:ext>
          </c:extLst>
        </c:ser>
        <c:ser>
          <c:idx val="0"/>
          <c:order val="2"/>
          <c:tx>
            <c:strRef>
              <c:f>'Graf 23'!$A$5</c:f>
              <c:strCache>
                <c:ptCount val="1"/>
                <c:pt idx="0">
                  <c:v>(1)+(2)</c:v>
                </c:pt>
              </c:strCache>
            </c:strRef>
          </c:tx>
          <c:spPr>
            <a:ln w="19050">
              <a:solidFill>
                <a:srgbClr val="0070C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94F0-47D0-9DC4-8D86B04AFAA8}"/>
              </c:ext>
            </c:extLst>
          </c:dPt>
          <c:cat>
            <c:numRef>
              <c:f>'Graf 23'!$B$2:$BD$2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23'!$B$5:$BD$5</c:f>
              <c:numCache>
                <c:formatCode>0.0%</c:formatCode>
                <c:ptCount val="55"/>
                <c:pt idx="0">
                  <c:v>8.5661178091161305E-2</c:v>
                </c:pt>
                <c:pt idx="1">
                  <c:v>8.6890541246745848E-2</c:v>
                </c:pt>
                <c:pt idx="2">
                  <c:v>8.5860344001902456E-2</c:v>
                </c:pt>
                <c:pt idx="3">
                  <c:v>8.5135416982476939E-2</c:v>
                </c:pt>
                <c:pt idx="4">
                  <c:v>8.5314277748593195E-2</c:v>
                </c:pt>
                <c:pt idx="5">
                  <c:v>8.5096823787667211E-2</c:v>
                </c:pt>
                <c:pt idx="6">
                  <c:v>8.4384761978291548E-2</c:v>
                </c:pt>
                <c:pt idx="7">
                  <c:v>8.3508893798396946E-2</c:v>
                </c:pt>
                <c:pt idx="8">
                  <c:v>8.3332393798842497E-2</c:v>
                </c:pt>
                <c:pt idx="9">
                  <c:v>8.3286626602203193E-2</c:v>
                </c:pt>
                <c:pt idx="10">
                  <c:v>8.3254725334359944E-2</c:v>
                </c:pt>
                <c:pt idx="11">
                  <c:v>8.3051520515347269E-2</c:v>
                </c:pt>
                <c:pt idx="12">
                  <c:v>8.3084756726456668E-2</c:v>
                </c:pt>
                <c:pt idx="13">
                  <c:v>8.3288514836070138E-2</c:v>
                </c:pt>
                <c:pt idx="14">
                  <c:v>8.3305741364471261E-2</c:v>
                </c:pt>
                <c:pt idx="15">
                  <c:v>8.37095708497885E-2</c:v>
                </c:pt>
                <c:pt idx="16">
                  <c:v>8.4273493056051876E-2</c:v>
                </c:pt>
                <c:pt idx="17">
                  <c:v>8.509453544197787E-2</c:v>
                </c:pt>
                <c:pt idx="18">
                  <c:v>8.6129978271781843E-2</c:v>
                </c:pt>
                <c:pt idx="19">
                  <c:v>8.73511730866873E-2</c:v>
                </c:pt>
                <c:pt idx="20">
                  <c:v>8.883973652877579E-2</c:v>
                </c:pt>
                <c:pt idx="21">
                  <c:v>9.0483338833215229E-2</c:v>
                </c:pt>
                <c:pt idx="22">
                  <c:v>9.2227184589278116E-2</c:v>
                </c:pt>
                <c:pt idx="23">
                  <c:v>9.4040712300765619E-2</c:v>
                </c:pt>
                <c:pt idx="24">
                  <c:v>9.5907159988431329E-2</c:v>
                </c:pt>
                <c:pt idx="25">
                  <c:v>9.7869500361068992E-2</c:v>
                </c:pt>
                <c:pt idx="26">
                  <c:v>9.9857338399057749E-2</c:v>
                </c:pt>
                <c:pt idx="27">
                  <c:v>0.10183873309922101</c:v>
                </c:pt>
                <c:pt idx="28">
                  <c:v>0.10377829332383277</c:v>
                </c:pt>
                <c:pt idx="29">
                  <c:v>0.10573556050051534</c:v>
                </c:pt>
                <c:pt idx="30">
                  <c:v>0.10764001331131311</c:v>
                </c:pt>
                <c:pt idx="31">
                  <c:v>0.10964939490824606</c:v>
                </c:pt>
                <c:pt idx="32">
                  <c:v>0.11175099618860124</c:v>
                </c:pt>
                <c:pt idx="33">
                  <c:v>0.11391667052403651</c:v>
                </c:pt>
                <c:pt idx="34">
                  <c:v>0.11612147679393658</c:v>
                </c:pt>
                <c:pt idx="35">
                  <c:v>0.11834826275873225</c:v>
                </c:pt>
                <c:pt idx="36">
                  <c:v>0.12056210681143728</c:v>
                </c:pt>
                <c:pt idx="37">
                  <c:v>0.12280344112755136</c:v>
                </c:pt>
                <c:pt idx="38">
                  <c:v>0.12504057326625931</c:v>
                </c:pt>
                <c:pt idx="39">
                  <c:v>0.12716206800529747</c:v>
                </c:pt>
                <c:pt idx="40">
                  <c:v>0.12905107747736863</c:v>
                </c:pt>
                <c:pt idx="41">
                  <c:v>0.13040791205431351</c:v>
                </c:pt>
                <c:pt idx="42">
                  <c:v>0.13164686251679883</c:v>
                </c:pt>
                <c:pt idx="43">
                  <c:v>0.13256373216271</c:v>
                </c:pt>
                <c:pt idx="44">
                  <c:v>0.13339398041955114</c:v>
                </c:pt>
                <c:pt idx="45">
                  <c:v>0.13383808680253156</c:v>
                </c:pt>
                <c:pt idx="46">
                  <c:v>0.13412924417830513</c:v>
                </c:pt>
                <c:pt idx="47">
                  <c:v>0.1342087151013337</c:v>
                </c:pt>
                <c:pt idx="48">
                  <c:v>0.13396955950069403</c:v>
                </c:pt>
                <c:pt idx="49">
                  <c:v>0.13388590175401235</c:v>
                </c:pt>
                <c:pt idx="50">
                  <c:v>0.13360875209384629</c:v>
                </c:pt>
                <c:pt idx="51">
                  <c:v>0.1333733402497079</c:v>
                </c:pt>
                <c:pt idx="52">
                  <c:v>0.13321187737833207</c:v>
                </c:pt>
                <c:pt idx="53">
                  <c:v>0.13312170989082056</c:v>
                </c:pt>
                <c:pt idx="54">
                  <c:v>0.1330221757259164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94F0-47D0-9DC4-8D86B04AFAA8}"/>
            </c:ext>
          </c:extLst>
        </c:ser>
        <c:ser>
          <c:idx val="1"/>
          <c:order val="3"/>
          <c:tx>
            <c:strRef>
              <c:f>'Graf 23'!$A$6</c:f>
              <c:strCache>
                <c:ptCount val="1"/>
                <c:pt idx="0">
                  <c:v>(1)+(2)+(3)</c:v>
                </c:pt>
              </c:strCache>
            </c:strRef>
          </c:tx>
          <c:spPr>
            <a:ln w="19050">
              <a:solidFill>
                <a:srgbClr val="EEECE1">
                  <a:lumMod val="50000"/>
                </a:srgbClr>
              </a:solidFill>
            </a:ln>
          </c:spPr>
          <c:marker>
            <c:symbol val="none"/>
          </c:marker>
          <c:cat>
            <c:numRef>
              <c:f>'Graf 23'!$B$2:$BD$2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23'!$B$6:$BD$6</c:f>
              <c:numCache>
                <c:formatCode>0.0%</c:formatCode>
                <c:ptCount val="55"/>
                <c:pt idx="0">
                  <c:v>8.5661178091161305E-2</c:v>
                </c:pt>
                <c:pt idx="1">
                  <c:v>8.6895768194130696E-2</c:v>
                </c:pt>
                <c:pt idx="2">
                  <c:v>8.5869719371022543E-2</c:v>
                </c:pt>
                <c:pt idx="3">
                  <c:v>8.5149851180338382E-2</c:v>
                </c:pt>
                <c:pt idx="4">
                  <c:v>8.5336234303269337E-2</c:v>
                </c:pt>
                <c:pt idx="5">
                  <c:v>8.5128246239713448E-2</c:v>
                </c:pt>
                <c:pt idx="6">
                  <c:v>8.4430036221010446E-2</c:v>
                </c:pt>
                <c:pt idx="7">
                  <c:v>8.357097376197227E-2</c:v>
                </c:pt>
                <c:pt idx="8">
                  <c:v>8.3420805010007232E-2</c:v>
                </c:pt>
                <c:pt idx="9">
                  <c:v>8.3407150804902574E-2</c:v>
                </c:pt>
                <c:pt idx="10">
                  <c:v>8.3414095924806531E-2</c:v>
                </c:pt>
                <c:pt idx="11">
                  <c:v>8.32522433997092E-2</c:v>
                </c:pt>
                <c:pt idx="12">
                  <c:v>8.3331941471738363E-2</c:v>
                </c:pt>
                <c:pt idx="13">
                  <c:v>8.3588833009668448E-2</c:v>
                </c:pt>
                <c:pt idx="14">
                  <c:v>8.3659994072176239E-2</c:v>
                </c:pt>
                <c:pt idx="15">
                  <c:v>8.4131194901107001E-2</c:v>
                </c:pt>
                <c:pt idx="16">
                  <c:v>8.4772353789378183E-2</c:v>
                </c:pt>
                <c:pt idx="17">
                  <c:v>8.5682434288303397E-2</c:v>
                </c:pt>
                <c:pt idx="18">
                  <c:v>8.681781240692886E-2</c:v>
                </c:pt>
                <c:pt idx="19">
                  <c:v>8.8153017290461502E-2</c:v>
                </c:pt>
                <c:pt idx="20">
                  <c:v>8.9770755734477833E-2</c:v>
                </c:pt>
                <c:pt idx="21">
                  <c:v>9.1557305676102971E-2</c:v>
                </c:pt>
                <c:pt idx="22">
                  <c:v>9.345567940610322E-2</c:v>
                </c:pt>
                <c:pt idx="23">
                  <c:v>9.5431420327815208E-2</c:v>
                </c:pt>
                <c:pt idx="24">
                  <c:v>9.7469300324923222E-2</c:v>
                </c:pt>
                <c:pt idx="25">
                  <c:v>9.9612251388400921E-2</c:v>
                </c:pt>
                <c:pt idx="26">
                  <c:v>0.10178432218067866</c:v>
                </c:pt>
                <c:pt idx="27">
                  <c:v>0.10395044253753184</c:v>
                </c:pt>
                <c:pt idx="28">
                  <c:v>0.10607372965983203</c:v>
                </c:pt>
                <c:pt idx="29">
                  <c:v>0.10821321415678382</c:v>
                </c:pt>
                <c:pt idx="30">
                  <c:v>0.11029860425033747</c:v>
                </c:pt>
                <c:pt idx="31">
                  <c:v>0.11246620078323777</c:v>
                </c:pt>
                <c:pt idx="32">
                  <c:v>0.11470252419599571</c:v>
                </c:pt>
                <c:pt idx="33">
                  <c:v>0.11698077855965201</c:v>
                </c:pt>
                <c:pt idx="34">
                  <c:v>0.11927445225460248</c:v>
                </c:pt>
                <c:pt idx="35">
                  <c:v>0.12156860115556467</c:v>
                </c:pt>
                <c:pt idx="36">
                  <c:v>0.12383046537748051</c:v>
                </c:pt>
                <c:pt idx="37">
                  <c:v>0.12608541279303148</c:v>
                </c:pt>
                <c:pt idx="38">
                  <c:v>0.12831529886413087</c:v>
                </c:pt>
                <c:pt idx="39">
                  <c:v>0.13041881015252443</c:v>
                </c:pt>
                <c:pt idx="40">
                  <c:v>0.13228974157141987</c:v>
                </c:pt>
                <c:pt idx="41">
                  <c:v>0.13361840820361701</c:v>
                </c:pt>
                <c:pt idx="42">
                  <c:v>0.1348171014685344</c:v>
                </c:pt>
                <c:pt idx="43">
                  <c:v>0.13568662768911594</c:v>
                </c:pt>
                <c:pt idx="44">
                  <c:v>0.13647665968408346</c:v>
                </c:pt>
                <c:pt idx="45">
                  <c:v>0.13688613331588456</c:v>
                </c:pt>
                <c:pt idx="46">
                  <c:v>0.13713997022069066</c:v>
                </c:pt>
                <c:pt idx="47">
                  <c:v>0.1371772780533598</c:v>
                </c:pt>
                <c:pt idx="48">
                  <c:v>0.13688631570287985</c:v>
                </c:pt>
                <c:pt idx="49">
                  <c:v>0.13675273084748568</c:v>
                </c:pt>
                <c:pt idx="50">
                  <c:v>0.13642137973875396</c:v>
                </c:pt>
                <c:pt idx="51">
                  <c:v>0.13613226444516943</c:v>
                </c:pt>
                <c:pt idx="52">
                  <c:v>0.13592096002223014</c:v>
                </c:pt>
                <c:pt idx="53">
                  <c:v>0.13578367380869794</c:v>
                </c:pt>
                <c:pt idx="54">
                  <c:v>0.1356398896973193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94F0-47D0-9DC4-8D86B04AFAA8}"/>
            </c:ext>
          </c:extLst>
        </c:ser>
        <c:ser>
          <c:idx val="2"/>
          <c:order val="4"/>
          <c:tx>
            <c:strRef>
              <c:f>'Graf 23'!$A$7</c:f>
              <c:strCache>
                <c:ptCount val="1"/>
                <c:pt idx="0">
                  <c:v>(1)+(2)+(3)+(4)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'Graf 23'!$B$2:$BD$2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23'!$B$7:$BD$7</c:f>
              <c:numCache>
                <c:formatCode>0.0%</c:formatCode>
                <c:ptCount val="55"/>
                <c:pt idx="0">
                  <c:v>8.5661178091161305E-2</c:v>
                </c:pt>
                <c:pt idx="1">
                  <c:v>8.6895768194130696E-2</c:v>
                </c:pt>
                <c:pt idx="2">
                  <c:v>8.5869719371022543E-2</c:v>
                </c:pt>
                <c:pt idx="3">
                  <c:v>8.6079303371177349E-2</c:v>
                </c:pt>
                <c:pt idx="4">
                  <c:v>8.6290943039993379E-2</c:v>
                </c:pt>
                <c:pt idx="5">
                  <c:v>8.612088882413306E-2</c:v>
                </c:pt>
                <c:pt idx="6">
                  <c:v>8.5456756298259579E-2</c:v>
                </c:pt>
                <c:pt idx="7">
                  <c:v>8.4634509521504392E-2</c:v>
                </c:pt>
                <c:pt idx="8">
                  <c:v>8.4519171064669926E-2</c:v>
                </c:pt>
                <c:pt idx="9">
                  <c:v>8.45444640904435E-2</c:v>
                </c:pt>
                <c:pt idx="10">
                  <c:v>8.4587524895146732E-2</c:v>
                </c:pt>
                <c:pt idx="11">
                  <c:v>8.4459825437564154E-2</c:v>
                </c:pt>
                <c:pt idx="12">
                  <c:v>8.4574394276437509E-2</c:v>
                </c:pt>
                <c:pt idx="13">
                  <c:v>8.4864287601189498E-2</c:v>
                </c:pt>
                <c:pt idx="14">
                  <c:v>8.4961828258627678E-2</c:v>
                </c:pt>
                <c:pt idx="15">
                  <c:v>8.5463063967824007E-2</c:v>
                </c:pt>
                <c:pt idx="16">
                  <c:v>8.6131446633112119E-2</c:v>
                </c:pt>
                <c:pt idx="17">
                  <c:v>8.7070832596380418E-2</c:v>
                </c:pt>
                <c:pt idx="18">
                  <c:v>8.8235400018287419E-2</c:v>
                </c:pt>
                <c:pt idx="19">
                  <c:v>8.9600216605603258E-2</c:v>
                </c:pt>
                <c:pt idx="20">
                  <c:v>9.1248209781332634E-2</c:v>
                </c:pt>
                <c:pt idx="21">
                  <c:v>9.3067478613093932E-2</c:v>
                </c:pt>
                <c:pt idx="22">
                  <c:v>9.4998105289006568E-2</c:v>
                </c:pt>
                <c:pt idx="23">
                  <c:v>9.7009655737963801E-2</c:v>
                </c:pt>
                <c:pt idx="24">
                  <c:v>9.9082734504452263E-2</c:v>
                </c:pt>
                <c:pt idx="25">
                  <c:v>0.10126164588676058</c:v>
                </c:pt>
                <c:pt idx="26">
                  <c:v>0.10347044310550767</c:v>
                </c:pt>
                <c:pt idx="27">
                  <c:v>0.10567213575219751</c:v>
                </c:pt>
                <c:pt idx="28">
                  <c:v>0.10782943781403832</c:v>
                </c:pt>
                <c:pt idx="29">
                  <c:v>0.1100004844324599</c:v>
                </c:pt>
                <c:pt idx="30">
                  <c:v>0.11211583313437898</c:v>
                </c:pt>
                <c:pt idx="31">
                  <c:v>0.11431509882181706</c:v>
                </c:pt>
                <c:pt idx="32">
                  <c:v>0.11658287647449829</c:v>
                </c:pt>
                <c:pt idx="33">
                  <c:v>0.11889201702098863</c:v>
                </c:pt>
                <c:pt idx="34">
                  <c:v>0.12121452551994143</c:v>
                </c:pt>
                <c:pt idx="35">
                  <c:v>0.12353813347818221</c:v>
                </c:pt>
                <c:pt idx="36">
                  <c:v>0.12582664350770864</c:v>
                </c:pt>
                <c:pt idx="37">
                  <c:v>0.12810740911500201</c:v>
                </c:pt>
                <c:pt idx="38">
                  <c:v>0.13036141639119239</c:v>
                </c:pt>
                <c:pt idx="39">
                  <c:v>0.13248698529519209</c:v>
                </c:pt>
                <c:pt idx="40">
                  <c:v>0.13437550715660918</c:v>
                </c:pt>
                <c:pt idx="41">
                  <c:v>0.13571594266145581</c:v>
                </c:pt>
                <c:pt idx="42">
                  <c:v>0.13692693765672254</c:v>
                </c:pt>
                <c:pt idx="43">
                  <c:v>0.13780346341393132</c:v>
                </c:pt>
                <c:pt idx="44">
                  <c:v>0.13859805874113484</c:v>
                </c:pt>
                <c:pt idx="45">
                  <c:v>0.13901019485146779</c:v>
                </c:pt>
                <c:pt idx="46">
                  <c:v>0.13926390288852764</c:v>
                </c:pt>
                <c:pt idx="47">
                  <c:v>0.13929847927795375</c:v>
                </c:pt>
                <c:pt idx="48">
                  <c:v>0.1390008891378674</c:v>
                </c:pt>
                <c:pt idx="49">
                  <c:v>0.13886181159532901</c:v>
                </c:pt>
                <c:pt idx="50">
                  <c:v>0.13852098118801878</c:v>
                </c:pt>
                <c:pt idx="51">
                  <c:v>0.13822564665896056</c:v>
                </c:pt>
                <c:pt idx="52">
                  <c:v>0.13800590968916818</c:v>
                </c:pt>
                <c:pt idx="53">
                  <c:v>0.13786322943207235</c:v>
                </c:pt>
                <c:pt idx="54">
                  <c:v>0.1377116280925299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94F0-47D0-9DC4-8D86B04AFAA8}"/>
            </c:ext>
          </c:extLst>
        </c:ser>
        <c:ser>
          <c:idx val="4"/>
          <c:order val="5"/>
          <c:tx>
            <c:strRef>
              <c:f>'Graf 23'!$A$8</c:f>
              <c:strCache>
                <c:ptCount val="1"/>
                <c:pt idx="0">
                  <c:v>Pôvodá projekcia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'Graf 23'!$B$2:$BD$2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23'!$B$8:$BD$8</c:f>
              <c:numCache>
                <c:formatCode>0.0%</c:formatCode>
                <c:ptCount val="55"/>
                <c:pt idx="0">
                  <c:v>8.5871481888352155E-2</c:v>
                </c:pt>
                <c:pt idx="1">
                  <c:v>8.6677305100869809E-2</c:v>
                </c:pt>
                <c:pt idx="2">
                  <c:v>8.520475475949027E-2</c:v>
                </c:pt>
                <c:pt idx="3">
                  <c:v>8.3954429560400681E-2</c:v>
                </c:pt>
                <c:pt idx="4">
                  <c:v>8.2606795942409814E-2</c:v>
                </c:pt>
                <c:pt idx="5">
                  <c:v>8.1502444224115178E-2</c:v>
                </c:pt>
                <c:pt idx="6">
                  <c:v>8.0407518364979169E-2</c:v>
                </c:pt>
                <c:pt idx="7">
                  <c:v>7.8927445356057738E-2</c:v>
                </c:pt>
                <c:pt idx="8">
                  <c:v>7.8341249817429764E-2</c:v>
                </c:pt>
                <c:pt idx="9">
                  <c:v>7.7810968570015668E-2</c:v>
                </c:pt>
                <c:pt idx="10">
                  <c:v>7.7432845938762332E-2</c:v>
                </c:pt>
                <c:pt idx="11">
                  <c:v>7.7106868563674644E-2</c:v>
                </c:pt>
                <c:pt idx="12">
                  <c:v>7.7021917462112691E-2</c:v>
                </c:pt>
                <c:pt idx="13">
                  <c:v>7.6944386737856349E-2</c:v>
                </c:pt>
                <c:pt idx="14">
                  <c:v>7.6419553865300083E-2</c:v>
                </c:pt>
                <c:pt idx="15">
                  <c:v>7.5973153306615748E-2</c:v>
                </c:pt>
                <c:pt idx="16">
                  <c:v>7.5797821707383736E-2</c:v>
                </c:pt>
                <c:pt idx="17">
                  <c:v>7.56906681855853E-2</c:v>
                </c:pt>
                <c:pt idx="18">
                  <c:v>7.554121961678939E-2</c:v>
                </c:pt>
                <c:pt idx="19">
                  <c:v>7.5826307151761391E-2</c:v>
                </c:pt>
                <c:pt idx="20">
                  <c:v>7.6293726726426703E-2</c:v>
                </c:pt>
                <c:pt idx="21">
                  <c:v>7.6805361532191141E-2</c:v>
                </c:pt>
                <c:pt idx="22">
                  <c:v>7.6811800544056591E-2</c:v>
                </c:pt>
                <c:pt idx="23">
                  <c:v>7.7433057791686299E-2</c:v>
                </c:pt>
                <c:pt idx="24">
                  <c:v>7.8242739038634643E-2</c:v>
                </c:pt>
                <c:pt idx="25">
                  <c:v>7.9120460652798041E-2</c:v>
                </c:pt>
                <c:pt idx="26">
                  <c:v>7.9805356711749403E-2</c:v>
                </c:pt>
                <c:pt idx="27">
                  <c:v>8.0929679398695664E-2</c:v>
                </c:pt>
                <c:pt idx="28">
                  <c:v>8.2183581607906328E-2</c:v>
                </c:pt>
                <c:pt idx="29">
                  <c:v>8.3462907845251774E-2</c:v>
                </c:pt>
                <c:pt idx="30">
                  <c:v>8.4225390894183128E-2</c:v>
                </c:pt>
                <c:pt idx="31">
                  <c:v>8.5174112043768777E-2</c:v>
                </c:pt>
                <c:pt idx="32">
                  <c:v>8.5969665287297256E-2</c:v>
                </c:pt>
                <c:pt idx="33">
                  <c:v>8.6926106244429535E-2</c:v>
                </c:pt>
                <c:pt idx="34">
                  <c:v>8.7870405674924101E-2</c:v>
                </c:pt>
                <c:pt idx="35">
                  <c:v>8.9120382885227112E-2</c:v>
                </c:pt>
                <c:pt idx="36">
                  <c:v>9.0447875294912092E-2</c:v>
                </c:pt>
                <c:pt idx="37">
                  <c:v>9.162017140967732E-2</c:v>
                </c:pt>
                <c:pt idx="38">
                  <c:v>9.2640334383228884E-2</c:v>
                </c:pt>
                <c:pt idx="39">
                  <c:v>9.3568436496964752E-2</c:v>
                </c:pt>
                <c:pt idx="40">
                  <c:v>9.4725683461378857E-2</c:v>
                </c:pt>
                <c:pt idx="41">
                  <c:v>9.588651921399019E-2</c:v>
                </c:pt>
                <c:pt idx="42">
                  <c:v>9.6973036140939245E-2</c:v>
                </c:pt>
                <c:pt idx="43">
                  <c:v>9.7920190841806698E-2</c:v>
                </c:pt>
                <c:pt idx="44">
                  <c:v>9.8952835873394832E-2</c:v>
                </c:pt>
                <c:pt idx="45">
                  <c:v>9.9814866231810476E-2</c:v>
                </c:pt>
                <c:pt idx="46">
                  <c:v>0.10040155857262703</c:v>
                </c:pt>
                <c:pt idx="47">
                  <c:v>0.10058755507054741</c:v>
                </c:pt>
                <c:pt idx="48">
                  <c:v>0.10049206864395245</c:v>
                </c:pt>
                <c:pt idx="49">
                  <c:v>0.10032403240608083</c:v>
                </c:pt>
                <c:pt idx="50">
                  <c:v>0.10011215439414586</c:v>
                </c:pt>
                <c:pt idx="51">
                  <c:v>9.9684662843596519E-2</c:v>
                </c:pt>
                <c:pt idx="52">
                  <c:v>9.9323052268488712E-2</c:v>
                </c:pt>
                <c:pt idx="53">
                  <c:v>9.8671409743270294E-2</c:v>
                </c:pt>
                <c:pt idx="54">
                  <c:v>9.787297698837169E-2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94F0-47D0-9DC4-8D86B04AF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593600"/>
        <c:axId val="492593992"/>
      </c:lineChart>
      <c:catAx>
        <c:axId val="492593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492593992"/>
        <c:crosses val="autoZero"/>
        <c:auto val="1"/>
        <c:lblAlgn val="ctr"/>
        <c:lblOffset val="100"/>
        <c:noMultiLvlLbl val="0"/>
      </c:catAx>
      <c:valAx>
        <c:axId val="492593992"/>
        <c:scaling>
          <c:orientation val="minMax"/>
          <c:max val="0.15000000000000002"/>
          <c:min val="7.0000000000000007E-2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9259360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0555555555555556"/>
          <c:y val="9.526173811606882E-2"/>
          <c:w val="0.42908705161854765"/>
          <c:h val="0.2657027777777777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23'!$A$11</c:f>
              <c:strCache>
                <c:ptCount val="1"/>
                <c:pt idx="0">
                  <c:v>Methodological change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23'!$B$10:$BD$10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23'!$B$11:$BD$11</c:f>
              <c:numCache>
                <c:formatCode>0.0%</c:formatCode>
                <c:ptCount val="55"/>
                <c:pt idx="0">
                  <c:v>8.5661178091161305E-2</c:v>
                </c:pt>
                <c:pt idx="1">
                  <c:v>8.6890541246745848E-2</c:v>
                </c:pt>
                <c:pt idx="2">
                  <c:v>8.5860344001902456E-2</c:v>
                </c:pt>
                <c:pt idx="3">
                  <c:v>8.4952860073244582E-2</c:v>
                </c:pt>
                <c:pt idx="4">
                  <c:v>8.4154280346291493E-2</c:v>
                </c:pt>
                <c:pt idx="5">
                  <c:v>8.34736900412619E-2</c:v>
                </c:pt>
                <c:pt idx="6">
                  <c:v>8.2427592738855929E-2</c:v>
                </c:pt>
                <c:pt idx="7">
                  <c:v>8.1052999756632077E-2</c:v>
                </c:pt>
                <c:pt idx="8">
                  <c:v>8.0610998831382966E-2</c:v>
                </c:pt>
                <c:pt idx="9">
                  <c:v>8.0271476985257481E-2</c:v>
                </c:pt>
                <c:pt idx="10">
                  <c:v>8.0118934679381332E-2</c:v>
                </c:pt>
                <c:pt idx="11">
                  <c:v>8.0063968640810723E-2</c:v>
                </c:pt>
                <c:pt idx="12">
                  <c:v>8.0290326384493196E-2</c:v>
                </c:pt>
                <c:pt idx="13">
                  <c:v>8.0538437373467608E-2</c:v>
                </c:pt>
                <c:pt idx="14">
                  <c:v>8.0307724867782967E-2</c:v>
                </c:pt>
                <c:pt idx="15">
                  <c:v>8.019678760543543E-2</c:v>
                </c:pt>
                <c:pt idx="16">
                  <c:v>8.0349538278954732E-2</c:v>
                </c:pt>
                <c:pt idx="17">
                  <c:v>8.0560023677813883E-2</c:v>
                </c:pt>
                <c:pt idx="18">
                  <c:v>8.0709066869897275E-2</c:v>
                </c:pt>
                <c:pt idx="19">
                  <c:v>8.127476027163813E-2</c:v>
                </c:pt>
                <c:pt idx="20">
                  <c:v>8.2003563008569438E-2</c:v>
                </c:pt>
                <c:pt idx="21">
                  <c:v>8.2792518175484955E-2</c:v>
                </c:pt>
                <c:pt idx="22">
                  <c:v>8.2975472831497213E-2</c:v>
                </c:pt>
                <c:pt idx="23">
                  <c:v>8.3884808269749159E-2</c:v>
                </c:pt>
                <c:pt idx="24">
                  <c:v>8.4980482790699557E-2</c:v>
                </c:pt>
                <c:pt idx="25">
                  <c:v>8.6135489875054025E-2</c:v>
                </c:pt>
                <c:pt idx="26">
                  <c:v>8.7059630163263263E-2</c:v>
                </c:pt>
                <c:pt idx="27">
                  <c:v>8.8411817541516571E-2</c:v>
                </c:pt>
                <c:pt idx="28">
                  <c:v>8.9879998490873983E-2</c:v>
                </c:pt>
                <c:pt idx="29">
                  <c:v>9.1351678349381293E-2</c:v>
                </c:pt>
                <c:pt idx="30">
                  <c:v>9.218782557923072E-2</c:v>
                </c:pt>
                <c:pt idx="31">
                  <c:v>9.3337336760416723E-2</c:v>
                </c:pt>
                <c:pt idx="32">
                  <c:v>9.4320520525975907E-2</c:v>
                </c:pt>
                <c:pt idx="33">
                  <c:v>9.5462293625258987E-2</c:v>
                </c:pt>
                <c:pt idx="34">
                  <c:v>9.6624133000199106E-2</c:v>
                </c:pt>
                <c:pt idx="35">
                  <c:v>9.8094457616699354E-2</c:v>
                </c:pt>
                <c:pt idx="36">
                  <c:v>9.9650406278333145E-2</c:v>
                </c:pt>
                <c:pt idx="37">
                  <c:v>0.1010455701359087</c:v>
                </c:pt>
                <c:pt idx="38">
                  <c:v>0.10225647792316872</c:v>
                </c:pt>
                <c:pt idx="39">
                  <c:v>0.10323526380129902</c:v>
                </c:pt>
                <c:pt idx="40">
                  <c:v>0.10462593357493712</c:v>
                </c:pt>
                <c:pt idx="41">
                  <c:v>0.10601233331407428</c:v>
                </c:pt>
                <c:pt idx="42">
                  <c:v>0.10731079387885484</c:v>
                </c:pt>
                <c:pt idx="43">
                  <c:v>0.10844459723966922</c:v>
                </c:pt>
                <c:pt idx="44">
                  <c:v>0.10962668710709902</c:v>
                </c:pt>
                <c:pt idx="45">
                  <c:v>0.11062277905398259</c:v>
                </c:pt>
                <c:pt idx="46">
                  <c:v>0.11129681697010115</c:v>
                </c:pt>
                <c:pt idx="47">
                  <c:v>0.11152787808802447</c:v>
                </c:pt>
                <c:pt idx="48">
                  <c:v>0.11146409185531816</c:v>
                </c:pt>
                <c:pt idx="49">
                  <c:v>0.11116392900979324</c:v>
                </c:pt>
                <c:pt idx="50">
                  <c:v>0.11097040949762166</c:v>
                </c:pt>
                <c:pt idx="51">
                  <c:v>0.11053897476867817</c:v>
                </c:pt>
                <c:pt idx="52">
                  <c:v>0.11016576686579012</c:v>
                </c:pt>
                <c:pt idx="53">
                  <c:v>0.10947683035731821</c:v>
                </c:pt>
                <c:pt idx="54">
                  <c:v>0.10862007838873265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0E7-4695-8D34-D4BFB6A3C560}"/>
            </c:ext>
          </c:extLst>
        </c:ser>
        <c:ser>
          <c:idx val="5"/>
          <c:order val="1"/>
          <c:tx>
            <c:strRef>
              <c:f>'Graf 23'!$A$12</c:f>
              <c:strCache>
                <c:ptCount val="1"/>
                <c:pt idx="0">
                  <c:v>(1)</c:v>
                </c:pt>
              </c:strCache>
            </c:strRef>
          </c:tx>
          <c:spPr>
            <a:ln w="19050">
              <a:solidFill>
                <a:sysClr val="windowText" lastClr="000000">
                  <a:lumMod val="85000"/>
                  <a:lumOff val="15000"/>
                </a:sysClr>
              </a:solidFill>
              <a:prstDash val="dash"/>
            </a:ln>
          </c:spPr>
          <c:marker>
            <c:symbol val="none"/>
          </c:marker>
          <c:cat>
            <c:numRef>
              <c:f>'Graf 23'!$B$10:$BD$10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23'!$B$12:$BD$12</c:f>
              <c:numCache>
                <c:formatCode>0.0%</c:formatCode>
                <c:ptCount val="55"/>
                <c:pt idx="0">
                  <c:v>8.5661178091161305E-2</c:v>
                </c:pt>
                <c:pt idx="1">
                  <c:v>8.6890541246745848E-2</c:v>
                </c:pt>
                <c:pt idx="2">
                  <c:v>8.5860344001902456E-2</c:v>
                </c:pt>
                <c:pt idx="3">
                  <c:v>8.5135416982476939E-2</c:v>
                </c:pt>
                <c:pt idx="4">
                  <c:v>8.5202518211664191E-2</c:v>
                </c:pt>
                <c:pt idx="5">
                  <c:v>8.5020122526452385E-2</c:v>
                </c:pt>
                <c:pt idx="6">
                  <c:v>8.4316270914044963E-2</c:v>
                </c:pt>
                <c:pt idx="7">
                  <c:v>8.3429010630431871E-2</c:v>
                </c:pt>
                <c:pt idx="8">
                  <c:v>8.324783228110659E-2</c:v>
                </c:pt>
                <c:pt idx="9">
                  <c:v>8.3201367999688733E-2</c:v>
                </c:pt>
                <c:pt idx="10">
                  <c:v>8.31717395820461E-2</c:v>
                </c:pt>
                <c:pt idx="11">
                  <c:v>8.2964947963205263E-2</c:v>
                </c:pt>
                <c:pt idx="12">
                  <c:v>8.297677719579355E-2</c:v>
                </c:pt>
                <c:pt idx="13">
                  <c:v>8.3140888612768832E-2</c:v>
                </c:pt>
                <c:pt idx="14">
                  <c:v>8.3107642835030318E-2</c:v>
                </c:pt>
                <c:pt idx="15">
                  <c:v>8.3453637403270553E-2</c:v>
                </c:pt>
                <c:pt idx="16">
                  <c:v>8.3948444531750335E-2</c:v>
                </c:pt>
                <c:pt idx="17">
                  <c:v>8.4688354782839981E-2</c:v>
                </c:pt>
                <c:pt idx="18">
                  <c:v>8.5637524875689111E-2</c:v>
                </c:pt>
                <c:pt idx="19">
                  <c:v>8.6770337943121334E-2</c:v>
                </c:pt>
                <c:pt idx="20">
                  <c:v>8.8166693555311593E-2</c:v>
                </c:pt>
                <c:pt idx="21">
                  <c:v>8.9753155110685975E-2</c:v>
                </c:pt>
                <c:pt idx="22">
                  <c:v>9.1478089467772292E-2</c:v>
                </c:pt>
                <c:pt idx="23">
                  <c:v>9.3264628223215448E-2</c:v>
                </c:pt>
                <c:pt idx="24">
                  <c:v>9.5070417366042964E-2</c:v>
                </c:pt>
                <c:pt idx="25">
                  <c:v>9.6967727719437444E-2</c:v>
                </c:pt>
                <c:pt idx="26">
                  <c:v>9.8890811919299534E-2</c:v>
                </c:pt>
                <c:pt idx="27">
                  <c:v>0.10078202794561085</c:v>
                </c:pt>
                <c:pt idx="28">
                  <c:v>0.10262968343256459</c:v>
                </c:pt>
                <c:pt idx="29">
                  <c:v>0.10449402485002177</c:v>
                </c:pt>
                <c:pt idx="30">
                  <c:v>0.10633645797370382</c:v>
                </c:pt>
                <c:pt idx="31">
                  <c:v>0.10831286711704004</c:v>
                </c:pt>
                <c:pt idx="32">
                  <c:v>0.1103792798395434</c:v>
                </c:pt>
                <c:pt idx="33">
                  <c:v>0.11250948455988632</c:v>
                </c:pt>
                <c:pt idx="34">
                  <c:v>0.11467952030542558</c:v>
                </c:pt>
                <c:pt idx="35">
                  <c:v>0.11684157853298693</c:v>
                </c:pt>
                <c:pt idx="36">
                  <c:v>0.11898749054751696</c:v>
                </c:pt>
                <c:pt idx="37">
                  <c:v>0.12118900396246271</c:v>
                </c:pt>
                <c:pt idx="38">
                  <c:v>0.12338670199507561</c:v>
                </c:pt>
                <c:pt idx="39">
                  <c:v>0.12547008717364569</c:v>
                </c:pt>
                <c:pt idx="40">
                  <c:v>0.1273256636965826</c:v>
                </c:pt>
                <c:pt idx="41">
                  <c:v>0.12865344008386889</c:v>
                </c:pt>
                <c:pt idx="42">
                  <c:v>0.12986564481867649</c:v>
                </c:pt>
                <c:pt idx="43">
                  <c:v>0.13075808541059908</c:v>
                </c:pt>
                <c:pt idx="44">
                  <c:v>0.13156414049263362</c:v>
                </c:pt>
                <c:pt idx="45">
                  <c:v>0.13199032945840133</c:v>
                </c:pt>
                <c:pt idx="46">
                  <c:v>0.13226737634859928</c:v>
                </c:pt>
                <c:pt idx="47">
                  <c:v>0.13233380955788251</c:v>
                </c:pt>
                <c:pt idx="48">
                  <c:v>0.13208490461435579</c:v>
                </c:pt>
                <c:pt idx="49">
                  <c:v>0.13199201022581319</c:v>
                </c:pt>
                <c:pt idx="50">
                  <c:v>0.13171039079453364</c:v>
                </c:pt>
                <c:pt idx="51">
                  <c:v>0.13147077584624856</c:v>
                </c:pt>
                <c:pt idx="52">
                  <c:v>0.13130704938086224</c:v>
                </c:pt>
                <c:pt idx="53">
                  <c:v>0.13121402385154962</c:v>
                </c:pt>
                <c:pt idx="54">
                  <c:v>0.13111155317757281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40E7-4695-8D34-D4BFB6A3C560}"/>
            </c:ext>
          </c:extLst>
        </c:ser>
        <c:ser>
          <c:idx val="0"/>
          <c:order val="2"/>
          <c:tx>
            <c:strRef>
              <c:f>'Graf 23'!$A$13</c:f>
              <c:strCache>
                <c:ptCount val="1"/>
                <c:pt idx="0">
                  <c:v>(1)+(2)</c:v>
                </c:pt>
              </c:strCache>
            </c:strRef>
          </c:tx>
          <c:spPr>
            <a:ln w="19050">
              <a:solidFill>
                <a:srgbClr val="0070C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40E7-4695-8D34-D4BFB6A3C560}"/>
              </c:ext>
            </c:extLst>
          </c:dPt>
          <c:cat>
            <c:numRef>
              <c:f>'Graf 23'!$B$10:$BD$10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23'!$B$13:$BD$13</c:f>
              <c:numCache>
                <c:formatCode>0.0%</c:formatCode>
                <c:ptCount val="55"/>
                <c:pt idx="0">
                  <c:v>8.5661178091161305E-2</c:v>
                </c:pt>
                <c:pt idx="1">
                  <c:v>8.6890541246745848E-2</c:v>
                </c:pt>
                <c:pt idx="2">
                  <c:v>8.5860344001902456E-2</c:v>
                </c:pt>
                <c:pt idx="3">
                  <c:v>8.5135416982476939E-2</c:v>
                </c:pt>
                <c:pt idx="4">
                  <c:v>8.5314277748593195E-2</c:v>
                </c:pt>
                <c:pt idx="5">
                  <c:v>8.5096823787667211E-2</c:v>
                </c:pt>
                <c:pt idx="6">
                  <c:v>8.4384761978291548E-2</c:v>
                </c:pt>
                <c:pt idx="7">
                  <c:v>8.3508893798396946E-2</c:v>
                </c:pt>
                <c:pt idx="8">
                  <c:v>8.3332393798842497E-2</c:v>
                </c:pt>
                <c:pt idx="9">
                  <c:v>8.3286626602203193E-2</c:v>
                </c:pt>
                <c:pt idx="10">
                  <c:v>8.3254725334359944E-2</c:v>
                </c:pt>
                <c:pt idx="11">
                  <c:v>8.3051520515347269E-2</c:v>
                </c:pt>
                <c:pt idx="12">
                  <c:v>8.3084756726456668E-2</c:v>
                </c:pt>
                <c:pt idx="13">
                  <c:v>8.3288514836070138E-2</c:v>
                </c:pt>
                <c:pt idx="14">
                  <c:v>8.3305741364471261E-2</c:v>
                </c:pt>
                <c:pt idx="15">
                  <c:v>8.37095708497885E-2</c:v>
                </c:pt>
                <c:pt idx="16">
                  <c:v>8.4273493056051876E-2</c:v>
                </c:pt>
                <c:pt idx="17">
                  <c:v>8.509453544197787E-2</c:v>
                </c:pt>
                <c:pt idx="18">
                  <c:v>8.6129978271781843E-2</c:v>
                </c:pt>
                <c:pt idx="19">
                  <c:v>8.73511730866873E-2</c:v>
                </c:pt>
                <c:pt idx="20">
                  <c:v>8.883973652877579E-2</c:v>
                </c:pt>
                <c:pt idx="21">
                  <c:v>9.0483338833215229E-2</c:v>
                </c:pt>
                <c:pt idx="22">
                  <c:v>9.2227184589278116E-2</c:v>
                </c:pt>
                <c:pt idx="23">
                  <c:v>9.4040712300765619E-2</c:v>
                </c:pt>
                <c:pt idx="24">
                  <c:v>9.5907159988431329E-2</c:v>
                </c:pt>
                <c:pt idx="25">
                  <c:v>9.7869500361068992E-2</c:v>
                </c:pt>
                <c:pt idx="26">
                  <c:v>9.9857338399057749E-2</c:v>
                </c:pt>
                <c:pt idx="27">
                  <c:v>0.10183873309922101</c:v>
                </c:pt>
                <c:pt idx="28">
                  <c:v>0.10377829332383277</c:v>
                </c:pt>
                <c:pt idx="29">
                  <c:v>0.10573556050051534</c:v>
                </c:pt>
                <c:pt idx="30">
                  <c:v>0.10764001331131311</c:v>
                </c:pt>
                <c:pt idx="31">
                  <c:v>0.10964939490824606</c:v>
                </c:pt>
                <c:pt idx="32">
                  <c:v>0.11175099618860124</c:v>
                </c:pt>
                <c:pt idx="33">
                  <c:v>0.11391667052403651</c:v>
                </c:pt>
                <c:pt idx="34">
                  <c:v>0.11612147679393658</c:v>
                </c:pt>
                <c:pt idx="35">
                  <c:v>0.11834826275873225</c:v>
                </c:pt>
                <c:pt idx="36">
                  <c:v>0.12056210681143728</c:v>
                </c:pt>
                <c:pt idx="37">
                  <c:v>0.12280344112755136</c:v>
                </c:pt>
                <c:pt idx="38">
                  <c:v>0.12504057326625931</c:v>
                </c:pt>
                <c:pt idx="39">
                  <c:v>0.12716206800529747</c:v>
                </c:pt>
                <c:pt idx="40">
                  <c:v>0.12905107747736863</c:v>
                </c:pt>
                <c:pt idx="41">
                  <c:v>0.13040791205431351</c:v>
                </c:pt>
                <c:pt idx="42">
                  <c:v>0.13164686251679883</c:v>
                </c:pt>
                <c:pt idx="43">
                  <c:v>0.13256373216271</c:v>
                </c:pt>
                <c:pt idx="44">
                  <c:v>0.13339398041955114</c:v>
                </c:pt>
                <c:pt idx="45">
                  <c:v>0.13383808680253156</c:v>
                </c:pt>
                <c:pt idx="46">
                  <c:v>0.13412924417830513</c:v>
                </c:pt>
                <c:pt idx="47">
                  <c:v>0.1342087151013337</c:v>
                </c:pt>
                <c:pt idx="48">
                  <c:v>0.13396955950069403</c:v>
                </c:pt>
                <c:pt idx="49">
                  <c:v>0.13388590175401235</c:v>
                </c:pt>
                <c:pt idx="50">
                  <c:v>0.13360875209384629</c:v>
                </c:pt>
                <c:pt idx="51">
                  <c:v>0.1333733402497079</c:v>
                </c:pt>
                <c:pt idx="52">
                  <c:v>0.13321187737833207</c:v>
                </c:pt>
                <c:pt idx="53">
                  <c:v>0.13312170989082056</c:v>
                </c:pt>
                <c:pt idx="54">
                  <c:v>0.1330221757259164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40E7-4695-8D34-D4BFB6A3C560}"/>
            </c:ext>
          </c:extLst>
        </c:ser>
        <c:ser>
          <c:idx val="1"/>
          <c:order val="3"/>
          <c:tx>
            <c:strRef>
              <c:f>'Graf 23'!$A$14</c:f>
              <c:strCache>
                <c:ptCount val="1"/>
                <c:pt idx="0">
                  <c:v>(1)+(2)+(3)</c:v>
                </c:pt>
              </c:strCache>
            </c:strRef>
          </c:tx>
          <c:spPr>
            <a:ln w="19050">
              <a:solidFill>
                <a:srgbClr val="EEECE1">
                  <a:lumMod val="50000"/>
                </a:srgbClr>
              </a:solidFill>
            </a:ln>
          </c:spPr>
          <c:marker>
            <c:symbol val="none"/>
          </c:marker>
          <c:cat>
            <c:numRef>
              <c:f>'Graf 23'!$B$10:$BD$10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23'!$B$14:$BD$14</c:f>
              <c:numCache>
                <c:formatCode>0.0%</c:formatCode>
                <c:ptCount val="55"/>
                <c:pt idx="0">
                  <c:v>8.5661178091161305E-2</c:v>
                </c:pt>
                <c:pt idx="1">
                  <c:v>8.6895768194130696E-2</c:v>
                </c:pt>
                <c:pt idx="2">
                  <c:v>8.5869719371022543E-2</c:v>
                </c:pt>
                <c:pt idx="3">
                  <c:v>8.5149851180338382E-2</c:v>
                </c:pt>
                <c:pt idx="4">
                  <c:v>8.5336234303269337E-2</c:v>
                </c:pt>
                <c:pt idx="5">
                  <c:v>8.5128246239713448E-2</c:v>
                </c:pt>
                <c:pt idx="6">
                  <c:v>8.4430036221010446E-2</c:v>
                </c:pt>
                <c:pt idx="7">
                  <c:v>8.357097376197227E-2</c:v>
                </c:pt>
                <c:pt idx="8">
                  <c:v>8.3420805010007232E-2</c:v>
                </c:pt>
                <c:pt idx="9">
                  <c:v>8.3407150804902574E-2</c:v>
                </c:pt>
                <c:pt idx="10">
                  <c:v>8.3414095924806531E-2</c:v>
                </c:pt>
                <c:pt idx="11">
                  <c:v>8.32522433997092E-2</c:v>
                </c:pt>
                <c:pt idx="12">
                  <c:v>8.3331941471738363E-2</c:v>
                </c:pt>
                <c:pt idx="13">
                  <c:v>8.3588833009668448E-2</c:v>
                </c:pt>
                <c:pt idx="14">
                  <c:v>8.3659994072176239E-2</c:v>
                </c:pt>
                <c:pt idx="15">
                  <c:v>8.4131194901107001E-2</c:v>
                </c:pt>
                <c:pt idx="16">
                  <c:v>8.4772353789378183E-2</c:v>
                </c:pt>
                <c:pt idx="17">
                  <c:v>8.5682434288303397E-2</c:v>
                </c:pt>
                <c:pt idx="18">
                  <c:v>8.681781240692886E-2</c:v>
                </c:pt>
                <c:pt idx="19">
                  <c:v>8.8153017290461502E-2</c:v>
                </c:pt>
                <c:pt idx="20">
                  <c:v>8.9770755734477833E-2</c:v>
                </c:pt>
                <c:pt idx="21">
                  <c:v>9.1557305676102971E-2</c:v>
                </c:pt>
                <c:pt idx="22">
                  <c:v>9.345567940610322E-2</c:v>
                </c:pt>
                <c:pt idx="23">
                  <c:v>9.5431420327815208E-2</c:v>
                </c:pt>
                <c:pt idx="24">
                  <c:v>9.7469300324923222E-2</c:v>
                </c:pt>
                <c:pt idx="25">
                  <c:v>9.9612251388400921E-2</c:v>
                </c:pt>
                <c:pt idx="26">
                  <c:v>0.10178432218067866</c:v>
                </c:pt>
                <c:pt idx="27">
                  <c:v>0.10395044253753184</c:v>
                </c:pt>
                <c:pt idx="28">
                  <c:v>0.10607372965983203</c:v>
                </c:pt>
                <c:pt idx="29">
                  <c:v>0.10821321415678382</c:v>
                </c:pt>
                <c:pt idx="30">
                  <c:v>0.11029860425033747</c:v>
                </c:pt>
                <c:pt idx="31">
                  <c:v>0.11246620078323777</c:v>
                </c:pt>
                <c:pt idx="32">
                  <c:v>0.11470252419599571</c:v>
                </c:pt>
                <c:pt idx="33">
                  <c:v>0.11698077855965201</c:v>
                </c:pt>
                <c:pt idx="34">
                  <c:v>0.11927445225460248</c:v>
                </c:pt>
                <c:pt idx="35">
                  <c:v>0.12156860115556467</c:v>
                </c:pt>
                <c:pt idx="36">
                  <c:v>0.12383046537748051</c:v>
                </c:pt>
                <c:pt idx="37">
                  <c:v>0.12608541279303148</c:v>
                </c:pt>
                <c:pt idx="38">
                  <c:v>0.12831529886413087</c:v>
                </c:pt>
                <c:pt idx="39">
                  <c:v>0.13041881015252443</c:v>
                </c:pt>
                <c:pt idx="40">
                  <c:v>0.13228974157141987</c:v>
                </c:pt>
                <c:pt idx="41">
                  <c:v>0.13361840820361701</c:v>
                </c:pt>
                <c:pt idx="42">
                  <c:v>0.1348171014685344</c:v>
                </c:pt>
                <c:pt idx="43">
                  <c:v>0.13568662768911594</c:v>
                </c:pt>
                <c:pt idx="44">
                  <c:v>0.13647665968408346</c:v>
                </c:pt>
                <c:pt idx="45">
                  <c:v>0.13688613331588456</c:v>
                </c:pt>
                <c:pt idx="46">
                  <c:v>0.13713997022069066</c:v>
                </c:pt>
                <c:pt idx="47">
                  <c:v>0.1371772780533598</c:v>
                </c:pt>
                <c:pt idx="48">
                  <c:v>0.13688631570287985</c:v>
                </c:pt>
                <c:pt idx="49">
                  <c:v>0.13675273084748568</c:v>
                </c:pt>
                <c:pt idx="50">
                  <c:v>0.13642137973875396</c:v>
                </c:pt>
                <c:pt idx="51">
                  <c:v>0.13613226444516943</c:v>
                </c:pt>
                <c:pt idx="52">
                  <c:v>0.13592096002223014</c:v>
                </c:pt>
                <c:pt idx="53">
                  <c:v>0.13578367380869794</c:v>
                </c:pt>
                <c:pt idx="54">
                  <c:v>0.1356398896973193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40E7-4695-8D34-D4BFB6A3C560}"/>
            </c:ext>
          </c:extLst>
        </c:ser>
        <c:ser>
          <c:idx val="2"/>
          <c:order val="4"/>
          <c:tx>
            <c:strRef>
              <c:f>'Graf 23'!$A$15</c:f>
              <c:strCache>
                <c:ptCount val="1"/>
                <c:pt idx="0">
                  <c:v>(1)+(2)+(3)+(4)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'Graf 23'!$B$10:$BD$10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23'!$B$15:$BD$15</c:f>
              <c:numCache>
                <c:formatCode>0.0%</c:formatCode>
                <c:ptCount val="55"/>
                <c:pt idx="0">
                  <c:v>8.5661178091161305E-2</c:v>
                </c:pt>
                <c:pt idx="1">
                  <c:v>8.6895768194130696E-2</c:v>
                </c:pt>
                <c:pt idx="2">
                  <c:v>8.5869719371022543E-2</c:v>
                </c:pt>
                <c:pt idx="3">
                  <c:v>8.6079303371177349E-2</c:v>
                </c:pt>
                <c:pt idx="4">
                  <c:v>8.6290943039993379E-2</c:v>
                </c:pt>
                <c:pt idx="5">
                  <c:v>8.612088882413306E-2</c:v>
                </c:pt>
                <c:pt idx="6">
                  <c:v>8.5456756298259579E-2</c:v>
                </c:pt>
                <c:pt idx="7">
                  <c:v>8.4634509521504392E-2</c:v>
                </c:pt>
                <c:pt idx="8">
                  <c:v>8.4519171064669926E-2</c:v>
                </c:pt>
                <c:pt idx="9">
                  <c:v>8.45444640904435E-2</c:v>
                </c:pt>
                <c:pt idx="10">
                  <c:v>8.4587524895146732E-2</c:v>
                </c:pt>
                <c:pt idx="11">
                  <c:v>8.4459825437564154E-2</c:v>
                </c:pt>
                <c:pt idx="12">
                  <c:v>8.4574394276437509E-2</c:v>
                </c:pt>
                <c:pt idx="13">
                  <c:v>8.4864287601189498E-2</c:v>
                </c:pt>
                <c:pt idx="14">
                  <c:v>8.4961828258627678E-2</c:v>
                </c:pt>
                <c:pt idx="15">
                  <c:v>8.5463063967824007E-2</c:v>
                </c:pt>
                <c:pt idx="16">
                  <c:v>8.6131446633112119E-2</c:v>
                </c:pt>
                <c:pt idx="17">
                  <c:v>8.7070832596380418E-2</c:v>
                </c:pt>
                <c:pt idx="18">
                  <c:v>8.8235400018287419E-2</c:v>
                </c:pt>
                <c:pt idx="19">
                  <c:v>8.9600216605603258E-2</c:v>
                </c:pt>
                <c:pt idx="20">
                  <c:v>9.1248209781332634E-2</c:v>
                </c:pt>
                <c:pt idx="21">
                  <c:v>9.3067478613093932E-2</c:v>
                </c:pt>
                <c:pt idx="22">
                  <c:v>9.4998105289006568E-2</c:v>
                </c:pt>
                <c:pt idx="23">
                  <c:v>9.7009655737963801E-2</c:v>
                </c:pt>
                <c:pt idx="24">
                  <c:v>9.9082734504452263E-2</c:v>
                </c:pt>
                <c:pt idx="25">
                  <c:v>0.10126164588676058</c:v>
                </c:pt>
                <c:pt idx="26">
                  <c:v>0.10347044310550767</c:v>
                </c:pt>
                <c:pt idx="27">
                  <c:v>0.10567213575219751</c:v>
                </c:pt>
                <c:pt idx="28">
                  <c:v>0.10782943781403832</c:v>
                </c:pt>
                <c:pt idx="29">
                  <c:v>0.1100004844324599</c:v>
                </c:pt>
                <c:pt idx="30">
                  <c:v>0.11211583313437898</c:v>
                </c:pt>
                <c:pt idx="31">
                  <c:v>0.11431509882181706</c:v>
                </c:pt>
                <c:pt idx="32">
                  <c:v>0.11658287647449829</c:v>
                </c:pt>
                <c:pt idx="33">
                  <c:v>0.11889201702098863</c:v>
                </c:pt>
                <c:pt idx="34">
                  <c:v>0.12121452551994143</c:v>
                </c:pt>
                <c:pt idx="35">
                  <c:v>0.12353813347818221</c:v>
                </c:pt>
                <c:pt idx="36">
                  <c:v>0.12582664350770864</c:v>
                </c:pt>
                <c:pt idx="37">
                  <c:v>0.12810740911500201</c:v>
                </c:pt>
                <c:pt idx="38">
                  <c:v>0.13036141639119239</c:v>
                </c:pt>
                <c:pt idx="39">
                  <c:v>0.13248698529519209</c:v>
                </c:pt>
                <c:pt idx="40">
                  <c:v>0.13437550715660918</c:v>
                </c:pt>
                <c:pt idx="41">
                  <c:v>0.13571594266145581</c:v>
                </c:pt>
                <c:pt idx="42">
                  <c:v>0.13692693765672254</c:v>
                </c:pt>
                <c:pt idx="43">
                  <c:v>0.13780346341393132</c:v>
                </c:pt>
                <c:pt idx="44">
                  <c:v>0.13859805874113484</c:v>
                </c:pt>
                <c:pt idx="45">
                  <c:v>0.13901019485146779</c:v>
                </c:pt>
                <c:pt idx="46">
                  <c:v>0.13926390288852764</c:v>
                </c:pt>
                <c:pt idx="47">
                  <c:v>0.13929847927795375</c:v>
                </c:pt>
                <c:pt idx="48">
                  <c:v>0.1390008891378674</c:v>
                </c:pt>
                <c:pt idx="49">
                  <c:v>0.13886181159532901</c:v>
                </c:pt>
                <c:pt idx="50">
                  <c:v>0.13852098118801878</c:v>
                </c:pt>
                <c:pt idx="51">
                  <c:v>0.13822564665896056</c:v>
                </c:pt>
                <c:pt idx="52">
                  <c:v>0.13800590968916818</c:v>
                </c:pt>
                <c:pt idx="53">
                  <c:v>0.13786322943207235</c:v>
                </c:pt>
                <c:pt idx="54">
                  <c:v>0.1377116280925299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40E7-4695-8D34-D4BFB6A3C560}"/>
            </c:ext>
          </c:extLst>
        </c:ser>
        <c:ser>
          <c:idx val="4"/>
          <c:order val="5"/>
          <c:tx>
            <c:strRef>
              <c:f>'Graf 23'!$A$16</c:f>
              <c:strCache>
                <c:ptCount val="1"/>
                <c:pt idx="0">
                  <c:v>Former projection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'Graf 23'!$B$10:$BD$10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23'!$B$16:$BD$16</c:f>
              <c:numCache>
                <c:formatCode>0.0%</c:formatCode>
                <c:ptCount val="55"/>
                <c:pt idx="0">
                  <c:v>8.5871481888352155E-2</c:v>
                </c:pt>
                <c:pt idx="1">
                  <c:v>8.6677305100869809E-2</c:v>
                </c:pt>
                <c:pt idx="2">
                  <c:v>8.520475475949027E-2</c:v>
                </c:pt>
                <c:pt idx="3">
                  <c:v>8.3954429560400681E-2</c:v>
                </c:pt>
                <c:pt idx="4">
                  <c:v>8.2606795942409814E-2</c:v>
                </c:pt>
                <c:pt idx="5">
                  <c:v>8.1502444224115178E-2</c:v>
                </c:pt>
                <c:pt idx="6">
                  <c:v>8.0407518364979169E-2</c:v>
                </c:pt>
                <c:pt idx="7">
                  <c:v>7.8927445356057738E-2</c:v>
                </c:pt>
                <c:pt idx="8">
                  <c:v>7.8341249817429764E-2</c:v>
                </c:pt>
                <c:pt idx="9">
                  <c:v>7.7810968570015668E-2</c:v>
                </c:pt>
                <c:pt idx="10">
                  <c:v>7.7432845938762332E-2</c:v>
                </c:pt>
                <c:pt idx="11">
                  <c:v>7.7106868563674644E-2</c:v>
                </c:pt>
                <c:pt idx="12">
                  <c:v>7.7021917462112691E-2</c:v>
                </c:pt>
                <c:pt idx="13">
                  <c:v>7.6944386737856349E-2</c:v>
                </c:pt>
                <c:pt idx="14">
                  <c:v>7.6419553865300083E-2</c:v>
                </c:pt>
                <c:pt idx="15">
                  <c:v>7.5973153306615748E-2</c:v>
                </c:pt>
                <c:pt idx="16">
                  <c:v>7.5797821707383736E-2</c:v>
                </c:pt>
                <c:pt idx="17">
                  <c:v>7.56906681855853E-2</c:v>
                </c:pt>
                <c:pt idx="18">
                  <c:v>7.554121961678939E-2</c:v>
                </c:pt>
                <c:pt idx="19">
                  <c:v>7.5826307151761391E-2</c:v>
                </c:pt>
                <c:pt idx="20">
                  <c:v>7.6293726726426703E-2</c:v>
                </c:pt>
                <c:pt idx="21">
                  <c:v>7.6805361532191141E-2</c:v>
                </c:pt>
                <c:pt idx="22">
                  <c:v>7.6811800544056591E-2</c:v>
                </c:pt>
                <c:pt idx="23">
                  <c:v>7.7433057791686299E-2</c:v>
                </c:pt>
                <c:pt idx="24">
                  <c:v>7.8242739038634643E-2</c:v>
                </c:pt>
                <c:pt idx="25">
                  <c:v>7.9120460652798041E-2</c:v>
                </c:pt>
                <c:pt idx="26">
                  <c:v>7.9805356711749403E-2</c:v>
                </c:pt>
                <c:pt idx="27">
                  <c:v>8.0929679398695664E-2</c:v>
                </c:pt>
                <c:pt idx="28">
                  <c:v>8.2183581607906328E-2</c:v>
                </c:pt>
                <c:pt idx="29">
                  <c:v>8.3462907845251774E-2</c:v>
                </c:pt>
                <c:pt idx="30">
                  <c:v>8.4225390894183128E-2</c:v>
                </c:pt>
                <c:pt idx="31">
                  <c:v>8.5174112043768777E-2</c:v>
                </c:pt>
                <c:pt idx="32">
                  <c:v>8.5969665287297256E-2</c:v>
                </c:pt>
                <c:pt idx="33">
                  <c:v>8.6926106244429535E-2</c:v>
                </c:pt>
                <c:pt idx="34">
                  <c:v>8.7870405674924101E-2</c:v>
                </c:pt>
                <c:pt idx="35">
                  <c:v>8.9120382885227112E-2</c:v>
                </c:pt>
                <c:pt idx="36">
                  <c:v>9.0447875294912092E-2</c:v>
                </c:pt>
                <c:pt idx="37">
                  <c:v>9.162017140967732E-2</c:v>
                </c:pt>
                <c:pt idx="38">
                  <c:v>9.2640334383228884E-2</c:v>
                </c:pt>
                <c:pt idx="39">
                  <c:v>9.3568436496964752E-2</c:v>
                </c:pt>
                <c:pt idx="40">
                  <c:v>9.4725683461378857E-2</c:v>
                </c:pt>
                <c:pt idx="41">
                  <c:v>9.588651921399019E-2</c:v>
                </c:pt>
                <c:pt idx="42">
                  <c:v>9.6973036140939245E-2</c:v>
                </c:pt>
                <c:pt idx="43">
                  <c:v>9.7920190841806698E-2</c:v>
                </c:pt>
                <c:pt idx="44">
                  <c:v>9.8952835873394832E-2</c:v>
                </c:pt>
                <c:pt idx="45">
                  <c:v>9.9814866231810476E-2</c:v>
                </c:pt>
                <c:pt idx="46">
                  <c:v>0.10040155857262703</c:v>
                </c:pt>
                <c:pt idx="47">
                  <c:v>0.10058755507054741</c:v>
                </c:pt>
                <c:pt idx="48">
                  <c:v>0.10049206864395245</c:v>
                </c:pt>
                <c:pt idx="49">
                  <c:v>0.10032403240608083</c:v>
                </c:pt>
                <c:pt idx="50">
                  <c:v>0.10011215439414586</c:v>
                </c:pt>
                <c:pt idx="51">
                  <c:v>9.9684662843596519E-2</c:v>
                </c:pt>
                <c:pt idx="52">
                  <c:v>9.9323052268488712E-2</c:v>
                </c:pt>
                <c:pt idx="53">
                  <c:v>9.8671409743270294E-2</c:v>
                </c:pt>
                <c:pt idx="54">
                  <c:v>9.787297698837169E-2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40E7-4695-8D34-D4BFB6A3C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594776"/>
        <c:axId val="492595168"/>
      </c:lineChart>
      <c:catAx>
        <c:axId val="492594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492595168"/>
        <c:crosses val="autoZero"/>
        <c:auto val="1"/>
        <c:lblAlgn val="ctr"/>
        <c:lblOffset val="100"/>
        <c:noMultiLvlLbl val="0"/>
      </c:catAx>
      <c:valAx>
        <c:axId val="492595168"/>
        <c:scaling>
          <c:orientation val="minMax"/>
          <c:min val="7.0000000000000007E-2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9259477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8.3333333333333329E-2"/>
          <c:y val="0.10452099737532808"/>
          <c:w val="0.4068648293963254"/>
          <c:h val="0.27496208807232431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86336284722222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24+25'!$B$1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24+25'!$A$2:$A$4</c:f>
              <c:strCache>
                <c:ptCount val="3"/>
                <c:pt idx="0">
                  <c:v>Zdravotníctvo</c:v>
                </c:pt>
                <c:pt idx="1">
                  <c:v>Dlhodobá starostlivosť</c:v>
                </c:pt>
                <c:pt idx="2">
                  <c:v>Školstvo</c:v>
                </c:pt>
              </c:strCache>
            </c:strRef>
          </c:cat>
          <c:val>
            <c:numRef>
              <c:f>'Graf 24+25'!$B$2:$B$4</c:f>
              <c:numCache>
                <c:formatCode>0.0%</c:formatCode>
                <c:ptCount val="3"/>
                <c:pt idx="0">
                  <c:v>5.5613124903142991E-2</c:v>
                </c:pt>
                <c:pt idx="1">
                  <c:v>9.048760671439714E-3</c:v>
                </c:pt>
                <c:pt idx="2">
                  <c:v>3.7025556926788779E-2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387-4517-8C18-43B299B49CCC}"/>
            </c:ext>
          </c:extLst>
        </c:ser>
        <c:ser>
          <c:idx val="2"/>
          <c:order val="1"/>
          <c:tx>
            <c:strRef>
              <c:f>'Graf 24+25'!$C$1</c:f>
              <c:strCache>
                <c:ptCount val="1"/>
                <c:pt idx="0">
                  <c:v>Pôvodná projekcia 2070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'Graf 24+25'!$A$2:$A$4</c:f>
              <c:strCache>
                <c:ptCount val="3"/>
                <c:pt idx="0">
                  <c:v>Zdravotníctvo</c:v>
                </c:pt>
                <c:pt idx="1">
                  <c:v>Dlhodobá starostlivosť</c:v>
                </c:pt>
                <c:pt idx="2">
                  <c:v>Školstvo</c:v>
                </c:pt>
              </c:strCache>
            </c:strRef>
          </c:cat>
          <c:val>
            <c:numRef>
              <c:f>'Graf 24+25'!$C$2:$C$4</c:f>
              <c:numCache>
                <c:formatCode>0.0%</c:formatCode>
                <c:ptCount val="3"/>
                <c:pt idx="0">
                  <c:v>6.7869487049164276E-2</c:v>
                </c:pt>
                <c:pt idx="1">
                  <c:v>1.4874885934126759E-2</c:v>
                </c:pt>
                <c:pt idx="2">
                  <c:v>3.7091633145338331E-2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387-4517-8C18-43B299B49CCC}"/>
            </c:ext>
          </c:extLst>
        </c:ser>
        <c:ser>
          <c:idx val="1"/>
          <c:order val="2"/>
          <c:tx>
            <c:strRef>
              <c:f>'Graf 24+25'!$D$1</c:f>
              <c:strCache>
                <c:ptCount val="1"/>
                <c:pt idx="0">
                  <c:v>Aktualizovaná projekcia 2070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strRef>
              <c:f>'Graf 24+25'!$A$2:$A$4</c:f>
              <c:strCache>
                <c:ptCount val="3"/>
                <c:pt idx="0">
                  <c:v>Zdravotníctvo</c:v>
                </c:pt>
                <c:pt idx="1">
                  <c:v>Dlhodobá starostlivosť</c:v>
                </c:pt>
                <c:pt idx="2">
                  <c:v>Školstvo</c:v>
                </c:pt>
              </c:strCache>
            </c:strRef>
          </c:cat>
          <c:val>
            <c:numRef>
              <c:f>'Graf 24+25'!$D$2:$D$4</c:f>
              <c:numCache>
                <c:formatCode>0.0%</c:formatCode>
                <c:ptCount val="3"/>
                <c:pt idx="0">
                  <c:v>7.1046354901834613E-2</c:v>
                </c:pt>
                <c:pt idx="1">
                  <c:v>1.6390229905249451E-2</c:v>
                </c:pt>
                <c:pt idx="2">
                  <c:v>4.1655245029173595E-2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387-4517-8C18-43B299B49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595952"/>
        <c:axId val="492596344"/>
      </c:barChart>
      <c:catAx>
        <c:axId val="49259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92596344"/>
        <c:crosses val="autoZero"/>
        <c:auto val="1"/>
        <c:lblAlgn val="ctr"/>
        <c:lblOffset val="100"/>
        <c:noMultiLvlLbl val="0"/>
      </c:catAx>
      <c:valAx>
        <c:axId val="4925963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492595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488473315835524"/>
          <c:y val="8.111803732866725E-2"/>
          <c:w val="0.45807680047745969"/>
          <c:h val="0.2918057742782152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417436997626964E-2"/>
          <c:y val="5.5989236111111111E-2"/>
          <c:w val="0.93616132135261021"/>
          <c:h val="0.81392799946616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24+25'!$G$1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24+25'!$F$2:$F$4</c:f>
              <c:strCache>
                <c:ptCount val="3"/>
                <c:pt idx="0">
                  <c:v>Healthcare</c:v>
                </c:pt>
                <c:pt idx="1">
                  <c:v>Longterm care</c:v>
                </c:pt>
                <c:pt idx="2">
                  <c:v>Education</c:v>
                </c:pt>
              </c:strCache>
            </c:strRef>
          </c:cat>
          <c:val>
            <c:numRef>
              <c:f>'Graf 24+25'!$G$2:$G$4</c:f>
              <c:numCache>
                <c:formatCode>0.0%</c:formatCode>
                <c:ptCount val="3"/>
                <c:pt idx="0">
                  <c:v>5.5613124903142991E-2</c:v>
                </c:pt>
                <c:pt idx="1">
                  <c:v>9.048760671439714E-3</c:v>
                </c:pt>
                <c:pt idx="2">
                  <c:v>3.7025556926788779E-2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31-4595-BFDB-42DF6BCAE774}"/>
            </c:ext>
          </c:extLst>
        </c:ser>
        <c:ser>
          <c:idx val="2"/>
          <c:order val="1"/>
          <c:tx>
            <c:strRef>
              <c:f>'Graf 24+25'!$H$1</c:f>
              <c:strCache>
                <c:ptCount val="1"/>
                <c:pt idx="0">
                  <c:v>Former projection 2070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'Graf 24+25'!$F$2:$F$4</c:f>
              <c:strCache>
                <c:ptCount val="3"/>
                <c:pt idx="0">
                  <c:v>Healthcare</c:v>
                </c:pt>
                <c:pt idx="1">
                  <c:v>Longterm care</c:v>
                </c:pt>
                <c:pt idx="2">
                  <c:v>Education</c:v>
                </c:pt>
              </c:strCache>
            </c:strRef>
          </c:cat>
          <c:val>
            <c:numRef>
              <c:f>'Graf 24+25'!$H$2:$H$4</c:f>
              <c:numCache>
                <c:formatCode>0.0%</c:formatCode>
                <c:ptCount val="3"/>
                <c:pt idx="0">
                  <c:v>6.7869487049164276E-2</c:v>
                </c:pt>
                <c:pt idx="1">
                  <c:v>1.4874885934126759E-2</c:v>
                </c:pt>
                <c:pt idx="2">
                  <c:v>3.7091633145338331E-2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C31-4595-BFDB-42DF6BCAE774}"/>
            </c:ext>
          </c:extLst>
        </c:ser>
        <c:ser>
          <c:idx val="1"/>
          <c:order val="2"/>
          <c:tx>
            <c:strRef>
              <c:f>'Graf 24+25'!$I$1</c:f>
              <c:strCache>
                <c:ptCount val="1"/>
                <c:pt idx="0">
                  <c:v>Updated projection 2070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</c:spPr>
          <c:invertIfNegative val="0"/>
          <c:cat>
            <c:strRef>
              <c:f>'Graf 24+25'!$F$2:$F$4</c:f>
              <c:strCache>
                <c:ptCount val="3"/>
                <c:pt idx="0">
                  <c:v>Healthcare</c:v>
                </c:pt>
                <c:pt idx="1">
                  <c:v>Longterm care</c:v>
                </c:pt>
                <c:pt idx="2">
                  <c:v>Education</c:v>
                </c:pt>
              </c:strCache>
            </c:strRef>
          </c:cat>
          <c:val>
            <c:numRef>
              <c:f>'Graf 24+25'!$I$2:$I$4</c:f>
              <c:numCache>
                <c:formatCode>0.0%</c:formatCode>
                <c:ptCount val="3"/>
                <c:pt idx="0">
                  <c:v>7.1046354901834613E-2</c:v>
                </c:pt>
                <c:pt idx="1">
                  <c:v>1.6390229905249451E-2</c:v>
                </c:pt>
                <c:pt idx="2">
                  <c:v>4.1655245029173595E-2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C31-4595-BFDB-42DF6BCAE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597128"/>
        <c:axId val="492597520"/>
      </c:barChart>
      <c:catAx>
        <c:axId val="492597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92597520"/>
        <c:crosses val="autoZero"/>
        <c:auto val="1"/>
        <c:lblAlgn val="ctr"/>
        <c:lblOffset val="100"/>
        <c:noMultiLvlLbl val="0"/>
      </c:catAx>
      <c:valAx>
        <c:axId val="4925975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492597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460695538057744"/>
          <c:y val="7.1623515280928862E-2"/>
          <c:w val="0.44656299212598433"/>
          <c:h val="0.2868894301347924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24+25'!$A$18</c:f>
              <c:strCache>
                <c:ptCount val="1"/>
                <c:pt idx="0">
                  <c:v>Zdravotníctvo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24+25'!$B$17:$BD$17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24+25'!$B$18:$BD$18</c:f>
              <c:numCache>
                <c:formatCode>0.0%</c:formatCode>
                <c:ptCount val="55"/>
                <c:pt idx="0">
                  <c:v>0</c:v>
                </c:pt>
                <c:pt idx="1">
                  <c:v>-1.5323191813170211E-4</c:v>
                </c:pt>
                <c:pt idx="2">
                  <c:v>-1.8773383317737923E-4</c:v>
                </c:pt>
                <c:pt idx="3">
                  <c:v>-1.386948040912106E-4</c:v>
                </c:pt>
                <c:pt idx="4">
                  <c:v>-9.5417560786250632E-5</c:v>
                </c:pt>
                <c:pt idx="5">
                  <c:v>-7.7236540802765312E-5</c:v>
                </c:pt>
                <c:pt idx="6">
                  <c:v>-4.6579743149024464E-5</c:v>
                </c:pt>
                <c:pt idx="7">
                  <c:v>-2.6089803381994516E-5</c:v>
                </c:pt>
                <c:pt idx="8">
                  <c:v>-8.0091485072752984E-6</c:v>
                </c:pt>
                <c:pt idx="9">
                  <c:v>-6.1701994600316112E-6</c:v>
                </c:pt>
                <c:pt idx="10">
                  <c:v>2.0556382881364855E-5</c:v>
                </c:pt>
                <c:pt idx="11">
                  <c:v>2.3526819170403E-5</c:v>
                </c:pt>
                <c:pt idx="12">
                  <c:v>5.0678957859497941E-5</c:v>
                </c:pt>
                <c:pt idx="13">
                  <c:v>4.529669584947271E-5</c:v>
                </c:pt>
                <c:pt idx="14">
                  <c:v>5.9328658778854403E-5</c:v>
                </c:pt>
                <c:pt idx="15">
                  <c:v>6.9435790422005532E-5</c:v>
                </c:pt>
                <c:pt idx="16">
                  <c:v>9.6416190897938848E-5</c:v>
                </c:pt>
                <c:pt idx="17">
                  <c:v>1.2356797102493821E-4</c:v>
                </c:pt>
                <c:pt idx="18">
                  <c:v>1.6202297489989803E-4</c:v>
                </c:pt>
                <c:pt idx="19">
                  <c:v>2.2460680821644095E-4</c:v>
                </c:pt>
                <c:pt idx="20">
                  <c:v>2.6619879097606437E-4</c:v>
                </c:pt>
                <c:pt idx="21">
                  <c:v>3.4473195480651421E-4</c:v>
                </c:pt>
                <c:pt idx="22">
                  <c:v>4.0803806682850665E-4</c:v>
                </c:pt>
                <c:pt idx="23">
                  <c:v>4.7342195039590251E-4</c:v>
                </c:pt>
                <c:pt idx="24">
                  <c:v>5.7571031764378053E-4</c:v>
                </c:pt>
                <c:pt idx="25">
                  <c:v>6.5209810208053829E-4</c:v>
                </c:pt>
                <c:pt idx="26">
                  <c:v>7.1572257305700052E-4</c:v>
                </c:pt>
                <c:pt idx="27">
                  <c:v>8.1010915025029999E-4</c:v>
                </c:pt>
                <c:pt idx="28">
                  <c:v>9.0735722370825832E-4</c:v>
                </c:pt>
                <c:pt idx="29">
                  <c:v>9.95742011786609E-4</c:v>
                </c:pt>
                <c:pt idx="30">
                  <c:v>1.0682809133016047E-3</c:v>
                </c:pt>
                <c:pt idx="31">
                  <c:v>1.1634969887778103E-3</c:v>
                </c:pt>
                <c:pt idx="32">
                  <c:v>1.2457431825673292E-3</c:v>
                </c:pt>
                <c:pt idx="33">
                  <c:v>1.3063471372229251E-3</c:v>
                </c:pt>
                <c:pt idx="34">
                  <c:v>1.3901415472479339E-3</c:v>
                </c:pt>
                <c:pt idx="35">
                  <c:v>1.4531308368605522E-3</c:v>
                </c:pt>
                <c:pt idx="36">
                  <c:v>1.4970810310469672E-3</c:v>
                </c:pt>
                <c:pt idx="37">
                  <c:v>1.5919780268363404E-3</c:v>
                </c:pt>
                <c:pt idx="38">
                  <c:v>1.6655340377508133E-3</c:v>
                </c:pt>
                <c:pt idx="39">
                  <c:v>1.7325102094480904E-3</c:v>
                </c:pt>
                <c:pt idx="40">
                  <c:v>1.8138572181613988E-3</c:v>
                </c:pt>
                <c:pt idx="41">
                  <c:v>1.8646647313710042E-3</c:v>
                </c:pt>
                <c:pt idx="42">
                  <c:v>1.9674460589936158E-3</c:v>
                </c:pt>
                <c:pt idx="43">
                  <c:v>2.0347784836105554E-3</c:v>
                </c:pt>
                <c:pt idx="44">
                  <c:v>2.1174023790833285E-3</c:v>
                </c:pt>
                <c:pt idx="45">
                  <c:v>2.1940013618165556E-3</c:v>
                </c:pt>
                <c:pt idx="46">
                  <c:v>2.2873841769585203E-3</c:v>
                </c:pt>
                <c:pt idx="47">
                  <c:v>2.3714973074344136E-3</c:v>
                </c:pt>
                <c:pt idx="48">
                  <c:v>2.4737499125666142E-3</c:v>
                </c:pt>
                <c:pt idx="49">
                  <c:v>2.5640045581201143E-3</c:v>
                </c:pt>
                <c:pt idx="50">
                  <c:v>2.6812566682456931E-3</c:v>
                </c:pt>
                <c:pt idx="51">
                  <c:v>2.7898242094026669E-3</c:v>
                </c:pt>
                <c:pt idx="52">
                  <c:v>2.9143165814604277E-3</c:v>
                </c:pt>
                <c:pt idx="53">
                  <c:v>3.0302395818460059E-3</c:v>
                </c:pt>
                <c:pt idx="54">
                  <c:v>3.1768678526703374E-3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E6F-48AB-8753-1D3E432A5836}"/>
            </c:ext>
          </c:extLst>
        </c:ser>
        <c:ser>
          <c:idx val="5"/>
          <c:order val="1"/>
          <c:tx>
            <c:strRef>
              <c:f>'Graf 24+25'!$A$19</c:f>
              <c:strCache>
                <c:ptCount val="1"/>
                <c:pt idx="0">
                  <c:v>Dlhodobá starostlivosť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'Graf 24+25'!$B$17:$BD$17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24+25'!$B$19:$BD$19</c:f>
              <c:numCache>
                <c:formatCode>0.0%</c:formatCode>
                <c:ptCount val="55"/>
                <c:pt idx="0">
                  <c:v>0</c:v>
                </c:pt>
                <c:pt idx="1">
                  <c:v>-4.4936357113495308E-5</c:v>
                </c:pt>
                <c:pt idx="2">
                  <c:v>-4.5093994312407349E-5</c:v>
                </c:pt>
                <c:pt idx="3">
                  <c:v>-4.5496269870924923E-5</c:v>
                </c:pt>
                <c:pt idx="4">
                  <c:v>-4.4336225215380054E-5</c:v>
                </c:pt>
                <c:pt idx="5">
                  <c:v>-4.2774471680920858E-5</c:v>
                </c:pt>
                <c:pt idx="6">
                  <c:v>-4.0274985731383326E-5</c:v>
                </c:pt>
                <c:pt idx="7">
                  <c:v>-3.8777838406657269E-5</c:v>
                </c:pt>
                <c:pt idx="8">
                  <c:v>-3.7696479124971204E-5</c:v>
                </c:pt>
                <c:pt idx="9">
                  <c:v>-3.404676801951778E-5</c:v>
                </c:pt>
                <c:pt idx="10">
                  <c:v>-2.7895612512218727E-5</c:v>
                </c:pt>
                <c:pt idx="11">
                  <c:v>-2.1331425710506834E-5</c:v>
                </c:pt>
                <c:pt idx="12">
                  <c:v>-1.5030882437412352E-5</c:v>
                </c:pt>
                <c:pt idx="13">
                  <c:v>-9.0149537676209596E-6</c:v>
                </c:pt>
                <c:pt idx="14">
                  <c:v>-4.0442334132473333E-7</c:v>
                </c:pt>
                <c:pt idx="15">
                  <c:v>1.36600754810412E-5</c:v>
                </c:pt>
                <c:pt idx="16">
                  <c:v>3.3045312132542468E-5</c:v>
                </c:pt>
                <c:pt idx="17">
                  <c:v>5.8118579835135799E-5</c:v>
                </c:pt>
                <c:pt idx="18">
                  <c:v>8.7476294389658986E-5</c:v>
                </c:pt>
                <c:pt idx="19">
                  <c:v>1.2158672775692159E-4</c:v>
                </c:pt>
                <c:pt idx="20">
                  <c:v>1.6183689158796755E-4</c:v>
                </c:pt>
                <c:pt idx="21">
                  <c:v>2.0454444803045925E-4</c:v>
                </c:pt>
                <c:pt idx="22">
                  <c:v>2.4976606912791022E-4</c:v>
                </c:pt>
                <c:pt idx="23">
                  <c:v>2.9625903940301069E-4</c:v>
                </c:pt>
                <c:pt idx="24">
                  <c:v>3.4433310003521232E-4</c:v>
                </c:pt>
                <c:pt idx="25">
                  <c:v>3.9443484518129511E-4</c:v>
                </c:pt>
                <c:pt idx="26">
                  <c:v>4.4504645408816713E-4</c:v>
                </c:pt>
                <c:pt idx="27">
                  <c:v>4.9410103402911746E-4</c:v>
                </c:pt>
                <c:pt idx="28">
                  <c:v>5.4159514898473261E-4</c:v>
                </c:pt>
                <c:pt idx="29">
                  <c:v>5.8844666581101099E-4</c:v>
                </c:pt>
                <c:pt idx="30">
                  <c:v>6.3750127504650365E-4</c:v>
                </c:pt>
                <c:pt idx="31">
                  <c:v>6.8955749041135881E-4</c:v>
                </c:pt>
                <c:pt idx="32">
                  <c:v>7.4287372147167517E-4</c:v>
                </c:pt>
                <c:pt idx="33">
                  <c:v>7.9758635342253026E-4</c:v>
                </c:pt>
                <c:pt idx="34">
                  <c:v>8.5230361165498979E-4</c:v>
                </c:pt>
                <c:pt idx="35">
                  <c:v>9.0606917830760025E-4</c:v>
                </c:pt>
                <c:pt idx="36">
                  <c:v>9.5770313144996513E-4</c:v>
                </c:pt>
                <c:pt idx="37">
                  <c:v>1.0076542667481413E-3</c:v>
                </c:pt>
                <c:pt idx="38">
                  <c:v>1.0560843629336826E-3</c:v>
                </c:pt>
                <c:pt idx="39">
                  <c:v>1.1014486513760157E-3</c:v>
                </c:pt>
                <c:pt idx="40">
                  <c:v>1.1416444436400241E-3</c:v>
                </c:pt>
                <c:pt idx="41">
                  <c:v>1.1753562809007122E-3</c:v>
                </c:pt>
                <c:pt idx="42">
                  <c:v>1.2032258199100477E-3</c:v>
                </c:pt>
                <c:pt idx="43">
                  <c:v>1.226716017578835E-3</c:v>
                </c:pt>
                <c:pt idx="44">
                  <c:v>1.2471413985992296E-3</c:v>
                </c:pt>
                <c:pt idx="45">
                  <c:v>1.2653282813286193E-3</c:v>
                </c:pt>
                <c:pt idx="46">
                  <c:v>1.2836873651929826E-3</c:v>
                </c:pt>
                <c:pt idx="47">
                  <c:v>1.3024274299888328E-3</c:v>
                </c:pt>
                <c:pt idx="48">
                  <c:v>1.321962880668459E-3</c:v>
                </c:pt>
                <c:pt idx="49">
                  <c:v>1.3433125069877772E-3</c:v>
                </c:pt>
                <c:pt idx="50">
                  <c:v>1.3675806484281751E-3</c:v>
                </c:pt>
                <c:pt idx="51">
                  <c:v>1.3957533137844891E-3</c:v>
                </c:pt>
                <c:pt idx="52">
                  <c:v>1.4297922271436158E-3</c:v>
                </c:pt>
                <c:pt idx="53">
                  <c:v>1.4696130280562314E-3</c:v>
                </c:pt>
                <c:pt idx="54">
                  <c:v>1.5153439711226913E-3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6E6F-48AB-8753-1D3E432A5836}"/>
            </c:ext>
          </c:extLst>
        </c:ser>
        <c:ser>
          <c:idx val="0"/>
          <c:order val="2"/>
          <c:tx>
            <c:strRef>
              <c:f>'Graf 24+25'!$A$20</c:f>
              <c:strCache>
                <c:ptCount val="1"/>
                <c:pt idx="0">
                  <c:v>Školstvo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6E6F-48AB-8753-1D3E432A5836}"/>
              </c:ext>
            </c:extLst>
          </c:dPt>
          <c:cat>
            <c:numRef>
              <c:f>'Graf 24+25'!$B$17:$BD$17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24+25'!$B$20:$BD$20</c:f>
              <c:numCache>
                <c:formatCode>0.0%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8.297389744247318E-6</c:v>
                </c:pt>
                <c:pt idx="5">
                  <c:v>1.9163508668902375E-5</c:v>
                </c:pt>
                <c:pt idx="6">
                  <c:v>3.4017679397861933E-5</c:v>
                </c:pt>
                <c:pt idx="7">
                  <c:v>4.4469160975753043E-5</c:v>
                </c:pt>
                <c:pt idx="8">
                  <c:v>5.2738845749340511E-5</c:v>
                </c:pt>
                <c:pt idx="9">
                  <c:v>7.1404611173573335E-5</c:v>
                </c:pt>
                <c:pt idx="10">
                  <c:v>9.9851974563609503E-5</c:v>
                </c:pt>
                <c:pt idx="11">
                  <c:v>1.2823197320346313E-4</c:v>
                </c:pt>
                <c:pt idx="12">
                  <c:v>1.5418204472136487E-4</c:v>
                </c:pt>
                <c:pt idx="13">
                  <c:v>1.7775257074434503E-4</c:v>
                </c:pt>
                <c:pt idx="14">
                  <c:v>2.1041809284749746E-4</c:v>
                </c:pt>
                <c:pt idx="15">
                  <c:v>2.623909387532741E-4</c:v>
                </c:pt>
                <c:pt idx="16">
                  <c:v>3.3189073522122748E-4</c:v>
                </c:pt>
                <c:pt idx="17">
                  <c:v>4.1995672398543961E-4</c:v>
                </c:pt>
                <c:pt idx="18">
                  <c:v>5.2053017601920275E-4</c:v>
                </c:pt>
                <c:pt idx="19">
                  <c:v>6.3468289414073012E-4</c:v>
                </c:pt>
                <c:pt idx="20">
                  <c:v>7.6602265127314164E-4</c:v>
                </c:pt>
                <c:pt idx="21">
                  <c:v>9.0169147622852996E-4</c:v>
                </c:pt>
                <c:pt idx="22">
                  <c:v>1.041813719081386E-3</c:v>
                </c:pt>
                <c:pt idx="23">
                  <c:v>1.182973875549096E-3</c:v>
                </c:pt>
                <c:pt idx="24">
                  <c:v>1.3262897148590192E-3</c:v>
                </c:pt>
                <c:pt idx="25">
                  <c:v>1.4735999553185674E-3</c:v>
                </c:pt>
                <c:pt idx="26">
                  <c:v>1.6214100627532479E-3</c:v>
                </c:pt>
                <c:pt idx="27">
                  <c:v>1.7635376232477816E-3</c:v>
                </c:pt>
                <c:pt idx="28">
                  <c:v>1.9020301511598614E-3</c:v>
                </c:pt>
                <c:pt idx="29">
                  <c:v>2.0386240148594979E-3</c:v>
                </c:pt>
                <c:pt idx="30">
                  <c:v>2.1837726101817225E-3</c:v>
                </c:pt>
                <c:pt idx="31">
                  <c:v>2.3400062459694791E-3</c:v>
                </c:pt>
                <c:pt idx="32">
                  <c:v>2.5018894249286784E-3</c:v>
                </c:pt>
                <c:pt idx="33">
                  <c:v>2.6671046466545212E-3</c:v>
                </c:pt>
                <c:pt idx="34">
                  <c:v>2.8330079355993829E-3</c:v>
                </c:pt>
                <c:pt idx="35">
                  <c:v>2.9975583401418682E-3</c:v>
                </c:pt>
                <c:pt idx="36">
                  <c:v>3.1564675172445432E-3</c:v>
                </c:pt>
                <c:pt idx="37">
                  <c:v>3.3104733798331675E-3</c:v>
                </c:pt>
                <c:pt idx="38">
                  <c:v>3.4567483644547181E-3</c:v>
                </c:pt>
                <c:pt idx="39">
                  <c:v>3.591685429713829E-3</c:v>
                </c:pt>
                <c:pt idx="40">
                  <c:v>3.7086384162841402E-3</c:v>
                </c:pt>
                <c:pt idx="41">
                  <c:v>3.801153751935966E-3</c:v>
                </c:pt>
                <c:pt idx="42">
                  <c:v>3.8726184373669482E-3</c:v>
                </c:pt>
                <c:pt idx="43">
                  <c:v>3.9254935692720804E-3</c:v>
                </c:pt>
                <c:pt idx="44">
                  <c:v>3.9664929691008233E-3</c:v>
                </c:pt>
                <c:pt idx="45">
                  <c:v>3.9993339849596805E-3</c:v>
                </c:pt>
                <c:pt idx="46">
                  <c:v>4.0316014113698003E-3</c:v>
                </c:pt>
                <c:pt idx="47">
                  <c:v>4.0637774942429506E-3</c:v>
                </c:pt>
                <c:pt idx="48">
                  <c:v>4.0969090247129133E-3</c:v>
                </c:pt>
                <c:pt idx="49">
                  <c:v>4.1371312005330464E-3</c:v>
                </c:pt>
                <c:pt idx="50">
                  <c:v>4.1877807425903142E-3</c:v>
                </c:pt>
                <c:pt idx="51">
                  <c:v>4.253026393451851E-3</c:v>
                </c:pt>
                <c:pt idx="52">
                  <c:v>4.3371198941613764E-3</c:v>
                </c:pt>
                <c:pt idx="53">
                  <c:v>4.4404245085481794E-3</c:v>
                </c:pt>
                <c:pt idx="54">
                  <c:v>4.5636118838352675E-3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6E6F-48AB-8753-1D3E432A5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598304"/>
        <c:axId val="492598696"/>
      </c:lineChart>
      <c:catAx>
        <c:axId val="492598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492598696"/>
        <c:crosses val="autoZero"/>
        <c:auto val="1"/>
        <c:lblAlgn val="ctr"/>
        <c:lblOffset val="100"/>
        <c:noMultiLvlLbl val="0"/>
      </c:catAx>
      <c:valAx>
        <c:axId val="492598696"/>
        <c:scaling>
          <c:orientation val="minMax"/>
          <c:min val="-5.0000000000000023E-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92598304"/>
        <c:crosses val="autoZero"/>
        <c:crossBetween val="between"/>
        <c:majorUnit val="1.0000000000000002E-3"/>
      </c:valAx>
    </c:plotArea>
    <c:legend>
      <c:legendPos val="l"/>
      <c:layout>
        <c:manualLayout>
          <c:xMode val="edge"/>
          <c:yMode val="edge"/>
          <c:x val="0.12500012942169211"/>
          <c:y val="0.1402270819386443"/>
          <c:w val="0.38186482939632543"/>
          <c:h val="0.2657027777777777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8210625911559795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1+2'!$I$4</c:f>
              <c:strCache>
                <c:ptCount val="1"/>
                <c:pt idx="0">
                  <c:v>Spotreba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1+2'!$J$3:$O$3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1+2'!$J$4:$O$4</c:f>
              <c:numCache>
                <c:formatCode>0.0</c:formatCode>
                <c:ptCount val="6"/>
                <c:pt idx="0">
                  <c:v>2.194397156543709</c:v>
                </c:pt>
                <c:pt idx="1">
                  <c:v>1.8687703569892946</c:v>
                </c:pt>
                <c:pt idx="2">
                  <c:v>-4.3084897560221336</c:v>
                </c:pt>
                <c:pt idx="3">
                  <c:v>4.3058356988232012</c:v>
                </c:pt>
                <c:pt idx="4">
                  <c:v>2.6033498118125542</c:v>
                </c:pt>
                <c:pt idx="5">
                  <c:v>2.0479641705497249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7-4408-9F07-E957EA5AF99D}"/>
            </c:ext>
          </c:extLst>
        </c:ser>
        <c:ser>
          <c:idx val="8"/>
          <c:order val="1"/>
          <c:tx>
            <c:strRef>
              <c:f>'Graf 1+2'!$I$5</c:f>
              <c:strCache>
                <c:ptCount val="1"/>
                <c:pt idx="0">
                  <c:v>Investície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 1+2'!$J$3:$O$3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1+2'!$J$5:$O$5</c:f>
              <c:numCache>
                <c:formatCode>0.0</c:formatCode>
                <c:ptCount val="6"/>
                <c:pt idx="0">
                  <c:v>0.77955939743660463</c:v>
                </c:pt>
                <c:pt idx="1">
                  <c:v>0.9347677059594266</c:v>
                </c:pt>
                <c:pt idx="2">
                  <c:v>-4.3802151013383046</c:v>
                </c:pt>
                <c:pt idx="3">
                  <c:v>3.1643506566102477</c:v>
                </c:pt>
                <c:pt idx="4">
                  <c:v>1.0644171573000836</c:v>
                </c:pt>
                <c:pt idx="5">
                  <c:v>1.1962972900291591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7-4408-9F07-E957EA5AF99D}"/>
            </c:ext>
          </c:extLst>
        </c:ser>
        <c:ser>
          <c:idx val="0"/>
          <c:order val="2"/>
          <c:tx>
            <c:strRef>
              <c:f>'Graf 1+2'!$I$6</c:f>
              <c:strCache>
                <c:ptCount val="1"/>
                <c:pt idx="0">
                  <c:v>Zásoby a diskrepancia</c:v>
                </c:pt>
              </c:strCache>
            </c:strRef>
          </c:tx>
          <c:invertIfNegative val="0"/>
          <c:cat>
            <c:strRef>
              <c:f>'Graf 1+2'!$J$3:$O$3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1+2'!$J$6:$O$6</c:f>
              <c:numCache>
                <c:formatCode>0.0</c:formatCode>
                <c:ptCount val="6"/>
                <c:pt idx="0">
                  <c:v>0.51603171139720716</c:v>
                </c:pt>
                <c:pt idx="1">
                  <c:v>0.20633119145441614</c:v>
                </c:pt>
                <c:pt idx="2">
                  <c:v>-1.8229593910495039</c:v>
                </c:pt>
                <c:pt idx="3">
                  <c:v>-0.71083611010213199</c:v>
                </c:pt>
                <c:pt idx="4">
                  <c:v>8.2978306445221139E-2</c:v>
                </c:pt>
                <c:pt idx="5">
                  <c:v>9.4990092764661027E-3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E7-4408-9F07-E957EA5AF99D}"/>
            </c:ext>
          </c:extLst>
        </c:ser>
        <c:ser>
          <c:idx val="1"/>
          <c:order val="3"/>
          <c:tx>
            <c:strRef>
              <c:f>'Graf 1+2'!$I$7</c:f>
              <c:strCache>
                <c:ptCount val="1"/>
                <c:pt idx="0">
                  <c:v>Čistý export</c:v>
                </c:pt>
              </c:strCache>
            </c:strRef>
          </c:tx>
          <c:invertIfNegative val="0"/>
          <c:cat>
            <c:strRef>
              <c:f>'Graf 1+2'!$J$3:$O$3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1+2'!$J$7:$O$7</c:f>
              <c:numCache>
                <c:formatCode>0.0</c:formatCode>
                <c:ptCount val="6"/>
                <c:pt idx="0">
                  <c:v>0.54371477800710366</c:v>
                </c:pt>
                <c:pt idx="1">
                  <c:v>-0.73364873753568038</c:v>
                </c:pt>
                <c:pt idx="2">
                  <c:v>3.2916597444873394</c:v>
                </c:pt>
                <c:pt idx="3">
                  <c:v>3.8955337173895391E-2</c:v>
                </c:pt>
                <c:pt idx="4">
                  <c:v>0.32968596043597348</c:v>
                </c:pt>
                <c:pt idx="5">
                  <c:v>-0.10303405990984009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4E7-4408-9F07-E957EA5AF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513824"/>
        <c:axId val="486514216"/>
      </c:barChart>
      <c:lineChart>
        <c:grouping val="standard"/>
        <c:varyColors val="0"/>
        <c:ser>
          <c:idx val="2"/>
          <c:order val="4"/>
          <c:tx>
            <c:strRef>
              <c:f>'Graf 1+2'!$I$8</c:f>
              <c:strCache>
                <c:ptCount val="1"/>
                <c:pt idx="0">
                  <c:v>HDP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1+2'!$J$3:$O$3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1+2'!$J$8:$O$8</c:f>
              <c:numCache>
                <c:formatCode>0.0</c:formatCode>
                <c:ptCount val="6"/>
                <c:pt idx="0">
                  <c:v>4.0337030433846515</c:v>
                </c:pt>
                <c:pt idx="1">
                  <c:v>2.2762205168674483</c:v>
                </c:pt>
                <c:pt idx="2">
                  <c:v>-7.2200045039226213</c:v>
                </c:pt>
                <c:pt idx="3">
                  <c:v>6.798305582505221</c:v>
                </c:pt>
                <c:pt idx="4">
                  <c:v>4.0804312359938315</c:v>
                </c:pt>
                <c:pt idx="5">
                  <c:v>3.1507264099455194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4E7-4408-9F07-E957EA5AF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13824"/>
        <c:axId val="486514216"/>
      </c:lineChart>
      <c:catAx>
        <c:axId val="48651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86514216"/>
        <c:crosses val="autoZero"/>
        <c:auto val="1"/>
        <c:lblAlgn val="ctr"/>
        <c:lblOffset val="100"/>
        <c:noMultiLvlLbl val="0"/>
      </c:catAx>
      <c:valAx>
        <c:axId val="486514216"/>
        <c:scaling>
          <c:orientation val="minMax"/>
          <c:max val="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crossAx val="486513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058581966989727"/>
          <c:y val="0.51749208327930019"/>
          <c:w val="0.45338199625059344"/>
          <c:h val="0.30571771295664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24+25'!$A$23</c:f>
              <c:strCache>
                <c:ptCount val="1"/>
                <c:pt idx="0">
                  <c:v>Healthcare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24+25'!$B$22:$BD$22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24+25'!$B$23:$BD$23</c:f>
              <c:numCache>
                <c:formatCode>0.0%</c:formatCode>
                <c:ptCount val="55"/>
                <c:pt idx="0">
                  <c:v>0</c:v>
                </c:pt>
                <c:pt idx="1">
                  <c:v>-1.5323191813170211E-4</c:v>
                </c:pt>
                <c:pt idx="2">
                  <c:v>-1.8773383317737923E-4</c:v>
                </c:pt>
                <c:pt idx="3">
                  <c:v>-1.386948040912106E-4</c:v>
                </c:pt>
                <c:pt idx="4">
                  <c:v>-9.5417560786250632E-5</c:v>
                </c:pt>
                <c:pt idx="5">
                  <c:v>-7.7236540802765312E-5</c:v>
                </c:pt>
                <c:pt idx="6">
                  <c:v>-4.6579743149024464E-5</c:v>
                </c:pt>
                <c:pt idx="7">
                  <c:v>-2.6089803381994516E-5</c:v>
                </c:pt>
                <c:pt idx="8">
                  <c:v>-8.0091485072752984E-6</c:v>
                </c:pt>
                <c:pt idx="9">
                  <c:v>-6.1701994600316112E-6</c:v>
                </c:pt>
                <c:pt idx="10">
                  <c:v>2.0556382881364855E-5</c:v>
                </c:pt>
                <c:pt idx="11">
                  <c:v>2.3526819170403E-5</c:v>
                </c:pt>
                <c:pt idx="12">
                  <c:v>5.0678957859497941E-5</c:v>
                </c:pt>
                <c:pt idx="13">
                  <c:v>4.529669584947271E-5</c:v>
                </c:pt>
                <c:pt idx="14">
                  <c:v>5.9328658778854403E-5</c:v>
                </c:pt>
                <c:pt idx="15">
                  <c:v>6.9435790422005532E-5</c:v>
                </c:pt>
                <c:pt idx="16">
                  <c:v>9.6416190897938848E-5</c:v>
                </c:pt>
                <c:pt idx="17">
                  <c:v>1.2356797102493821E-4</c:v>
                </c:pt>
                <c:pt idx="18">
                  <c:v>1.6202297489989803E-4</c:v>
                </c:pt>
                <c:pt idx="19">
                  <c:v>2.2460680821644095E-4</c:v>
                </c:pt>
                <c:pt idx="20">
                  <c:v>2.6619879097606437E-4</c:v>
                </c:pt>
                <c:pt idx="21">
                  <c:v>3.4473195480651421E-4</c:v>
                </c:pt>
                <c:pt idx="22">
                  <c:v>4.0803806682850665E-4</c:v>
                </c:pt>
                <c:pt idx="23">
                  <c:v>4.7342195039590251E-4</c:v>
                </c:pt>
                <c:pt idx="24">
                  <c:v>5.7571031764378053E-4</c:v>
                </c:pt>
                <c:pt idx="25">
                  <c:v>6.5209810208053829E-4</c:v>
                </c:pt>
                <c:pt idx="26">
                  <c:v>7.1572257305700052E-4</c:v>
                </c:pt>
                <c:pt idx="27">
                  <c:v>8.1010915025029999E-4</c:v>
                </c:pt>
                <c:pt idx="28">
                  <c:v>9.0735722370825832E-4</c:v>
                </c:pt>
                <c:pt idx="29">
                  <c:v>9.95742011786609E-4</c:v>
                </c:pt>
                <c:pt idx="30">
                  <c:v>1.0682809133016047E-3</c:v>
                </c:pt>
                <c:pt idx="31">
                  <c:v>1.1634969887778103E-3</c:v>
                </c:pt>
                <c:pt idx="32">
                  <c:v>1.2457431825673292E-3</c:v>
                </c:pt>
                <c:pt idx="33">
                  <c:v>1.3063471372229251E-3</c:v>
                </c:pt>
                <c:pt idx="34">
                  <c:v>1.3901415472479339E-3</c:v>
                </c:pt>
                <c:pt idx="35">
                  <c:v>1.4531308368605522E-3</c:v>
                </c:pt>
                <c:pt idx="36">
                  <c:v>1.4970810310469672E-3</c:v>
                </c:pt>
                <c:pt idx="37">
                  <c:v>1.5919780268363404E-3</c:v>
                </c:pt>
                <c:pt idx="38">
                  <c:v>1.6655340377508133E-3</c:v>
                </c:pt>
                <c:pt idx="39">
                  <c:v>1.7325102094480904E-3</c:v>
                </c:pt>
                <c:pt idx="40">
                  <c:v>1.8138572181613988E-3</c:v>
                </c:pt>
                <c:pt idx="41">
                  <c:v>1.8646647313710042E-3</c:v>
                </c:pt>
                <c:pt idx="42">
                  <c:v>1.9674460589936158E-3</c:v>
                </c:pt>
                <c:pt idx="43">
                  <c:v>2.0347784836105554E-3</c:v>
                </c:pt>
                <c:pt idx="44">
                  <c:v>2.1174023790833285E-3</c:v>
                </c:pt>
                <c:pt idx="45">
                  <c:v>2.1940013618165556E-3</c:v>
                </c:pt>
                <c:pt idx="46">
                  <c:v>2.2873841769585203E-3</c:v>
                </c:pt>
                <c:pt idx="47">
                  <c:v>2.3714973074344136E-3</c:v>
                </c:pt>
                <c:pt idx="48">
                  <c:v>2.4737499125666142E-3</c:v>
                </c:pt>
                <c:pt idx="49">
                  <c:v>2.5640045581201143E-3</c:v>
                </c:pt>
                <c:pt idx="50">
                  <c:v>2.6812566682456931E-3</c:v>
                </c:pt>
                <c:pt idx="51">
                  <c:v>2.7898242094026669E-3</c:v>
                </c:pt>
                <c:pt idx="52">
                  <c:v>2.9143165814604277E-3</c:v>
                </c:pt>
                <c:pt idx="53">
                  <c:v>3.0302395818460059E-3</c:v>
                </c:pt>
                <c:pt idx="54">
                  <c:v>3.1768678526703374E-3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3AD-4611-B77B-0CFE792E0F00}"/>
            </c:ext>
          </c:extLst>
        </c:ser>
        <c:ser>
          <c:idx val="5"/>
          <c:order val="1"/>
          <c:tx>
            <c:strRef>
              <c:f>'Graf 24+25'!$A$24</c:f>
              <c:strCache>
                <c:ptCount val="1"/>
                <c:pt idx="0">
                  <c:v>Longterm care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'Graf 24+25'!$B$22:$BD$22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24+25'!$B$24:$BD$24</c:f>
              <c:numCache>
                <c:formatCode>0.0%</c:formatCode>
                <c:ptCount val="55"/>
                <c:pt idx="0">
                  <c:v>0</c:v>
                </c:pt>
                <c:pt idx="1">
                  <c:v>-4.4936357113495308E-5</c:v>
                </c:pt>
                <c:pt idx="2">
                  <c:v>-4.5093994312407349E-5</c:v>
                </c:pt>
                <c:pt idx="3">
                  <c:v>-4.5496269870924923E-5</c:v>
                </c:pt>
                <c:pt idx="4">
                  <c:v>-4.4336225215380054E-5</c:v>
                </c:pt>
                <c:pt idx="5">
                  <c:v>-4.2774471680920858E-5</c:v>
                </c:pt>
                <c:pt idx="6">
                  <c:v>-4.0274985731383326E-5</c:v>
                </c:pt>
                <c:pt idx="7">
                  <c:v>-3.8777838406657269E-5</c:v>
                </c:pt>
                <c:pt idx="8">
                  <c:v>-3.7696479124971204E-5</c:v>
                </c:pt>
                <c:pt idx="9">
                  <c:v>-3.404676801951778E-5</c:v>
                </c:pt>
                <c:pt idx="10">
                  <c:v>-2.7895612512218727E-5</c:v>
                </c:pt>
                <c:pt idx="11">
                  <c:v>-2.1331425710506834E-5</c:v>
                </c:pt>
                <c:pt idx="12">
                  <c:v>-1.5030882437412352E-5</c:v>
                </c:pt>
                <c:pt idx="13">
                  <c:v>-9.0149537676209596E-6</c:v>
                </c:pt>
                <c:pt idx="14">
                  <c:v>-4.0442334132473333E-7</c:v>
                </c:pt>
                <c:pt idx="15">
                  <c:v>1.36600754810412E-5</c:v>
                </c:pt>
                <c:pt idx="16">
                  <c:v>3.3045312132542468E-5</c:v>
                </c:pt>
                <c:pt idx="17">
                  <c:v>5.8118579835135799E-5</c:v>
                </c:pt>
                <c:pt idx="18">
                  <c:v>8.7476294389658986E-5</c:v>
                </c:pt>
                <c:pt idx="19">
                  <c:v>1.2158672775692159E-4</c:v>
                </c:pt>
                <c:pt idx="20">
                  <c:v>1.6183689158796755E-4</c:v>
                </c:pt>
                <c:pt idx="21">
                  <c:v>2.0454444803045925E-4</c:v>
                </c:pt>
                <c:pt idx="22">
                  <c:v>2.4976606912791022E-4</c:v>
                </c:pt>
                <c:pt idx="23">
                  <c:v>2.9625903940301069E-4</c:v>
                </c:pt>
                <c:pt idx="24">
                  <c:v>3.4433310003521232E-4</c:v>
                </c:pt>
                <c:pt idx="25">
                  <c:v>3.9443484518129511E-4</c:v>
                </c:pt>
                <c:pt idx="26">
                  <c:v>4.4504645408816713E-4</c:v>
                </c:pt>
                <c:pt idx="27">
                  <c:v>4.9410103402911746E-4</c:v>
                </c:pt>
                <c:pt idx="28">
                  <c:v>5.4159514898473261E-4</c:v>
                </c:pt>
                <c:pt idx="29">
                  <c:v>5.8844666581101099E-4</c:v>
                </c:pt>
                <c:pt idx="30">
                  <c:v>6.3750127504650365E-4</c:v>
                </c:pt>
                <c:pt idx="31">
                  <c:v>6.8955749041135881E-4</c:v>
                </c:pt>
                <c:pt idx="32">
                  <c:v>7.4287372147167517E-4</c:v>
                </c:pt>
                <c:pt idx="33">
                  <c:v>7.9758635342253026E-4</c:v>
                </c:pt>
                <c:pt idx="34">
                  <c:v>8.5230361165498979E-4</c:v>
                </c:pt>
                <c:pt idx="35">
                  <c:v>9.0606917830760025E-4</c:v>
                </c:pt>
                <c:pt idx="36">
                  <c:v>9.5770313144996513E-4</c:v>
                </c:pt>
                <c:pt idx="37">
                  <c:v>1.0076542667481413E-3</c:v>
                </c:pt>
                <c:pt idx="38">
                  <c:v>1.0560843629336826E-3</c:v>
                </c:pt>
                <c:pt idx="39">
                  <c:v>1.1014486513760157E-3</c:v>
                </c:pt>
                <c:pt idx="40">
                  <c:v>1.1416444436400241E-3</c:v>
                </c:pt>
                <c:pt idx="41">
                  <c:v>1.1753562809007122E-3</c:v>
                </c:pt>
                <c:pt idx="42">
                  <c:v>1.2032258199100477E-3</c:v>
                </c:pt>
                <c:pt idx="43">
                  <c:v>1.226716017578835E-3</c:v>
                </c:pt>
                <c:pt idx="44">
                  <c:v>1.2471413985992296E-3</c:v>
                </c:pt>
                <c:pt idx="45">
                  <c:v>1.2653282813286193E-3</c:v>
                </c:pt>
                <c:pt idx="46">
                  <c:v>1.2836873651929826E-3</c:v>
                </c:pt>
                <c:pt idx="47">
                  <c:v>1.3024274299888328E-3</c:v>
                </c:pt>
                <c:pt idx="48">
                  <c:v>1.321962880668459E-3</c:v>
                </c:pt>
                <c:pt idx="49">
                  <c:v>1.3433125069877772E-3</c:v>
                </c:pt>
                <c:pt idx="50">
                  <c:v>1.3675806484281751E-3</c:v>
                </c:pt>
                <c:pt idx="51">
                  <c:v>1.3957533137844891E-3</c:v>
                </c:pt>
                <c:pt idx="52">
                  <c:v>1.4297922271436158E-3</c:v>
                </c:pt>
                <c:pt idx="53">
                  <c:v>1.4696130280562314E-3</c:v>
                </c:pt>
                <c:pt idx="54">
                  <c:v>1.5153439711226913E-3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3AD-4611-B77B-0CFE792E0F00}"/>
            </c:ext>
          </c:extLst>
        </c:ser>
        <c:ser>
          <c:idx val="0"/>
          <c:order val="2"/>
          <c:tx>
            <c:strRef>
              <c:f>'Graf 24+25'!$A$25</c:f>
              <c:strCache>
                <c:ptCount val="1"/>
                <c:pt idx="0">
                  <c:v>Education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3AD-4611-B77B-0CFE792E0F00}"/>
              </c:ext>
            </c:extLst>
          </c:dPt>
          <c:cat>
            <c:numRef>
              <c:f>'Graf 24+25'!$B$22:$BD$22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24+25'!$B$25:$BD$25</c:f>
              <c:numCache>
                <c:formatCode>0.0%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8.297389744247318E-6</c:v>
                </c:pt>
                <c:pt idx="5">
                  <c:v>1.9163508668902375E-5</c:v>
                </c:pt>
                <c:pt idx="6">
                  <c:v>3.4017679397861933E-5</c:v>
                </c:pt>
                <c:pt idx="7">
                  <c:v>4.4469160975753043E-5</c:v>
                </c:pt>
                <c:pt idx="8">
                  <c:v>5.2738845749340511E-5</c:v>
                </c:pt>
                <c:pt idx="9">
                  <c:v>7.1404611173573335E-5</c:v>
                </c:pt>
                <c:pt idx="10">
                  <c:v>9.9851974563609503E-5</c:v>
                </c:pt>
                <c:pt idx="11">
                  <c:v>1.2823197320346313E-4</c:v>
                </c:pt>
                <c:pt idx="12">
                  <c:v>1.5418204472136487E-4</c:v>
                </c:pt>
                <c:pt idx="13">
                  <c:v>1.7775257074434503E-4</c:v>
                </c:pt>
                <c:pt idx="14">
                  <c:v>2.1041809284749746E-4</c:v>
                </c:pt>
                <c:pt idx="15">
                  <c:v>2.623909387532741E-4</c:v>
                </c:pt>
                <c:pt idx="16">
                  <c:v>3.3189073522122748E-4</c:v>
                </c:pt>
                <c:pt idx="17">
                  <c:v>4.1995672398543961E-4</c:v>
                </c:pt>
                <c:pt idx="18">
                  <c:v>5.2053017601920275E-4</c:v>
                </c:pt>
                <c:pt idx="19">
                  <c:v>6.3468289414073012E-4</c:v>
                </c:pt>
                <c:pt idx="20">
                  <c:v>7.6602265127314164E-4</c:v>
                </c:pt>
                <c:pt idx="21">
                  <c:v>9.0169147622852996E-4</c:v>
                </c:pt>
                <c:pt idx="22">
                  <c:v>1.041813719081386E-3</c:v>
                </c:pt>
                <c:pt idx="23">
                  <c:v>1.182973875549096E-3</c:v>
                </c:pt>
                <c:pt idx="24">
                  <c:v>1.3262897148590192E-3</c:v>
                </c:pt>
                <c:pt idx="25">
                  <c:v>1.4735999553185674E-3</c:v>
                </c:pt>
                <c:pt idx="26">
                  <c:v>1.6214100627532479E-3</c:v>
                </c:pt>
                <c:pt idx="27">
                  <c:v>1.7635376232477816E-3</c:v>
                </c:pt>
                <c:pt idx="28">
                  <c:v>1.9020301511598614E-3</c:v>
                </c:pt>
                <c:pt idx="29">
                  <c:v>2.0386240148594979E-3</c:v>
                </c:pt>
                <c:pt idx="30">
                  <c:v>2.1837726101817225E-3</c:v>
                </c:pt>
                <c:pt idx="31">
                  <c:v>2.3400062459694791E-3</c:v>
                </c:pt>
                <c:pt idx="32">
                  <c:v>2.5018894249286784E-3</c:v>
                </c:pt>
                <c:pt idx="33">
                  <c:v>2.6671046466545212E-3</c:v>
                </c:pt>
                <c:pt idx="34">
                  <c:v>2.8330079355993829E-3</c:v>
                </c:pt>
                <c:pt idx="35">
                  <c:v>2.9975583401418682E-3</c:v>
                </c:pt>
                <c:pt idx="36">
                  <c:v>3.1564675172445432E-3</c:v>
                </c:pt>
                <c:pt idx="37">
                  <c:v>3.3104733798331675E-3</c:v>
                </c:pt>
                <c:pt idx="38">
                  <c:v>3.4567483644547181E-3</c:v>
                </c:pt>
                <c:pt idx="39">
                  <c:v>3.591685429713829E-3</c:v>
                </c:pt>
                <c:pt idx="40">
                  <c:v>3.7086384162841402E-3</c:v>
                </c:pt>
                <c:pt idx="41">
                  <c:v>3.801153751935966E-3</c:v>
                </c:pt>
                <c:pt idx="42">
                  <c:v>3.8726184373669482E-3</c:v>
                </c:pt>
                <c:pt idx="43">
                  <c:v>3.9254935692720804E-3</c:v>
                </c:pt>
                <c:pt idx="44">
                  <c:v>3.9664929691008233E-3</c:v>
                </c:pt>
                <c:pt idx="45">
                  <c:v>3.9993339849596805E-3</c:v>
                </c:pt>
                <c:pt idx="46">
                  <c:v>4.0316014113698003E-3</c:v>
                </c:pt>
                <c:pt idx="47">
                  <c:v>4.0637774942429506E-3</c:v>
                </c:pt>
                <c:pt idx="48">
                  <c:v>4.0969090247129133E-3</c:v>
                </c:pt>
                <c:pt idx="49">
                  <c:v>4.1371312005330464E-3</c:v>
                </c:pt>
                <c:pt idx="50">
                  <c:v>4.1877807425903142E-3</c:v>
                </c:pt>
                <c:pt idx="51">
                  <c:v>4.253026393451851E-3</c:v>
                </c:pt>
                <c:pt idx="52">
                  <c:v>4.3371198941613764E-3</c:v>
                </c:pt>
                <c:pt idx="53">
                  <c:v>4.4404245085481794E-3</c:v>
                </c:pt>
                <c:pt idx="54">
                  <c:v>4.5636118838352675E-3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E3AD-4611-B77B-0CFE792E0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599480"/>
        <c:axId val="492599872"/>
      </c:lineChart>
      <c:catAx>
        <c:axId val="492599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492599872"/>
        <c:crosses val="autoZero"/>
        <c:auto val="1"/>
        <c:lblAlgn val="ctr"/>
        <c:lblOffset val="100"/>
        <c:noMultiLvlLbl val="0"/>
      </c:catAx>
      <c:valAx>
        <c:axId val="492599872"/>
        <c:scaling>
          <c:orientation val="minMax"/>
          <c:min val="-5.0000000000000023E-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92599480"/>
        <c:crosses val="autoZero"/>
        <c:crossBetween val="between"/>
        <c:majorUnit val="1.0000000000000002E-3"/>
      </c:valAx>
    </c:plotArea>
    <c:legend>
      <c:legendPos val="l"/>
      <c:layout>
        <c:manualLayout>
          <c:xMode val="edge"/>
          <c:yMode val="edge"/>
          <c:x val="0.14999999999999997"/>
          <c:y val="0.12125883303048657"/>
          <c:w val="0.35122511201251366"/>
          <c:h val="0.2657027777777777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26+27'!$A$3</c:f>
              <c:strCache>
                <c:ptCount val="1"/>
                <c:pt idx="0">
                  <c:v>Dodatočné výdavky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26+27'!$B$2:$BD$2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26+27'!$B$3:$BD$3</c:f>
              <c:numCache>
                <c:formatCode>0.0%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4.3724780517719886E-3</c:v>
                </c:pt>
                <c:pt idx="5">
                  <c:v>4.2577427783038468E-3</c:v>
                </c:pt>
                <c:pt idx="6">
                  <c:v>4.1159185320399777E-3</c:v>
                </c:pt>
                <c:pt idx="7">
                  <c:v>3.9492225040683171E-3</c:v>
                </c:pt>
                <c:pt idx="8">
                  <c:v>3.8408227389079286E-3</c:v>
                </c:pt>
                <c:pt idx="9">
                  <c:v>3.7352103563030314E-3</c:v>
                </c:pt>
                <c:pt idx="10">
                  <c:v>3.6323348334128674E-3</c:v>
                </c:pt>
                <c:pt idx="11">
                  <c:v>3.5141986187798013E-3</c:v>
                </c:pt>
                <c:pt idx="12">
                  <c:v>3.4107696666177412E-3</c:v>
                </c:pt>
                <c:pt idx="13">
                  <c:v>3.3225494421754709E-3</c:v>
                </c:pt>
                <c:pt idx="14">
                  <c:v>3.2296054559788484E-3</c:v>
                </c:pt>
                <c:pt idx="15">
                  <c:v>3.1687020040446212E-3</c:v>
                </c:pt>
                <c:pt idx="16">
                  <c:v>3.1269576353893797E-3</c:v>
                </c:pt>
                <c:pt idx="17">
                  <c:v>3.1023810201016022E-3</c:v>
                </c:pt>
                <c:pt idx="18">
                  <c:v>3.097657118351943E-3</c:v>
                </c:pt>
                <c:pt idx="19">
                  <c:v>3.1145211910396514E-3</c:v>
                </c:pt>
                <c:pt idx="20">
                  <c:v>3.1538660626610759E-3</c:v>
                </c:pt>
                <c:pt idx="21">
                  <c:v>3.2101734238379614E-3</c:v>
                </c:pt>
                <c:pt idx="22">
                  <c:v>3.2813326949448773E-3</c:v>
                </c:pt>
                <c:pt idx="23">
                  <c:v>3.3540181671287417E-3</c:v>
                </c:pt>
                <c:pt idx="24">
                  <c:v>3.4344997894956153E-3</c:v>
                </c:pt>
                <c:pt idx="25">
                  <c:v>3.5258505945141849E-3</c:v>
                </c:pt>
                <c:pt idx="26">
                  <c:v>3.6197083183349826E-3</c:v>
                </c:pt>
                <c:pt idx="27">
                  <c:v>3.7162129940413458E-3</c:v>
                </c:pt>
                <c:pt idx="28">
                  <c:v>3.8142539026223554E-3</c:v>
                </c:pt>
                <c:pt idx="29">
                  <c:v>3.9129335653558389E-3</c:v>
                </c:pt>
                <c:pt idx="30">
                  <c:v>4.0160222965707065E-3</c:v>
                </c:pt>
                <c:pt idx="31">
                  <c:v>4.1162185781701555E-3</c:v>
                </c:pt>
                <c:pt idx="32">
                  <c:v>4.2160386464033667E-3</c:v>
                </c:pt>
                <c:pt idx="33">
                  <c:v>4.3100992918637254E-3</c:v>
                </c:pt>
                <c:pt idx="34">
                  <c:v>4.3993331458584001E-3</c:v>
                </c:pt>
                <c:pt idx="35">
                  <c:v>4.4820481900243458E-3</c:v>
                </c:pt>
                <c:pt idx="36">
                  <c:v>4.5630108688480275E-3</c:v>
                </c:pt>
                <c:pt idx="37">
                  <c:v>4.6361625012377172E-3</c:v>
                </c:pt>
                <c:pt idx="38">
                  <c:v>4.7039186033494551E-3</c:v>
                </c:pt>
                <c:pt idx="39">
                  <c:v>4.7654935331417902E-3</c:v>
                </c:pt>
                <c:pt idx="40">
                  <c:v>4.8129253749288059E-3</c:v>
                </c:pt>
                <c:pt idx="41">
                  <c:v>4.8361211143609917E-3</c:v>
                </c:pt>
                <c:pt idx="42">
                  <c:v>4.8495473114093524E-3</c:v>
                </c:pt>
                <c:pt idx="43">
                  <c:v>4.8481099157897389E-3</c:v>
                </c:pt>
                <c:pt idx="44">
                  <c:v>4.8503358081487258E-3</c:v>
                </c:pt>
                <c:pt idx="45">
                  <c:v>4.8314472683150533E-3</c:v>
                </c:pt>
                <c:pt idx="46">
                  <c:v>4.8085043643904812E-3</c:v>
                </c:pt>
                <c:pt idx="47">
                  <c:v>4.7807384461131253E-3</c:v>
                </c:pt>
                <c:pt idx="48">
                  <c:v>4.7355060201135779E-3</c:v>
                </c:pt>
                <c:pt idx="49">
                  <c:v>4.70375365155834E-3</c:v>
                </c:pt>
                <c:pt idx="50">
                  <c:v>4.6669402850179342E-3</c:v>
                </c:pt>
                <c:pt idx="51">
                  <c:v>4.6315258222805189E-3</c:v>
                </c:pt>
                <c:pt idx="52">
                  <c:v>4.6059998079218956E-3</c:v>
                </c:pt>
                <c:pt idx="53">
                  <c:v>4.5849132125967973E-3</c:v>
                </c:pt>
                <c:pt idx="54">
                  <c:v>4.572620856516163E-3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80C-4956-B5BB-B63300477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600656"/>
        <c:axId val="492601048"/>
      </c:lineChart>
      <c:catAx>
        <c:axId val="492600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492601048"/>
        <c:crosses val="autoZero"/>
        <c:auto val="1"/>
        <c:lblAlgn val="ctr"/>
        <c:lblOffset val="100"/>
        <c:noMultiLvlLbl val="0"/>
      </c:catAx>
      <c:valAx>
        <c:axId val="4926010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926006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26+27'!$A$6</c:f>
              <c:strCache>
                <c:ptCount val="1"/>
                <c:pt idx="0">
                  <c:v>Additional expenditure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26+27'!$B$5:$BD$5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26+27'!$B$6:$BD$6</c:f>
              <c:numCache>
                <c:formatCode>0.0%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4.3724780517719886E-3</c:v>
                </c:pt>
                <c:pt idx="5">
                  <c:v>4.2577427783038468E-3</c:v>
                </c:pt>
                <c:pt idx="6">
                  <c:v>4.1159185320399777E-3</c:v>
                </c:pt>
                <c:pt idx="7">
                  <c:v>3.9492225040683171E-3</c:v>
                </c:pt>
                <c:pt idx="8">
                  <c:v>3.8408227389079286E-3</c:v>
                </c:pt>
                <c:pt idx="9">
                  <c:v>3.7352103563030314E-3</c:v>
                </c:pt>
                <c:pt idx="10">
                  <c:v>3.6323348334128674E-3</c:v>
                </c:pt>
                <c:pt idx="11">
                  <c:v>3.5141986187798013E-3</c:v>
                </c:pt>
                <c:pt idx="12">
                  <c:v>3.4107696666177412E-3</c:v>
                </c:pt>
                <c:pt idx="13">
                  <c:v>3.3225494421754709E-3</c:v>
                </c:pt>
                <c:pt idx="14">
                  <c:v>3.2296054559788484E-3</c:v>
                </c:pt>
                <c:pt idx="15">
                  <c:v>3.1687020040446212E-3</c:v>
                </c:pt>
                <c:pt idx="16">
                  <c:v>3.1269576353893797E-3</c:v>
                </c:pt>
                <c:pt idx="17">
                  <c:v>3.1023810201016022E-3</c:v>
                </c:pt>
                <c:pt idx="18">
                  <c:v>3.097657118351943E-3</c:v>
                </c:pt>
                <c:pt idx="19">
                  <c:v>3.1145211910396514E-3</c:v>
                </c:pt>
                <c:pt idx="20">
                  <c:v>3.1538660626610759E-3</c:v>
                </c:pt>
                <c:pt idx="21">
                  <c:v>3.2101734238379614E-3</c:v>
                </c:pt>
                <c:pt idx="22">
                  <c:v>3.2813326949448773E-3</c:v>
                </c:pt>
                <c:pt idx="23">
                  <c:v>3.3540181671287417E-3</c:v>
                </c:pt>
                <c:pt idx="24">
                  <c:v>3.4344997894956153E-3</c:v>
                </c:pt>
                <c:pt idx="25">
                  <c:v>3.5258505945141849E-3</c:v>
                </c:pt>
                <c:pt idx="26">
                  <c:v>3.6197083183349826E-3</c:v>
                </c:pt>
                <c:pt idx="27">
                  <c:v>3.7162129940413458E-3</c:v>
                </c:pt>
                <c:pt idx="28">
                  <c:v>3.8142539026223554E-3</c:v>
                </c:pt>
                <c:pt idx="29">
                  <c:v>3.9129335653558389E-3</c:v>
                </c:pt>
                <c:pt idx="30">
                  <c:v>4.0160222965707065E-3</c:v>
                </c:pt>
                <c:pt idx="31">
                  <c:v>4.1162185781701555E-3</c:v>
                </c:pt>
                <c:pt idx="32">
                  <c:v>4.2160386464033667E-3</c:v>
                </c:pt>
                <c:pt idx="33">
                  <c:v>4.3100992918637254E-3</c:v>
                </c:pt>
                <c:pt idx="34">
                  <c:v>4.3993331458584001E-3</c:v>
                </c:pt>
                <c:pt idx="35">
                  <c:v>4.4820481900243458E-3</c:v>
                </c:pt>
                <c:pt idx="36">
                  <c:v>4.5630108688480275E-3</c:v>
                </c:pt>
                <c:pt idx="37">
                  <c:v>4.6361625012377172E-3</c:v>
                </c:pt>
                <c:pt idx="38">
                  <c:v>4.7039186033494551E-3</c:v>
                </c:pt>
                <c:pt idx="39">
                  <c:v>4.7654935331417902E-3</c:v>
                </c:pt>
                <c:pt idx="40">
                  <c:v>4.8129253749288059E-3</c:v>
                </c:pt>
                <c:pt idx="41">
                  <c:v>4.8361211143609917E-3</c:v>
                </c:pt>
                <c:pt idx="42">
                  <c:v>4.8495473114093524E-3</c:v>
                </c:pt>
                <c:pt idx="43">
                  <c:v>4.8481099157897389E-3</c:v>
                </c:pt>
                <c:pt idx="44">
                  <c:v>4.8503358081487258E-3</c:v>
                </c:pt>
                <c:pt idx="45">
                  <c:v>4.8314472683150533E-3</c:v>
                </c:pt>
                <c:pt idx="46">
                  <c:v>4.8085043643904812E-3</c:v>
                </c:pt>
                <c:pt idx="47">
                  <c:v>4.7807384461131253E-3</c:v>
                </c:pt>
                <c:pt idx="48">
                  <c:v>4.7355060201135779E-3</c:v>
                </c:pt>
                <c:pt idx="49">
                  <c:v>4.70375365155834E-3</c:v>
                </c:pt>
                <c:pt idx="50">
                  <c:v>4.6669402850179342E-3</c:v>
                </c:pt>
                <c:pt idx="51">
                  <c:v>4.6315258222805189E-3</c:v>
                </c:pt>
                <c:pt idx="52">
                  <c:v>4.6059998079218956E-3</c:v>
                </c:pt>
                <c:pt idx="53">
                  <c:v>4.5849132125967973E-3</c:v>
                </c:pt>
                <c:pt idx="54">
                  <c:v>4.572620856516163E-3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84-4097-8C55-ED2C5C235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468392"/>
        <c:axId val="493468784"/>
      </c:lineChart>
      <c:catAx>
        <c:axId val="493468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493468784"/>
        <c:crosses val="autoZero"/>
        <c:auto val="1"/>
        <c:lblAlgn val="ctr"/>
        <c:lblOffset val="100"/>
        <c:noMultiLvlLbl val="0"/>
      </c:catAx>
      <c:valAx>
        <c:axId val="4934687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93468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89875065616797889"/>
          <c:h val="0.77589530475357249"/>
        </c:manualLayout>
      </c:layout>
      <c:lineChart>
        <c:grouping val="standard"/>
        <c:varyColors val="0"/>
        <c:ser>
          <c:idx val="3"/>
          <c:order val="0"/>
          <c:tx>
            <c:strRef>
              <c:f>'Graf 26+27'!$A$22</c:f>
              <c:strCache>
                <c:ptCount val="1"/>
                <c:pt idx="0">
                  <c:v>Aktualizácia 2020</c:v>
                </c:pt>
              </c:strCache>
            </c:strRef>
          </c:tx>
          <c:spPr>
            <a:ln w="19050">
              <a:solidFill>
                <a:srgbClr val="2C9ADC"/>
              </a:solidFill>
              <a:prstDash val="dash"/>
            </a:ln>
          </c:spPr>
          <c:marker>
            <c:symbol val="none"/>
          </c:marker>
          <c:cat>
            <c:numRef>
              <c:f>'Graf 26+27'!$B$21:$BD$21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26+27'!$B$22:$BD$22</c:f>
              <c:numCache>
                <c:formatCode>0.0%</c:formatCode>
                <c:ptCount val="55"/>
                <c:pt idx="0">
                  <c:v>8.5661178091161305E-2</c:v>
                </c:pt>
                <c:pt idx="1">
                  <c:v>8.6895768194130696E-2</c:v>
                </c:pt>
                <c:pt idx="2">
                  <c:v>8.5869719371022543E-2</c:v>
                </c:pt>
                <c:pt idx="3">
                  <c:v>8.6079303371177349E-2</c:v>
                </c:pt>
                <c:pt idx="4">
                  <c:v>8.6290943039993379E-2</c:v>
                </c:pt>
                <c:pt idx="5">
                  <c:v>8.612088882413306E-2</c:v>
                </c:pt>
                <c:pt idx="6">
                  <c:v>8.5456756298259579E-2</c:v>
                </c:pt>
                <c:pt idx="7">
                  <c:v>8.4634509521504392E-2</c:v>
                </c:pt>
                <c:pt idx="8">
                  <c:v>8.4519171064669926E-2</c:v>
                </c:pt>
                <c:pt idx="9">
                  <c:v>8.45444640904435E-2</c:v>
                </c:pt>
                <c:pt idx="10">
                  <c:v>8.4587524895146732E-2</c:v>
                </c:pt>
                <c:pt idx="11">
                  <c:v>8.4459825437564154E-2</c:v>
                </c:pt>
                <c:pt idx="12">
                  <c:v>8.4574394276437509E-2</c:v>
                </c:pt>
                <c:pt idx="13">
                  <c:v>8.4864287601189498E-2</c:v>
                </c:pt>
                <c:pt idx="14">
                  <c:v>8.4961828258627678E-2</c:v>
                </c:pt>
                <c:pt idx="15">
                  <c:v>8.5463063967824007E-2</c:v>
                </c:pt>
                <c:pt idx="16">
                  <c:v>8.6131446633112119E-2</c:v>
                </c:pt>
                <c:pt idx="17">
                  <c:v>8.7070832596380418E-2</c:v>
                </c:pt>
                <c:pt idx="18">
                  <c:v>8.8235400018287419E-2</c:v>
                </c:pt>
                <c:pt idx="19">
                  <c:v>8.9600216605603258E-2</c:v>
                </c:pt>
                <c:pt idx="20">
                  <c:v>9.1248209781332634E-2</c:v>
                </c:pt>
                <c:pt idx="21">
                  <c:v>9.3067478613093932E-2</c:v>
                </c:pt>
                <c:pt idx="22">
                  <c:v>9.4998105289006568E-2</c:v>
                </c:pt>
                <c:pt idx="23">
                  <c:v>9.7009655737963801E-2</c:v>
                </c:pt>
                <c:pt idx="24">
                  <c:v>9.9082734504452263E-2</c:v>
                </c:pt>
                <c:pt idx="25">
                  <c:v>0.10126164588676058</c:v>
                </c:pt>
                <c:pt idx="26">
                  <c:v>0.10347044310550767</c:v>
                </c:pt>
                <c:pt idx="27">
                  <c:v>0.10567213575219751</c:v>
                </c:pt>
                <c:pt idx="28">
                  <c:v>0.10782943781403832</c:v>
                </c:pt>
                <c:pt idx="29">
                  <c:v>0.1100004844324599</c:v>
                </c:pt>
                <c:pt idx="30">
                  <c:v>0.11211583313437898</c:v>
                </c:pt>
                <c:pt idx="31">
                  <c:v>0.11431509882181706</c:v>
                </c:pt>
                <c:pt idx="32">
                  <c:v>0.11658287647449829</c:v>
                </c:pt>
                <c:pt idx="33">
                  <c:v>0.11889201702098863</c:v>
                </c:pt>
                <c:pt idx="34">
                  <c:v>0.12121452551994143</c:v>
                </c:pt>
                <c:pt idx="35">
                  <c:v>0.12353813347818221</c:v>
                </c:pt>
                <c:pt idx="36">
                  <c:v>0.12582664350770864</c:v>
                </c:pt>
                <c:pt idx="37">
                  <c:v>0.12810740911500201</c:v>
                </c:pt>
                <c:pt idx="38">
                  <c:v>0.13036141639119239</c:v>
                </c:pt>
                <c:pt idx="39">
                  <c:v>0.13248698529519209</c:v>
                </c:pt>
                <c:pt idx="40">
                  <c:v>0.13437550715660918</c:v>
                </c:pt>
                <c:pt idx="41">
                  <c:v>0.13571594266145581</c:v>
                </c:pt>
                <c:pt idx="42">
                  <c:v>0.13692693765672254</c:v>
                </c:pt>
                <c:pt idx="43">
                  <c:v>0.13780346341393132</c:v>
                </c:pt>
                <c:pt idx="44">
                  <c:v>0.13859805874113484</c:v>
                </c:pt>
                <c:pt idx="45">
                  <c:v>0.13901019485146779</c:v>
                </c:pt>
                <c:pt idx="46">
                  <c:v>0.13926390288852764</c:v>
                </c:pt>
                <c:pt idx="47">
                  <c:v>0.13929847927795375</c:v>
                </c:pt>
                <c:pt idx="48">
                  <c:v>0.1390008891378674</c:v>
                </c:pt>
                <c:pt idx="49">
                  <c:v>0.13886181159532901</c:v>
                </c:pt>
                <c:pt idx="50">
                  <c:v>0.13852098118801878</c:v>
                </c:pt>
                <c:pt idx="51">
                  <c:v>0.13822564665896056</c:v>
                </c:pt>
                <c:pt idx="52">
                  <c:v>0.13800590968916818</c:v>
                </c:pt>
                <c:pt idx="53">
                  <c:v>0.13786322943207235</c:v>
                </c:pt>
                <c:pt idx="54">
                  <c:v>0.1377116280925299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D2B-46E5-B463-89BC2F4138A8}"/>
            </c:ext>
          </c:extLst>
        </c:ser>
        <c:ser>
          <c:idx val="5"/>
          <c:order val="1"/>
          <c:tx>
            <c:strRef>
              <c:f>'Graf 26+27'!$A$23</c:f>
              <c:strCache>
                <c:ptCount val="1"/>
                <c:pt idx="0">
                  <c:v>Aktualizácia 2020 + 13. dôchodok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'Graf 26+27'!$B$21:$BD$21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26+27'!$B$23:$BD$23</c:f>
              <c:numCache>
                <c:formatCode>0.0%</c:formatCode>
                <c:ptCount val="55"/>
                <c:pt idx="0">
                  <c:v>8.5661178091161305E-2</c:v>
                </c:pt>
                <c:pt idx="1">
                  <c:v>8.6895768194130696E-2</c:v>
                </c:pt>
                <c:pt idx="2">
                  <c:v>8.5869719371022543E-2</c:v>
                </c:pt>
                <c:pt idx="3">
                  <c:v>8.6079303371177349E-2</c:v>
                </c:pt>
                <c:pt idx="4">
                  <c:v>9.0663421091765367E-2</c:v>
                </c:pt>
                <c:pt idx="5">
                  <c:v>9.0378631602436907E-2</c:v>
                </c:pt>
                <c:pt idx="6">
                  <c:v>8.9572674830299556E-2</c:v>
                </c:pt>
                <c:pt idx="7">
                  <c:v>8.8583732025572709E-2</c:v>
                </c:pt>
                <c:pt idx="8">
                  <c:v>8.8359993803577855E-2</c:v>
                </c:pt>
                <c:pt idx="9">
                  <c:v>8.8279674446746531E-2</c:v>
                </c:pt>
                <c:pt idx="10">
                  <c:v>8.8219859728559599E-2</c:v>
                </c:pt>
                <c:pt idx="11">
                  <c:v>8.7974024056343955E-2</c:v>
                </c:pt>
                <c:pt idx="12">
                  <c:v>8.798516394305525E-2</c:v>
                </c:pt>
                <c:pt idx="13">
                  <c:v>8.8186837043364968E-2</c:v>
                </c:pt>
                <c:pt idx="14">
                  <c:v>8.8191433714606526E-2</c:v>
                </c:pt>
                <c:pt idx="15">
                  <c:v>8.8631765971868628E-2</c:v>
                </c:pt>
                <c:pt idx="16">
                  <c:v>8.9258404268501498E-2</c:v>
                </c:pt>
                <c:pt idx="17">
                  <c:v>9.017321361648202E-2</c:v>
                </c:pt>
                <c:pt idx="18">
                  <c:v>9.1333057136639362E-2</c:v>
                </c:pt>
                <c:pt idx="19">
                  <c:v>9.271473779664291E-2</c:v>
                </c:pt>
                <c:pt idx="20">
                  <c:v>9.440207584399371E-2</c:v>
                </c:pt>
                <c:pt idx="21">
                  <c:v>9.6277652036931893E-2</c:v>
                </c:pt>
                <c:pt idx="22">
                  <c:v>9.8279437983951445E-2</c:v>
                </c:pt>
                <c:pt idx="23">
                  <c:v>0.10036367390509254</c:v>
                </c:pt>
                <c:pt idx="24">
                  <c:v>0.10251723429394788</c:v>
                </c:pt>
                <c:pt idx="25">
                  <c:v>0.10478749648127476</c:v>
                </c:pt>
                <c:pt idx="26">
                  <c:v>0.10709015142384265</c:v>
                </c:pt>
                <c:pt idx="27">
                  <c:v>0.10938834874623886</c:v>
                </c:pt>
                <c:pt idx="28">
                  <c:v>0.11164369171666068</c:v>
                </c:pt>
                <c:pt idx="29">
                  <c:v>0.11391341799781574</c:v>
                </c:pt>
                <c:pt idx="30">
                  <c:v>0.11613185543094968</c:v>
                </c:pt>
                <c:pt idx="31">
                  <c:v>0.11843131739998722</c:v>
                </c:pt>
                <c:pt idx="32">
                  <c:v>0.12079891512090166</c:v>
                </c:pt>
                <c:pt idx="33">
                  <c:v>0.12320211631285236</c:v>
                </c:pt>
                <c:pt idx="34">
                  <c:v>0.12561385866579983</c:v>
                </c:pt>
                <c:pt idx="35">
                  <c:v>0.12802018166820656</c:v>
                </c:pt>
                <c:pt idx="36">
                  <c:v>0.13038965437655667</c:v>
                </c:pt>
                <c:pt idx="37">
                  <c:v>0.13274357161623973</c:v>
                </c:pt>
                <c:pt idx="38">
                  <c:v>0.13506533499454185</c:v>
                </c:pt>
                <c:pt idx="39">
                  <c:v>0.13725247882833388</c:v>
                </c:pt>
                <c:pt idx="40">
                  <c:v>0.13918843253153798</c:v>
                </c:pt>
                <c:pt idx="41">
                  <c:v>0.1405520637758168</c:v>
                </c:pt>
                <c:pt idx="42">
                  <c:v>0.14177648496813189</c:v>
                </c:pt>
                <c:pt idx="43">
                  <c:v>0.14265157332972106</c:v>
                </c:pt>
                <c:pt idx="44">
                  <c:v>0.14344839454928357</c:v>
                </c:pt>
                <c:pt idx="45">
                  <c:v>0.14384164211978284</c:v>
                </c:pt>
                <c:pt idx="46">
                  <c:v>0.14407240725291812</c:v>
                </c:pt>
                <c:pt idx="47">
                  <c:v>0.14407921772406687</c:v>
                </c:pt>
                <c:pt idx="48">
                  <c:v>0.14373639515798098</c:v>
                </c:pt>
                <c:pt idx="49">
                  <c:v>0.14356556524688735</c:v>
                </c:pt>
                <c:pt idx="50">
                  <c:v>0.14318792147303672</c:v>
                </c:pt>
                <c:pt idx="51">
                  <c:v>0.14285717248124108</c:v>
                </c:pt>
                <c:pt idx="52">
                  <c:v>0.14261190949709007</c:v>
                </c:pt>
                <c:pt idx="53">
                  <c:v>0.14244814264466915</c:v>
                </c:pt>
                <c:pt idx="54">
                  <c:v>0.14228424894904607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D2B-46E5-B463-89BC2F413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469568"/>
        <c:axId val="493469960"/>
      </c:lineChart>
      <c:catAx>
        <c:axId val="493469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493469960"/>
        <c:crosses val="autoZero"/>
        <c:auto val="1"/>
        <c:lblAlgn val="ctr"/>
        <c:lblOffset val="100"/>
        <c:noMultiLvlLbl val="0"/>
      </c:catAx>
      <c:valAx>
        <c:axId val="493469960"/>
        <c:scaling>
          <c:orientation val="minMax"/>
          <c:min val="8.0000000000000016E-2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9346956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5"/>
          <c:y val="4.4335812190142931E-2"/>
          <c:w val="0.52630916666666672"/>
          <c:h val="0.2657027777777777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89875065616797889"/>
          <c:h val="0.77589530475357249"/>
        </c:manualLayout>
      </c:layout>
      <c:lineChart>
        <c:grouping val="standard"/>
        <c:varyColors val="0"/>
        <c:ser>
          <c:idx val="3"/>
          <c:order val="0"/>
          <c:tx>
            <c:strRef>
              <c:f>'Graf 26+27'!$A$26</c:f>
              <c:strCache>
                <c:ptCount val="1"/>
                <c:pt idx="0">
                  <c:v>Update 2020</c:v>
                </c:pt>
              </c:strCache>
            </c:strRef>
          </c:tx>
          <c:spPr>
            <a:ln w="19050">
              <a:solidFill>
                <a:srgbClr val="2C9ADC"/>
              </a:solidFill>
              <a:prstDash val="dash"/>
            </a:ln>
          </c:spPr>
          <c:marker>
            <c:symbol val="none"/>
          </c:marker>
          <c:cat>
            <c:numRef>
              <c:f>'Graf 26+27'!$B$25:$BD$25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26+27'!$B$26:$BD$26</c:f>
              <c:numCache>
                <c:formatCode>0.0%</c:formatCode>
                <c:ptCount val="55"/>
                <c:pt idx="0">
                  <c:v>8.5661178091161305E-2</c:v>
                </c:pt>
                <c:pt idx="1">
                  <c:v>8.6895768194130696E-2</c:v>
                </c:pt>
                <c:pt idx="2">
                  <c:v>8.5869719371022543E-2</c:v>
                </c:pt>
                <c:pt idx="3">
                  <c:v>8.6079303371177349E-2</c:v>
                </c:pt>
                <c:pt idx="4">
                  <c:v>8.6290943039993379E-2</c:v>
                </c:pt>
                <c:pt idx="5">
                  <c:v>8.612088882413306E-2</c:v>
                </c:pt>
                <c:pt idx="6">
                  <c:v>8.5456756298259579E-2</c:v>
                </c:pt>
                <c:pt idx="7">
                  <c:v>8.4634509521504392E-2</c:v>
                </c:pt>
                <c:pt idx="8">
                  <c:v>8.4519171064669926E-2</c:v>
                </c:pt>
                <c:pt idx="9">
                  <c:v>8.45444640904435E-2</c:v>
                </c:pt>
                <c:pt idx="10">
                  <c:v>8.4587524895146732E-2</c:v>
                </c:pt>
                <c:pt idx="11">
                  <c:v>8.4459825437564154E-2</c:v>
                </c:pt>
                <c:pt idx="12">
                  <c:v>8.4574394276437509E-2</c:v>
                </c:pt>
                <c:pt idx="13">
                  <c:v>8.4864287601189498E-2</c:v>
                </c:pt>
                <c:pt idx="14">
                  <c:v>8.4961828258627678E-2</c:v>
                </c:pt>
                <c:pt idx="15">
                  <c:v>8.5463063967824007E-2</c:v>
                </c:pt>
                <c:pt idx="16">
                  <c:v>8.6131446633112119E-2</c:v>
                </c:pt>
                <c:pt idx="17">
                  <c:v>8.7070832596380418E-2</c:v>
                </c:pt>
                <c:pt idx="18">
                  <c:v>8.8235400018287419E-2</c:v>
                </c:pt>
                <c:pt idx="19">
                  <c:v>8.9600216605603258E-2</c:v>
                </c:pt>
                <c:pt idx="20">
                  <c:v>9.1248209781332634E-2</c:v>
                </c:pt>
                <c:pt idx="21">
                  <c:v>9.3067478613093932E-2</c:v>
                </c:pt>
                <c:pt idx="22">
                  <c:v>9.4998105289006568E-2</c:v>
                </c:pt>
                <c:pt idx="23">
                  <c:v>9.7009655737963801E-2</c:v>
                </c:pt>
                <c:pt idx="24">
                  <c:v>9.9082734504452263E-2</c:v>
                </c:pt>
                <c:pt idx="25">
                  <c:v>0.10126164588676058</c:v>
                </c:pt>
                <c:pt idx="26">
                  <c:v>0.10347044310550767</c:v>
                </c:pt>
                <c:pt idx="27">
                  <c:v>0.10567213575219751</c:v>
                </c:pt>
                <c:pt idx="28">
                  <c:v>0.10782943781403832</c:v>
                </c:pt>
                <c:pt idx="29">
                  <c:v>0.1100004844324599</c:v>
                </c:pt>
                <c:pt idx="30">
                  <c:v>0.11211583313437898</c:v>
                </c:pt>
                <c:pt idx="31">
                  <c:v>0.11431509882181706</c:v>
                </c:pt>
                <c:pt idx="32">
                  <c:v>0.11658287647449829</c:v>
                </c:pt>
                <c:pt idx="33">
                  <c:v>0.11889201702098863</c:v>
                </c:pt>
                <c:pt idx="34">
                  <c:v>0.12121452551994143</c:v>
                </c:pt>
                <c:pt idx="35">
                  <c:v>0.12353813347818221</c:v>
                </c:pt>
                <c:pt idx="36">
                  <c:v>0.12582664350770864</c:v>
                </c:pt>
                <c:pt idx="37">
                  <c:v>0.12810740911500201</c:v>
                </c:pt>
                <c:pt idx="38">
                  <c:v>0.13036141639119239</c:v>
                </c:pt>
                <c:pt idx="39">
                  <c:v>0.13248698529519209</c:v>
                </c:pt>
                <c:pt idx="40">
                  <c:v>0.13437550715660918</c:v>
                </c:pt>
                <c:pt idx="41">
                  <c:v>0.13571594266145581</c:v>
                </c:pt>
                <c:pt idx="42">
                  <c:v>0.13692693765672254</c:v>
                </c:pt>
                <c:pt idx="43">
                  <c:v>0.13780346341393132</c:v>
                </c:pt>
                <c:pt idx="44">
                  <c:v>0.13859805874113484</c:v>
                </c:pt>
                <c:pt idx="45">
                  <c:v>0.13901019485146779</c:v>
                </c:pt>
                <c:pt idx="46">
                  <c:v>0.13926390288852764</c:v>
                </c:pt>
                <c:pt idx="47">
                  <c:v>0.13929847927795375</c:v>
                </c:pt>
                <c:pt idx="48">
                  <c:v>0.1390008891378674</c:v>
                </c:pt>
                <c:pt idx="49">
                  <c:v>0.13886181159532901</c:v>
                </c:pt>
                <c:pt idx="50">
                  <c:v>0.13852098118801878</c:v>
                </c:pt>
                <c:pt idx="51">
                  <c:v>0.13822564665896056</c:v>
                </c:pt>
                <c:pt idx="52">
                  <c:v>0.13800590968916818</c:v>
                </c:pt>
                <c:pt idx="53">
                  <c:v>0.13786322943207235</c:v>
                </c:pt>
                <c:pt idx="54">
                  <c:v>0.1377116280925299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E92-4C38-818B-AD19BBDC4443}"/>
            </c:ext>
          </c:extLst>
        </c:ser>
        <c:ser>
          <c:idx val="5"/>
          <c:order val="1"/>
          <c:tx>
            <c:strRef>
              <c:f>'Graf 26+27'!$A$27</c:f>
              <c:strCache>
                <c:ptCount val="1"/>
                <c:pt idx="0">
                  <c:v>Update 2020 + 13th pension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'Graf 26+27'!$B$25:$BD$25</c:f>
              <c:numCache>
                <c:formatCode>General</c:formatCode>
                <c:ptCount val="5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  <c:pt idx="38">
                  <c:v>2054</c:v>
                </c:pt>
                <c:pt idx="39">
                  <c:v>2055</c:v>
                </c:pt>
                <c:pt idx="40">
                  <c:v>2056</c:v>
                </c:pt>
                <c:pt idx="41">
                  <c:v>2057</c:v>
                </c:pt>
                <c:pt idx="42">
                  <c:v>2058</c:v>
                </c:pt>
                <c:pt idx="43">
                  <c:v>2059</c:v>
                </c:pt>
                <c:pt idx="44">
                  <c:v>2060</c:v>
                </c:pt>
                <c:pt idx="45">
                  <c:v>2061</c:v>
                </c:pt>
                <c:pt idx="46">
                  <c:v>2062</c:v>
                </c:pt>
                <c:pt idx="47">
                  <c:v>2063</c:v>
                </c:pt>
                <c:pt idx="48">
                  <c:v>2064</c:v>
                </c:pt>
                <c:pt idx="49">
                  <c:v>2065</c:v>
                </c:pt>
                <c:pt idx="50">
                  <c:v>2066</c:v>
                </c:pt>
                <c:pt idx="51">
                  <c:v>2067</c:v>
                </c:pt>
                <c:pt idx="52">
                  <c:v>2068</c:v>
                </c:pt>
                <c:pt idx="53">
                  <c:v>2069</c:v>
                </c:pt>
                <c:pt idx="54">
                  <c:v>2070</c:v>
                </c:pt>
              </c:numCache>
            </c:numRef>
          </c:cat>
          <c:val>
            <c:numRef>
              <c:f>'Graf 26+27'!$B$27:$BD$27</c:f>
              <c:numCache>
                <c:formatCode>0.0%</c:formatCode>
                <c:ptCount val="55"/>
                <c:pt idx="0">
                  <c:v>8.5661178091161305E-2</c:v>
                </c:pt>
                <c:pt idx="1">
                  <c:v>8.6895768194130696E-2</c:v>
                </c:pt>
                <c:pt idx="2">
                  <c:v>8.5869719371022543E-2</c:v>
                </c:pt>
                <c:pt idx="3">
                  <c:v>8.6079303371177349E-2</c:v>
                </c:pt>
                <c:pt idx="4">
                  <c:v>9.0663421091765367E-2</c:v>
                </c:pt>
                <c:pt idx="5">
                  <c:v>9.0378631602436907E-2</c:v>
                </c:pt>
                <c:pt idx="6">
                  <c:v>8.9572674830299556E-2</c:v>
                </c:pt>
                <c:pt idx="7">
                  <c:v>8.8583732025572709E-2</c:v>
                </c:pt>
                <c:pt idx="8">
                  <c:v>8.8359993803577855E-2</c:v>
                </c:pt>
                <c:pt idx="9">
                  <c:v>8.8279674446746531E-2</c:v>
                </c:pt>
                <c:pt idx="10">
                  <c:v>8.8219859728559599E-2</c:v>
                </c:pt>
                <c:pt idx="11">
                  <c:v>8.7974024056343955E-2</c:v>
                </c:pt>
                <c:pt idx="12">
                  <c:v>8.798516394305525E-2</c:v>
                </c:pt>
                <c:pt idx="13">
                  <c:v>8.8186837043364968E-2</c:v>
                </c:pt>
                <c:pt idx="14">
                  <c:v>8.8191433714606526E-2</c:v>
                </c:pt>
                <c:pt idx="15">
                  <c:v>8.8631765971868628E-2</c:v>
                </c:pt>
                <c:pt idx="16">
                  <c:v>8.9258404268501498E-2</c:v>
                </c:pt>
                <c:pt idx="17">
                  <c:v>9.017321361648202E-2</c:v>
                </c:pt>
                <c:pt idx="18">
                  <c:v>9.1333057136639362E-2</c:v>
                </c:pt>
                <c:pt idx="19">
                  <c:v>9.271473779664291E-2</c:v>
                </c:pt>
                <c:pt idx="20">
                  <c:v>9.440207584399371E-2</c:v>
                </c:pt>
                <c:pt idx="21">
                  <c:v>9.6277652036931893E-2</c:v>
                </c:pt>
                <c:pt idx="22">
                  <c:v>9.8279437983951445E-2</c:v>
                </c:pt>
                <c:pt idx="23">
                  <c:v>0.10036367390509254</c:v>
                </c:pt>
                <c:pt idx="24">
                  <c:v>0.10251723429394788</c:v>
                </c:pt>
                <c:pt idx="25">
                  <c:v>0.10478749648127476</c:v>
                </c:pt>
                <c:pt idx="26">
                  <c:v>0.10709015142384265</c:v>
                </c:pt>
                <c:pt idx="27">
                  <c:v>0.10938834874623886</c:v>
                </c:pt>
                <c:pt idx="28">
                  <c:v>0.11164369171666068</c:v>
                </c:pt>
                <c:pt idx="29">
                  <c:v>0.11391341799781574</c:v>
                </c:pt>
                <c:pt idx="30">
                  <c:v>0.11613185543094968</c:v>
                </c:pt>
                <c:pt idx="31">
                  <c:v>0.11843131739998722</c:v>
                </c:pt>
                <c:pt idx="32">
                  <c:v>0.12079891512090166</c:v>
                </c:pt>
                <c:pt idx="33">
                  <c:v>0.12320211631285236</c:v>
                </c:pt>
                <c:pt idx="34">
                  <c:v>0.12561385866579983</c:v>
                </c:pt>
                <c:pt idx="35">
                  <c:v>0.12802018166820656</c:v>
                </c:pt>
                <c:pt idx="36">
                  <c:v>0.13038965437655667</c:v>
                </c:pt>
                <c:pt idx="37">
                  <c:v>0.13274357161623973</c:v>
                </c:pt>
                <c:pt idx="38">
                  <c:v>0.13506533499454185</c:v>
                </c:pt>
                <c:pt idx="39">
                  <c:v>0.13725247882833388</c:v>
                </c:pt>
                <c:pt idx="40">
                  <c:v>0.13918843253153798</c:v>
                </c:pt>
                <c:pt idx="41">
                  <c:v>0.1405520637758168</c:v>
                </c:pt>
                <c:pt idx="42">
                  <c:v>0.14177648496813189</c:v>
                </c:pt>
                <c:pt idx="43">
                  <c:v>0.14265157332972106</c:v>
                </c:pt>
                <c:pt idx="44">
                  <c:v>0.14344839454928357</c:v>
                </c:pt>
                <c:pt idx="45">
                  <c:v>0.14384164211978284</c:v>
                </c:pt>
                <c:pt idx="46">
                  <c:v>0.14407240725291812</c:v>
                </c:pt>
                <c:pt idx="47">
                  <c:v>0.14407921772406687</c:v>
                </c:pt>
                <c:pt idx="48">
                  <c:v>0.14373639515798098</c:v>
                </c:pt>
                <c:pt idx="49">
                  <c:v>0.14356556524688735</c:v>
                </c:pt>
                <c:pt idx="50">
                  <c:v>0.14318792147303672</c:v>
                </c:pt>
                <c:pt idx="51">
                  <c:v>0.14285717248124108</c:v>
                </c:pt>
                <c:pt idx="52">
                  <c:v>0.14261190949709007</c:v>
                </c:pt>
                <c:pt idx="53">
                  <c:v>0.14244814264466915</c:v>
                </c:pt>
                <c:pt idx="54">
                  <c:v>0.14228424894904607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92-4C38-818B-AD19BBDC4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470744"/>
        <c:axId val="493471136"/>
      </c:lineChart>
      <c:catAx>
        <c:axId val="493470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493471136"/>
        <c:crosses val="autoZero"/>
        <c:auto val="1"/>
        <c:lblAlgn val="ctr"/>
        <c:lblOffset val="100"/>
        <c:noMultiLvlLbl val="0"/>
      </c:catAx>
      <c:valAx>
        <c:axId val="493471136"/>
        <c:scaling>
          <c:orientation val="minMax"/>
          <c:min val="8.0000000000000016E-2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49347074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4999999999999997"/>
          <c:y val="6.7417559647149367E-3"/>
          <c:w val="0.52630916666666672"/>
          <c:h val="0.2657027777777777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 28+29'!$B$22</c:f>
              <c:strCache>
                <c:ptCount val="1"/>
                <c:pt idx="0">
                  <c:v>Daňová medzera podľa MFSR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3B-4012-8D30-52965B7763B3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6A0-44FF-8590-B02E1BDC089E}"/>
              </c:ext>
            </c:extLst>
          </c:dPt>
          <c:dLbls>
            <c:dLbl>
              <c:idx val="19"/>
              <c:layout>
                <c:manualLayout>
                  <c:x val="-1.1503135088658065E-16"/>
                  <c:y val="-2.9411764705882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6A0-44FF-8590-B02E1BDC089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28+29'!$C$21:$V$21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'Graf 28+29'!$C$22:$V$22</c:f>
              <c:numCache>
                <c:formatCode>0.0</c:formatCode>
                <c:ptCount val="20"/>
                <c:pt idx="0">
                  <c:v>15.868792032924867</c:v>
                </c:pt>
                <c:pt idx="1">
                  <c:v>13.784761952272534</c:v>
                </c:pt>
                <c:pt idx="2">
                  <c:v>15.803771941157768</c:v>
                </c:pt>
                <c:pt idx="3">
                  <c:v>9.0742869967627566</c:v>
                </c:pt>
                <c:pt idx="4">
                  <c:v>18.735643346404856</c:v>
                </c:pt>
                <c:pt idx="5">
                  <c:v>15.75537902029521</c:v>
                </c:pt>
                <c:pt idx="6">
                  <c:v>21.27797009439438</c:v>
                </c:pt>
                <c:pt idx="7">
                  <c:v>26.720509076338018</c:v>
                </c:pt>
                <c:pt idx="8">
                  <c:v>27.067790249143659</c:v>
                </c:pt>
                <c:pt idx="9">
                  <c:v>30.411503827944003</c:v>
                </c:pt>
                <c:pt idx="10">
                  <c:v>31.063510404460953</c:v>
                </c:pt>
                <c:pt idx="11">
                  <c:v>33.248173617929865</c:v>
                </c:pt>
                <c:pt idx="12">
                  <c:v>36.745767569884777</c:v>
                </c:pt>
                <c:pt idx="13">
                  <c:v>32.240612090043939</c:v>
                </c:pt>
                <c:pt idx="14">
                  <c:v>29.167726504339075</c:v>
                </c:pt>
                <c:pt idx="15">
                  <c:v>27.812043879389403</c:v>
                </c:pt>
                <c:pt idx="16">
                  <c:v>22.928253638123124</c:v>
                </c:pt>
                <c:pt idx="17">
                  <c:v>20.931243174802784</c:v>
                </c:pt>
                <c:pt idx="18">
                  <c:v>20.300160083594687</c:v>
                </c:pt>
                <c:pt idx="19">
                  <c:v>17.453990899634601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83B-4012-8D30-52965B7763B3}"/>
            </c:ext>
          </c:extLst>
        </c:ser>
        <c:ser>
          <c:idx val="1"/>
          <c:order val="1"/>
          <c:tx>
            <c:strRef>
              <c:f>'Graf 28+29'!$B$23</c:f>
              <c:strCache>
                <c:ptCount val="1"/>
                <c:pt idx="0">
                  <c:v>Daňová medzera podľa EK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17"/>
            <c:marker>
              <c:symbol val="circle"/>
              <c:size val="5"/>
              <c:spPr>
                <a:solidFill>
                  <a:srgbClr val="C5E0B4"/>
                </a:solidFill>
                <a:ln w="9525">
                  <a:noFill/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6A0-44FF-8590-B02E1BDC089E}"/>
              </c:ext>
            </c:extLst>
          </c:dPt>
          <c:dLbls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6A0-44FF-8590-B02E1BDC089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28+29'!$C$21:$V$21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'Graf 28+29'!$C$23:$U$23</c:f>
              <c:numCache>
                <c:formatCode>0</c:formatCode>
                <c:ptCount val="19"/>
                <c:pt idx="12">
                  <c:v>36.688121708601521</c:v>
                </c:pt>
                <c:pt idx="13">
                  <c:v>31.370543541788425</c:v>
                </c:pt>
                <c:pt idx="14">
                  <c:v>30.601243953006218</c:v>
                </c:pt>
                <c:pt idx="15">
                  <c:v>29.26670146137787</c:v>
                </c:pt>
                <c:pt idx="16" formatCode="0.0">
                  <c:v>25.671969281404277</c:v>
                </c:pt>
                <c:pt idx="17" formatCode="0.0">
                  <c:v>23.2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83B-4012-8D30-52965B776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471920"/>
        <c:axId val="493472312"/>
      </c:lineChart>
      <c:catAx>
        <c:axId val="49347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93472312"/>
        <c:crosses val="autoZero"/>
        <c:auto val="1"/>
        <c:lblAlgn val="ctr"/>
        <c:lblOffset val="100"/>
        <c:noMultiLvlLbl val="0"/>
      </c:catAx>
      <c:valAx>
        <c:axId val="493472312"/>
        <c:scaling>
          <c:orientation val="minMax"/>
          <c:min val="8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9347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4.8208191482695971E-2"/>
          <c:w val="0.90286351706036749"/>
          <c:h val="0.85751415025376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28+29'!$A$30</c:f>
              <c:strCache>
                <c:ptCount val="1"/>
                <c:pt idx="0">
                  <c:v>Daňová medzera podľa EK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E04-4160-9757-15D0A943BC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28+29'!$B$32:$B$59</c:f>
              <c:strCache>
                <c:ptCount val="28"/>
                <c:pt idx="0">
                  <c:v>CY</c:v>
                </c:pt>
                <c:pt idx="1">
                  <c:v>LU</c:v>
                </c:pt>
                <c:pt idx="2">
                  <c:v>SE</c:v>
                </c:pt>
                <c:pt idx="3">
                  <c:v>MT</c:v>
                </c:pt>
                <c:pt idx="4">
                  <c:v>ES</c:v>
                </c:pt>
                <c:pt idx="5">
                  <c:v>SI</c:v>
                </c:pt>
                <c:pt idx="6">
                  <c:v>NL</c:v>
                </c:pt>
                <c:pt idx="7">
                  <c:v>EE</c:v>
                </c:pt>
                <c:pt idx="8">
                  <c:v>HR</c:v>
                </c:pt>
                <c:pt idx="9">
                  <c:v>FR</c:v>
                </c:pt>
                <c:pt idx="10">
                  <c:v>FI</c:v>
                </c:pt>
                <c:pt idx="11">
                  <c:v>DK</c:v>
                </c:pt>
                <c:pt idx="12">
                  <c:v>AT</c:v>
                </c:pt>
                <c:pt idx="13">
                  <c:v>DE</c:v>
                </c:pt>
                <c:pt idx="14">
                  <c:v>PT</c:v>
                </c:pt>
                <c:pt idx="15">
                  <c:v>UK</c:v>
                </c:pt>
                <c:pt idx="16">
                  <c:v>BE</c:v>
                </c:pt>
                <c:pt idx="17">
                  <c:v>BG</c:v>
                </c:pt>
                <c:pt idx="18">
                  <c:v>CZ</c:v>
                </c:pt>
                <c:pt idx="19">
                  <c:v>IE</c:v>
                </c:pt>
                <c:pt idx="20">
                  <c:v>PL</c:v>
                </c:pt>
                <c:pt idx="21">
                  <c:v>HU</c:v>
                </c:pt>
                <c:pt idx="22">
                  <c:v>LV</c:v>
                </c:pt>
                <c:pt idx="23">
                  <c:v>SK</c:v>
                </c:pt>
                <c:pt idx="24">
                  <c:v>IT</c:v>
                </c:pt>
                <c:pt idx="25">
                  <c:v>LT</c:v>
                </c:pt>
                <c:pt idx="26">
                  <c:v>EL</c:v>
                </c:pt>
                <c:pt idx="27">
                  <c:v>RO</c:v>
                </c:pt>
              </c:strCache>
            </c:strRef>
          </c:cat>
          <c:val>
            <c:numRef>
              <c:f>'Graf 28+29'!$C$32:$C$59</c:f>
              <c:numCache>
                <c:formatCode>General</c:formatCode>
                <c:ptCount val="28"/>
                <c:pt idx="0">
                  <c:v>0.6</c:v>
                </c:pt>
                <c:pt idx="1">
                  <c:v>0.7</c:v>
                </c:pt>
                <c:pt idx="2">
                  <c:v>1.5</c:v>
                </c:pt>
                <c:pt idx="3">
                  <c:v>1.6</c:v>
                </c:pt>
                <c:pt idx="4">
                  <c:v>2.4</c:v>
                </c:pt>
                <c:pt idx="5">
                  <c:v>3.5</c:v>
                </c:pt>
                <c:pt idx="6">
                  <c:v>5.2</c:v>
                </c:pt>
                <c:pt idx="7">
                  <c:v>5.4</c:v>
                </c:pt>
                <c:pt idx="8">
                  <c:v>6.6</c:v>
                </c:pt>
                <c:pt idx="9">
                  <c:v>6.9</c:v>
                </c:pt>
                <c:pt idx="10">
                  <c:v>7.4</c:v>
                </c:pt>
                <c:pt idx="11">
                  <c:v>7.4</c:v>
                </c:pt>
                <c:pt idx="12">
                  <c:v>7.9</c:v>
                </c:pt>
                <c:pt idx="13">
                  <c:v>9.9</c:v>
                </c:pt>
                <c:pt idx="14">
                  <c:v>10.3</c:v>
                </c:pt>
                <c:pt idx="15">
                  <c:v>10.6</c:v>
                </c:pt>
                <c:pt idx="16">
                  <c:v>11.8</c:v>
                </c:pt>
                <c:pt idx="17">
                  <c:v>11.8</c:v>
                </c:pt>
                <c:pt idx="18">
                  <c:v>12.4</c:v>
                </c:pt>
                <c:pt idx="19">
                  <c:v>12.7</c:v>
                </c:pt>
                <c:pt idx="20">
                  <c:v>13.7</c:v>
                </c:pt>
                <c:pt idx="21">
                  <c:v>13.9</c:v>
                </c:pt>
                <c:pt idx="22">
                  <c:v>14.6</c:v>
                </c:pt>
                <c:pt idx="23">
                  <c:v>23.2</c:v>
                </c:pt>
                <c:pt idx="24">
                  <c:v>23.8</c:v>
                </c:pt>
                <c:pt idx="25">
                  <c:v>25.3</c:v>
                </c:pt>
                <c:pt idx="26">
                  <c:v>33.6</c:v>
                </c:pt>
                <c:pt idx="27">
                  <c:v>35.5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E04-4160-9757-15D0A943B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473096"/>
        <c:axId val="493473488"/>
      </c:barChart>
      <c:lineChart>
        <c:grouping val="standard"/>
        <c:varyColors val="0"/>
        <c:ser>
          <c:idx val="1"/>
          <c:order val="1"/>
          <c:tx>
            <c:strRef>
              <c:f>'Graf 28+29'!$D$31</c:f>
              <c:strCache>
                <c:ptCount val="1"/>
                <c:pt idx="0">
                  <c:v>EU medián</c:v>
                </c:pt>
              </c:strCache>
            </c:strRef>
          </c:tx>
          <c:spPr>
            <a:ln w="25400" cap="rnd" cmpd="sng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'Graf 28+29'!$D$32:$D$59</c:f>
              <c:numCache>
                <c:formatCode>General</c:formatCode>
                <c:ptCount val="28"/>
                <c:pt idx="0">
                  <c:v>10.100000000000001</c:v>
                </c:pt>
                <c:pt idx="1">
                  <c:v>10.100000000000001</c:v>
                </c:pt>
                <c:pt idx="2">
                  <c:v>10.100000000000001</c:v>
                </c:pt>
                <c:pt idx="3">
                  <c:v>10.100000000000001</c:v>
                </c:pt>
                <c:pt idx="4">
                  <c:v>10.100000000000001</c:v>
                </c:pt>
                <c:pt idx="5">
                  <c:v>10.100000000000001</c:v>
                </c:pt>
                <c:pt idx="6">
                  <c:v>10.100000000000001</c:v>
                </c:pt>
                <c:pt idx="7">
                  <c:v>10.100000000000001</c:v>
                </c:pt>
                <c:pt idx="8">
                  <c:v>10.100000000000001</c:v>
                </c:pt>
                <c:pt idx="9">
                  <c:v>10.100000000000001</c:v>
                </c:pt>
                <c:pt idx="10">
                  <c:v>10.100000000000001</c:v>
                </c:pt>
                <c:pt idx="11">
                  <c:v>10.100000000000001</c:v>
                </c:pt>
                <c:pt idx="12">
                  <c:v>10.100000000000001</c:v>
                </c:pt>
                <c:pt idx="13">
                  <c:v>10.100000000000001</c:v>
                </c:pt>
                <c:pt idx="14">
                  <c:v>10.100000000000001</c:v>
                </c:pt>
                <c:pt idx="15">
                  <c:v>10.100000000000001</c:v>
                </c:pt>
                <c:pt idx="16">
                  <c:v>10.100000000000001</c:v>
                </c:pt>
                <c:pt idx="17">
                  <c:v>10.100000000000001</c:v>
                </c:pt>
                <c:pt idx="18">
                  <c:v>10.100000000000001</c:v>
                </c:pt>
                <c:pt idx="19">
                  <c:v>10.100000000000001</c:v>
                </c:pt>
                <c:pt idx="20">
                  <c:v>10.100000000000001</c:v>
                </c:pt>
                <c:pt idx="21">
                  <c:v>10.100000000000001</c:v>
                </c:pt>
                <c:pt idx="22">
                  <c:v>10.100000000000001</c:v>
                </c:pt>
                <c:pt idx="23">
                  <c:v>10.100000000000001</c:v>
                </c:pt>
                <c:pt idx="24">
                  <c:v>10.100000000000001</c:v>
                </c:pt>
                <c:pt idx="25">
                  <c:v>10.100000000000001</c:v>
                </c:pt>
                <c:pt idx="26">
                  <c:v>10.100000000000001</c:v>
                </c:pt>
                <c:pt idx="27">
                  <c:v>10.100000000000001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7F9-419A-A1A6-7A79C4690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473096"/>
        <c:axId val="493473488"/>
      </c:lineChart>
      <c:catAx>
        <c:axId val="493473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93473488"/>
        <c:crosses val="autoZero"/>
        <c:auto val="1"/>
        <c:lblAlgn val="ctr"/>
        <c:lblOffset val="100"/>
        <c:noMultiLvlLbl val="0"/>
      </c:catAx>
      <c:valAx>
        <c:axId val="493473488"/>
        <c:scaling>
          <c:orientation val="minMax"/>
          <c:max val="4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93473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834951881014875"/>
          <c:y val="5.7607275729865758E-2"/>
          <c:w val="0.53229793644215539"/>
          <c:h val="0.84747511436283784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'Graf 30+31'!$B$25</c:f>
              <c:strCache>
                <c:ptCount val="1"/>
                <c:pt idx="0">
                  <c:v>vplyv ostatných faktorov</c:v>
                </c:pt>
              </c:strCache>
            </c:strRef>
          </c:tx>
          <c:spPr>
            <a:solidFill>
              <a:srgbClr val="E4F2F4"/>
            </a:solidFill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CFD-452A-A6F2-E2FE02DDDCF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"/>
              <c:pt idx="0">
                <c:v>2019</c:v>
              </c:pt>
            </c:numLit>
          </c:cat>
          <c:val>
            <c:numRef>
              <c:f>'Graf 30+31'!$C$25</c:f>
              <c:numCache>
                <c:formatCode>0</c:formatCode>
                <c:ptCount val="1"/>
                <c:pt idx="0">
                  <c:v>-84.718999999999994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90-4B35-9807-E692267F1995}"/>
            </c:ext>
          </c:extLst>
        </c:ser>
        <c:ser>
          <c:idx val="2"/>
          <c:order val="2"/>
          <c:tx>
            <c:strRef>
              <c:f>'Graf 30+31'!$B$24</c:f>
              <c:strCache>
                <c:ptCount val="1"/>
                <c:pt idx="0">
                  <c:v>vplyv novej legislatívy (len dane IFP)</c:v>
                </c:pt>
              </c:strCache>
            </c:strRef>
          </c:tx>
          <c:spPr>
            <a:ln w="28575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"/>
              <c:pt idx="0">
                <c:v>2019</c:v>
              </c:pt>
            </c:numLit>
          </c:cat>
          <c:val>
            <c:numRef>
              <c:f>'Graf 30+31'!$C$24</c:f>
              <c:numCache>
                <c:formatCode>0</c:formatCode>
                <c:ptCount val="1"/>
                <c:pt idx="0">
                  <c:v>-131.87471419823163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890-4B35-9807-E692267F1995}"/>
            </c:ext>
          </c:extLst>
        </c:ser>
        <c:ser>
          <c:idx val="8"/>
          <c:order val="3"/>
          <c:tx>
            <c:strRef>
              <c:f>'Graf 30+31'!$B$23</c:f>
              <c:strCache>
                <c:ptCount val="1"/>
                <c:pt idx="0">
                  <c:v>vplyv úrovne a EDS 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"/>
              <c:pt idx="0">
                <c:v>2019</c:v>
              </c:pt>
            </c:numLit>
          </c:cat>
          <c:val>
            <c:numRef>
              <c:f>'Graf 30+31'!$C$23</c:f>
              <c:numCache>
                <c:formatCode>0</c:formatCode>
                <c:ptCount val="1"/>
                <c:pt idx="0">
                  <c:v>228.39834734684456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890-4B35-9807-E692267F1995}"/>
            </c:ext>
          </c:extLst>
        </c:ser>
        <c:ser>
          <c:idx val="5"/>
          <c:order val="4"/>
          <c:tx>
            <c:strRef>
              <c:f>'Graf 30+31'!$B$22</c:f>
              <c:strCache>
                <c:ptCount val="1"/>
                <c:pt idx="0">
                  <c:v>vplyv makra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890-4B35-9807-E692267F199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"/>
              <c:pt idx="0">
                <c:v>2019</c:v>
              </c:pt>
            </c:numLit>
          </c:cat>
          <c:val>
            <c:numRef>
              <c:f>'Graf 30+31'!$C$22</c:f>
              <c:numCache>
                <c:formatCode>0</c:formatCode>
                <c:ptCount val="1"/>
                <c:pt idx="0">
                  <c:v>6.2461661110767457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890-4B35-9807-E692267F1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3474272"/>
        <c:axId val="493474664"/>
      </c:barChart>
      <c:lineChart>
        <c:grouping val="standard"/>
        <c:varyColors val="0"/>
        <c:ser>
          <c:idx val="1"/>
          <c:order val="0"/>
          <c:tx>
            <c:strRef>
              <c:f>'Graf 30+31'!$B$21</c:f>
              <c:strCache>
                <c:ptCount val="1"/>
                <c:pt idx="0">
                  <c:v>Spolu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9"/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5.4977075234016799E-2"/>
                  <c:y val="-0.30877224258350561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sk-SK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890-4B35-9807-E692267F199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2019</c:v>
              </c:pt>
            </c:numLit>
          </c:cat>
          <c:val>
            <c:numRef>
              <c:f>'Graf 30+31'!$C$21</c:f>
              <c:numCache>
                <c:formatCode>0</c:formatCode>
                <c:ptCount val="1"/>
                <c:pt idx="0">
                  <c:v>18.050799259689683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890-4B35-9807-E692267F1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474272"/>
        <c:axId val="493474664"/>
      </c:lineChart>
      <c:catAx>
        <c:axId val="4934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93474664"/>
        <c:crosses val="autoZero"/>
        <c:auto val="1"/>
        <c:lblAlgn val="ctr"/>
        <c:lblOffset val="100"/>
        <c:noMultiLvlLbl val="0"/>
      </c:catAx>
      <c:valAx>
        <c:axId val="493474664"/>
        <c:scaling>
          <c:orientation val="minMax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493474272"/>
        <c:crosses val="autoZero"/>
        <c:crossBetween val="between"/>
        <c:majorUnit val="100"/>
      </c:valAx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461383495057188"/>
          <c:y val="7.3713546223388743E-2"/>
          <c:w val="0.33641264543304705"/>
          <c:h val="0.8116153756283179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834951881014875"/>
          <c:y val="5.3453630796150481E-2"/>
          <c:w val="0.56905649951650794"/>
          <c:h val="0.85748137319626516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'Graf 30+31'!$B$50</c:f>
              <c:strCache>
                <c:ptCount val="1"/>
                <c:pt idx="0">
                  <c:v>Other factors</c:v>
                </c:pt>
              </c:strCache>
            </c:strRef>
          </c:tx>
          <c:spPr>
            <a:solidFill>
              <a:srgbClr val="E4F2F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"/>
              <c:pt idx="0">
                <c:v>2018</c:v>
              </c:pt>
            </c:numLit>
          </c:cat>
          <c:val>
            <c:numRef>
              <c:f>'Graf 30+31'!$C$50</c:f>
              <c:numCache>
                <c:formatCode>0</c:formatCode>
                <c:ptCount val="1"/>
                <c:pt idx="0">
                  <c:v>-84.718999999999994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B0-4488-8E45-F9294B6B2DDB}"/>
            </c:ext>
          </c:extLst>
        </c:ser>
        <c:ser>
          <c:idx val="2"/>
          <c:order val="2"/>
          <c:tx>
            <c:strRef>
              <c:f>'Graf 30+31'!$B$49</c:f>
              <c:strCache>
                <c:ptCount val="1"/>
                <c:pt idx="0">
                  <c:v>New legislation contributions</c:v>
                </c:pt>
              </c:strCache>
            </c:strRef>
          </c:tx>
          <c:spPr>
            <a:ln w="28575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"/>
              <c:pt idx="0">
                <c:v>2018</c:v>
              </c:pt>
            </c:numLit>
          </c:cat>
          <c:val>
            <c:numRef>
              <c:f>'Graf 30+31'!$C$49</c:f>
              <c:numCache>
                <c:formatCode>0</c:formatCode>
                <c:ptCount val="1"/>
                <c:pt idx="0">
                  <c:v>-131.87471419823163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0B0-4488-8E45-F9294B6B2DDB}"/>
            </c:ext>
          </c:extLst>
        </c:ser>
        <c:ser>
          <c:idx val="8"/>
          <c:order val="3"/>
          <c:tx>
            <c:strRef>
              <c:f>'Graf 30+31'!$B$48</c:f>
              <c:strCache>
                <c:ptCount val="1"/>
                <c:pt idx="0">
                  <c:v>Level / ETR</c:v>
                </c:pt>
              </c:strCache>
            </c:strRef>
          </c:tx>
          <c:spPr>
            <a:solidFill>
              <a:srgbClr val="AAD3F2">
                <a:lumMod val="90000"/>
              </a:srgb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C9ADC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294-4F84-BA8F-AC74D74A45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"/>
              <c:pt idx="0">
                <c:v>2018</c:v>
              </c:pt>
            </c:numLit>
          </c:cat>
          <c:val>
            <c:numRef>
              <c:f>'Graf 30+31'!$C$48</c:f>
              <c:numCache>
                <c:formatCode>0</c:formatCode>
                <c:ptCount val="1"/>
                <c:pt idx="0">
                  <c:v>228.39834734684456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0B0-4488-8E45-F9294B6B2DDB}"/>
            </c:ext>
          </c:extLst>
        </c:ser>
        <c:ser>
          <c:idx val="5"/>
          <c:order val="4"/>
          <c:tx>
            <c:strRef>
              <c:f>'Graf 30+31'!$B$47</c:f>
              <c:strCache>
                <c:ptCount val="1"/>
                <c:pt idx="0">
                  <c:v>Macroeconomic contributions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numLit>
              <c:formatCode>General</c:formatCode>
              <c:ptCount val="1"/>
              <c:pt idx="0">
                <c:v>2018</c:v>
              </c:pt>
            </c:numLit>
          </c:cat>
          <c:val>
            <c:numRef>
              <c:f>'Graf 30+31'!$C$47</c:f>
              <c:numCache>
                <c:formatCode>0</c:formatCode>
                <c:ptCount val="1"/>
                <c:pt idx="0">
                  <c:v>6.2461661110767457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0B0-4488-8E45-F9294B6B2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3475448"/>
        <c:axId val="494353848"/>
      </c:barChart>
      <c:lineChart>
        <c:grouping val="standard"/>
        <c:varyColors val="0"/>
        <c:ser>
          <c:idx val="1"/>
          <c:order val="0"/>
          <c:tx>
            <c:strRef>
              <c:f>'Graf 30+31'!$B$46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9"/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4.8401764780346107E-2"/>
                  <c:y val="-0.35716076663413315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sk-SK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0B0-4488-8E45-F9294B6B2DD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2018</c:v>
              </c:pt>
            </c:numLit>
          </c:cat>
          <c:val>
            <c:numRef>
              <c:f>'Graf 30+31'!$C$21</c:f>
              <c:numCache>
                <c:formatCode>0</c:formatCode>
                <c:ptCount val="1"/>
                <c:pt idx="0">
                  <c:v>18.050799259689683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D0B0-4488-8E45-F9294B6B2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475448"/>
        <c:axId val="494353848"/>
      </c:lineChart>
      <c:catAx>
        <c:axId val="493475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94353848"/>
        <c:crosses val="autoZero"/>
        <c:auto val="1"/>
        <c:lblAlgn val="ctr"/>
        <c:lblOffset val="100"/>
        <c:noMultiLvlLbl val="0"/>
      </c:catAx>
      <c:valAx>
        <c:axId val="494353848"/>
        <c:scaling>
          <c:orientation val="minMax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493475448"/>
        <c:crosses val="autoZero"/>
        <c:crossBetween val="between"/>
        <c:majorUnit val="100"/>
      </c:valAx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71517948741844573"/>
          <c:y val="7.371371760623889E-2"/>
          <c:w val="0.24349319439169934"/>
          <c:h val="0.8354580351144927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'Graf 30+31'!$G$21</c:f>
              <c:strCache>
                <c:ptCount val="1"/>
                <c:pt idx="0">
                  <c:v>makro 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ED-460B-A139-6E5ACB65EED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ED-460B-A139-6E5ACB65EED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ED-460B-A139-6E5ACB65EED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30+31'!$E$23:$E$29</c:f>
              <c:strCache>
                <c:ptCount val="7"/>
                <c:pt idx="0">
                  <c:v>DPFO</c:v>
                </c:pt>
                <c:pt idx="1">
                  <c:v>DPPO</c:v>
                </c:pt>
                <c:pt idx="2">
                  <c:v>DPH</c:v>
                </c:pt>
                <c:pt idx="3">
                  <c:v>SD</c:v>
                </c:pt>
                <c:pt idx="4">
                  <c:v>SO</c:v>
                </c:pt>
                <c:pt idx="5">
                  <c:v>ZO</c:v>
                </c:pt>
                <c:pt idx="6">
                  <c:v>Ostatné</c:v>
                </c:pt>
              </c:strCache>
            </c:strRef>
          </c:cat>
          <c:val>
            <c:numRef>
              <c:f>'Graf 30+31'!$G$23:$G$29</c:f>
              <c:numCache>
                <c:formatCode>#,##0</c:formatCode>
                <c:ptCount val="7"/>
                <c:pt idx="0">
                  <c:v>34.806720472763885</c:v>
                </c:pt>
                <c:pt idx="1">
                  <c:v>-98.779695513024762</c:v>
                </c:pt>
                <c:pt idx="2">
                  <c:v>-3.474758393303945</c:v>
                </c:pt>
                <c:pt idx="3">
                  <c:v>-31.285850327933957</c:v>
                </c:pt>
                <c:pt idx="4">
                  <c:v>92.662860726117856</c:v>
                </c:pt>
                <c:pt idx="5">
                  <c:v>45.737280250396175</c:v>
                </c:pt>
                <c:pt idx="6">
                  <c:v>-33.420391103938499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EED-460B-A139-6E5ACB65EEDD}"/>
            </c:ext>
          </c:extLst>
        </c:ser>
        <c:ser>
          <c:idx val="2"/>
          <c:order val="2"/>
          <c:tx>
            <c:strRef>
              <c:f>'Graf 30+31'!$H$21</c:f>
              <c:strCache>
                <c:ptCount val="1"/>
                <c:pt idx="0">
                  <c:v>EDS</c:v>
                </c:pt>
              </c:strCache>
            </c:strRef>
          </c:tx>
          <c:spPr>
            <a:solidFill>
              <a:srgbClr val="2C9BDC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ED-460B-A139-6E5ACB65EED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ED-460B-A139-6E5ACB65EED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30+31'!$E$23:$E$29</c:f>
              <c:strCache>
                <c:ptCount val="7"/>
                <c:pt idx="0">
                  <c:v>DPFO</c:v>
                </c:pt>
                <c:pt idx="1">
                  <c:v>DPPO</c:v>
                </c:pt>
                <c:pt idx="2">
                  <c:v>DPH</c:v>
                </c:pt>
                <c:pt idx="3">
                  <c:v>SD</c:v>
                </c:pt>
                <c:pt idx="4">
                  <c:v>SO</c:v>
                </c:pt>
                <c:pt idx="5">
                  <c:v>ZO</c:v>
                </c:pt>
                <c:pt idx="6">
                  <c:v>Ostatné</c:v>
                </c:pt>
              </c:strCache>
            </c:strRef>
          </c:cat>
          <c:val>
            <c:numRef>
              <c:f>'Graf 30+31'!$H$23:$H$29</c:f>
              <c:numCache>
                <c:formatCode>#,##0</c:formatCode>
                <c:ptCount val="7"/>
                <c:pt idx="0">
                  <c:v>116.38941677020574</c:v>
                </c:pt>
                <c:pt idx="1">
                  <c:v>-15.911591693956922</c:v>
                </c:pt>
                <c:pt idx="2">
                  <c:v>183.15734993330466</c:v>
                </c:pt>
                <c:pt idx="3">
                  <c:v>-28.038319152066208</c:v>
                </c:pt>
                <c:pt idx="4">
                  <c:v>-17.056424005576758</c:v>
                </c:pt>
                <c:pt idx="5">
                  <c:v>-40.407746789004314</c:v>
                </c:pt>
                <c:pt idx="6">
                  <c:v>30.265662283938372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EED-460B-A139-6E5ACB65EEDD}"/>
            </c:ext>
          </c:extLst>
        </c:ser>
        <c:ser>
          <c:idx val="3"/>
          <c:order val="3"/>
          <c:tx>
            <c:strRef>
              <c:f>'Graf 30+31'!$I$21</c:f>
              <c:strCache>
                <c:ptCount val="1"/>
                <c:pt idx="0">
                  <c:v>nová legislatíva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47A-4D33-BF3D-A51731F5090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30+31'!$E$23:$E$29</c:f>
              <c:strCache>
                <c:ptCount val="7"/>
                <c:pt idx="0">
                  <c:v>DPFO</c:v>
                </c:pt>
                <c:pt idx="1">
                  <c:v>DPPO</c:v>
                </c:pt>
                <c:pt idx="2">
                  <c:v>DPH</c:v>
                </c:pt>
                <c:pt idx="3">
                  <c:v>SD</c:v>
                </c:pt>
                <c:pt idx="4">
                  <c:v>SO</c:v>
                </c:pt>
                <c:pt idx="5">
                  <c:v>ZO</c:v>
                </c:pt>
                <c:pt idx="6">
                  <c:v>Ostatné</c:v>
                </c:pt>
              </c:strCache>
            </c:strRef>
          </c:cat>
          <c:val>
            <c:numRef>
              <c:f>'Graf 30+31'!$I$23:$I$29</c:f>
              <c:numCache>
                <c:formatCode>#,##0</c:formatCode>
                <c:ptCount val="7"/>
                <c:pt idx="0">
                  <c:v>-9.8741915929697761</c:v>
                </c:pt>
                <c:pt idx="1">
                  <c:v>-18.631712793017851</c:v>
                </c:pt>
                <c:pt idx="2">
                  <c:v>0</c:v>
                </c:pt>
                <c:pt idx="3">
                  <c:v>0</c:v>
                </c:pt>
                <c:pt idx="4">
                  <c:v>-2.967843180852678</c:v>
                </c:pt>
                <c:pt idx="5">
                  <c:v>-7.7109666313913472</c:v>
                </c:pt>
                <c:pt idx="6">
                  <c:v>-92.69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ED-460B-A139-6E5ACB65EEDD}"/>
            </c:ext>
          </c:extLst>
        </c:ser>
        <c:ser>
          <c:idx val="4"/>
          <c:order val="4"/>
          <c:tx>
            <c:strRef>
              <c:f>'Graf 30+31'!$J$21</c:f>
              <c:strCache>
                <c:ptCount val="1"/>
                <c:pt idx="0">
                  <c:v>ostatné faktory</c:v>
                </c:pt>
              </c:strCache>
            </c:strRef>
          </c:tx>
          <c:spPr>
            <a:solidFill>
              <a:srgbClr val="D6DCE5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7A-4D33-BF3D-A51731F5090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30+31'!$E$23:$E$29</c:f>
              <c:strCache>
                <c:ptCount val="7"/>
                <c:pt idx="0">
                  <c:v>DPFO</c:v>
                </c:pt>
                <c:pt idx="1">
                  <c:v>DPPO</c:v>
                </c:pt>
                <c:pt idx="2">
                  <c:v>DPH</c:v>
                </c:pt>
                <c:pt idx="3">
                  <c:v>SD</c:v>
                </c:pt>
                <c:pt idx="4">
                  <c:v>SO</c:v>
                </c:pt>
                <c:pt idx="5">
                  <c:v>ZO</c:v>
                </c:pt>
                <c:pt idx="6">
                  <c:v>Ostatné</c:v>
                </c:pt>
              </c:strCache>
            </c:strRef>
          </c:cat>
          <c:val>
            <c:numRef>
              <c:f>'Graf 30+31'!$J$23:$J$29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6.1890000000000001</c:v>
                </c:pt>
                <c:pt idx="4">
                  <c:v>0</c:v>
                </c:pt>
                <c:pt idx="5">
                  <c:v>0</c:v>
                </c:pt>
                <c:pt idx="6">
                  <c:v>-90.908000000000001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EED-460B-A139-6E5ACB65E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4354632"/>
        <c:axId val="494355024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alpha val="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691685716704792E-2"/>
                  <c:y val="-7.1751817908007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EED-460B-A139-6E5ACB65EED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444449130312348E-2"/>
                  <c:y val="5.7034840741532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EED-460B-A139-6E5ACB65EED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906802980272632E-2"/>
                  <c:y val="-5.4477862398347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EEED-460B-A139-6E5ACB65EED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6111040555414448E-2"/>
                  <c:y val="4.833045049696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EEED-460B-A139-6E5ACB65EED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1666666666666768E-2"/>
                  <c:y val="-7.1751817908007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EEED-460B-A139-6E5ACB65EED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8276869562870382E-2"/>
                  <c:y val="0.117684003679149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EEED-460B-A139-6E5ACB65EED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799212598425198E-2"/>
                  <c:y val="6.24771739598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EEED-460B-A139-6E5ACB65EEDD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30+31'!$E$23:$E$29</c:f>
              <c:strCache>
                <c:ptCount val="7"/>
                <c:pt idx="0">
                  <c:v>DPFO</c:v>
                </c:pt>
                <c:pt idx="1">
                  <c:v>DPPO</c:v>
                </c:pt>
                <c:pt idx="2">
                  <c:v>DPH</c:v>
                </c:pt>
                <c:pt idx="3">
                  <c:v>SD</c:v>
                </c:pt>
                <c:pt idx="4">
                  <c:v>SO</c:v>
                </c:pt>
                <c:pt idx="5">
                  <c:v>ZO</c:v>
                </c:pt>
                <c:pt idx="6">
                  <c:v>Ostatné</c:v>
                </c:pt>
              </c:strCache>
            </c:strRef>
          </c:cat>
          <c:val>
            <c:numRef>
              <c:f>'Graf 30+31'!$F$23:$F$29</c:f>
              <c:numCache>
                <c:formatCode>#,##0</c:formatCode>
                <c:ptCount val="7"/>
                <c:pt idx="0">
                  <c:v>141.32194564999983</c:v>
                </c:pt>
                <c:pt idx="1">
                  <c:v>-133.32299999999952</c:v>
                </c:pt>
                <c:pt idx="2">
                  <c:v>179.68259154000069</c:v>
                </c:pt>
                <c:pt idx="3">
                  <c:v>-53.135169480000165</c:v>
                </c:pt>
                <c:pt idx="4">
                  <c:v>72.638593539688415</c:v>
                </c:pt>
                <c:pt idx="5">
                  <c:v>-2.3814331699994873</c:v>
                </c:pt>
                <c:pt idx="6">
                  <c:v>-186.75272882000013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EEED-460B-A139-6E5ACB65E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354632"/>
        <c:axId val="494355024"/>
      </c:lineChart>
      <c:catAx>
        <c:axId val="494354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94355024"/>
        <c:crosses val="autoZero"/>
        <c:auto val="1"/>
        <c:lblAlgn val="ctr"/>
        <c:lblOffset val="100"/>
        <c:noMultiLvlLbl val="0"/>
      </c:catAx>
      <c:valAx>
        <c:axId val="4943550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94354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1+2'!$I$12</c:f>
              <c:strCache>
                <c:ptCount val="1"/>
                <c:pt idx="0">
                  <c:v>Poľnohospodárstvo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1+2'!$J$11:$O$11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1+2'!$J$12:$O$12</c:f>
              <c:numCache>
                <c:formatCode>0.0</c:formatCode>
                <c:ptCount val="6"/>
                <c:pt idx="0">
                  <c:v>-5.4800156475521807E-3</c:v>
                </c:pt>
                <c:pt idx="1">
                  <c:v>4.8225093412873808E-2</c:v>
                </c:pt>
                <c:pt idx="2">
                  <c:v>6.1365343172467363E-2</c:v>
                </c:pt>
                <c:pt idx="3">
                  <c:v>9.4038086293184928E-2</c:v>
                </c:pt>
                <c:pt idx="4">
                  <c:v>1.3219110132388294E-2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DC-4243-8096-7290CA3A74AC}"/>
            </c:ext>
          </c:extLst>
        </c:ser>
        <c:ser>
          <c:idx val="8"/>
          <c:order val="1"/>
          <c:tx>
            <c:strRef>
              <c:f>'Graf 1+2'!$I$13</c:f>
              <c:strCache>
                <c:ptCount val="1"/>
                <c:pt idx="0">
                  <c:v>Priemysel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</c:spPr>
          <c:invertIfNegative val="0"/>
          <c:cat>
            <c:strRef>
              <c:f>'Graf 1+2'!$J$11:$O$11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1+2'!$J$13:$O$13</c:f>
              <c:numCache>
                <c:formatCode>0.0</c:formatCode>
                <c:ptCount val="6"/>
                <c:pt idx="0">
                  <c:v>0.42567075391526343</c:v>
                </c:pt>
                <c:pt idx="1">
                  <c:v>-8.1821495250634868E-2</c:v>
                </c:pt>
                <c:pt idx="2">
                  <c:v>-1.5184334956793843</c:v>
                </c:pt>
                <c:pt idx="3">
                  <c:v>0.74281609531543169</c:v>
                </c:pt>
                <c:pt idx="4">
                  <c:v>0.1420933684564343</c:v>
                </c:pt>
                <c:pt idx="5">
                  <c:v>8.2523415149100998E-2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DDC-4243-8096-7290CA3A74AC}"/>
            </c:ext>
          </c:extLst>
        </c:ser>
        <c:ser>
          <c:idx val="0"/>
          <c:order val="2"/>
          <c:tx>
            <c:strRef>
              <c:f>'Graf 1+2'!$I$16</c:f>
              <c:strCache>
                <c:ptCount val="1"/>
                <c:pt idx="0">
                  <c:v>Stavebníctvo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'Graf 1+2'!$J$11:$O$11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1+2'!$J$14:$O$14</c:f>
              <c:numCache>
                <c:formatCode>0.0</c:formatCode>
                <c:ptCount val="6"/>
                <c:pt idx="0">
                  <c:v>1.2429518567979216</c:v>
                </c:pt>
                <c:pt idx="1">
                  <c:v>0.62316573150482646</c:v>
                </c:pt>
                <c:pt idx="2">
                  <c:v>-1.5874493670295777</c:v>
                </c:pt>
                <c:pt idx="3">
                  <c:v>0.40411167068975734</c:v>
                </c:pt>
                <c:pt idx="4">
                  <c:v>0.74963921285795276</c:v>
                </c:pt>
                <c:pt idx="5">
                  <c:v>0.13676366166990389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DDC-4243-8096-7290CA3A74AC}"/>
            </c:ext>
          </c:extLst>
        </c:ser>
        <c:ser>
          <c:idx val="1"/>
          <c:order val="3"/>
          <c:tx>
            <c:strRef>
              <c:f>'Graf 1+2'!$I$15</c:f>
              <c:strCache>
                <c:ptCount val="1"/>
                <c:pt idx="0">
                  <c:v>Verejný sektor</c:v>
                </c:pt>
              </c:strCache>
            </c:strRef>
          </c:tx>
          <c:spPr>
            <a:solidFill>
              <a:srgbClr val="9E9E9E"/>
            </a:solidFill>
          </c:spPr>
          <c:invertIfNegative val="0"/>
          <c:cat>
            <c:strRef>
              <c:f>'Graf 1+2'!$J$11:$O$11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1+2'!$J$15:$O$15</c:f>
              <c:numCache>
                <c:formatCode>0.0</c:formatCode>
                <c:ptCount val="6"/>
                <c:pt idx="0">
                  <c:v>0.17894358787584497</c:v>
                </c:pt>
                <c:pt idx="1">
                  <c:v>0.32212048256499476</c:v>
                </c:pt>
                <c:pt idx="2">
                  <c:v>2.1541069275245392E-4</c:v>
                </c:pt>
                <c:pt idx="3">
                  <c:v>2.1953176495361045E-2</c:v>
                </c:pt>
                <c:pt idx="4">
                  <c:v>9.2962804097539795E-3</c:v>
                </c:pt>
                <c:pt idx="5">
                  <c:v>1.0382311461082025E-2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DDC-4243-8096-7290CA3A74AC}"/>
            </c:ext>
          </c:extLst>
        </c:ser>
        <c:ser>
          <c:idx val="2"/>
          <c:order val="4"/>
          <c:tx>
            <c:strRef>
              <c:f>'Graf 1+2'!$I$14</c:f>
              <c:strCache>
                <c:ptCount val="1"/>
                <c:pt idx="0">
                  <c:v>Trhové služby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1+2'!$J$11:$O$11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1+2'!$J$16:$O$16</c:f>
              <c:numCache>
                <c:formatCode>0.0</c:formatCode>
                <c:ptCount val="6"/>
                <c:pt idx="0">
                  <c:v>0.16638170585299286</c:v>
                </c:pt>
                <c:pt idx="1">
                  <c:v>0.33538548255260098</c:v>
                </c:pt>
                <c:pt idx="2">
                  <c:v>-0.56022192736127663</c:v>
                </c:pt>
                <c:pt idx="3">
                  <c:v>0.38394492382451484</c:v>
                </c:pt>
                <c:pt idx="4">
                  <c:v>7.3444864579578703E-2</c:v>
                </c:pt>
                <c:pt idx="5">
                  <c:v>4.2654496238001528E-2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DDC-4243-8096-7290CA3A7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515000"/>
        <c:axId val="486515392"/>
      </c:barChart>
      <c:lineChart>
        <c:grouping val="standard"/>
        <c:varyColors val="0"/>
        <c:ser>
          <c:idx val="3"/>
          <c:order val="5"/>
          <c:tx>
            <c:strRef>
              <c:f>'Graf 1+2'!$I$17</c:f>
              <c:strCache>
                <c:ptCount val="1"/>
                <c:pt idx="0">
                  <c:v>Hospodárstvo spolu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1+2'!$J$11:$O$11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1+2'!$J$17:$O$17</c:f>
              <c:numCache>
                <c:formatCode>0.0</c:formatCode>
                <c:ptCount val="6"/>
                <c:pt idx="0">
                  <c:v>2.0084678887944718</c:v>
                </c:pt>
                <c:pt idx="1">
                  <c:v>1.2470752947846599</c:v>
                </c:pt>
                <c:pt idx="2">
                  <c:v>-3.6045240362050182</c:v>
                </c:pt>
                <c:pt idx="3">
                  <c:v>1.6256933564942728</c:v>
                </c:pt>
                <c:pt idx="4">
                  <c:v>1.0085247692128854</c:v>
                </c:pt>
                <c:pt idx="5">
                  <c:v>0.25376234276512966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DDC-4243-8096-7290CA3A7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15000"/>
        <c:axId val="486515392"/>
      </c:lineChart>
      <c:catAx>
        <c:axId val="486515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86515392"/>
        <c:crosses val="autoZero"/>
        <c:auto val="1"/>
        <c:lblAlgn val="ctr"/>
        <c:lblOffset val="100"/>
        <c:noMultiLvlLbl val="0"/>
      </c:catAx>
      <c:valAx>
        <c:axId val="4865153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486515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6555664848317955"/>
          <c:y val="0.48693720973065258"/>
          <c:w val="0.3819764192288328"/>
          <c:h val="0.376373765135587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97239861146394E-2"/>
          <c:y val="5.0925925925925923E-2"/>
          <c:w val="0.88633286766573538"/>
          <c:h val="0.6420202682997958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'Graf 30+31'!$H$53</c:f>
              <c:strCache>
                <c:ptCount val="1"/>
                <c:pt idx="0">
                  <c:v>Level / ETR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30+31'!$E$55:$E$61</c:f>
              <c:strCache>
                <c:ptCount val="7"/>
                <c:pt idx="0">
                  <c:v>PIT</c:v>
                </c:pt>
                <c:pt idx="1">
                  <c:v>CIT</c:v>
                </c:pt>
                <c:pt idx="2">
                  <c:v>VAT</c:v>
                </c:pt>
                <c:pt idx="3">
                  <c:v>Excises</c:v>
                </c:pt>
                <c:pt idx="4">
                  <c:v>SC</c:v>
                </c:pt>
                <c:pt idx="5">
                  <c:v>HC</c:v>
                </c:pt>
                <c:pt idx="6">
                  <c:v>Others</c:v>
                </c:pt>
              </c:strCache>
            </c:strRef>
          </c:cat>
          <c:val>
            <c:numRef>
              <c:f>'Graf 30+31'!$H$55:$H$61</c:f>
              <c:numCache>
                <c:formatCode>#,##0</c:formatCode>
                <c:ptCount val="7"/>
                <c:pt idx="0">
                  <c:v>116.38941677020574</c:v>
                </c:pt>
                <c:pt idx="1">
                  <c:v>-15.911591693956922</c:v>
                </c:pt>
                <c:pt idx="2">
                  <c:v>183.15734993330466</c:v>
                </c:pt>
                <c:pt idx="3">
                  <c:v>-28.038319152066208</c:v>
                </c:pt>
                <c:pt idx="4">
                  <c:v>-17.056424005576758</c:v>
                </c:pt>
                <c:pt idx="5">
                  <c:v>-40.407746789004314</c:v>
                </c:pt>
                <c:pt idx="6">
                  <c:v>30.265662283938372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A30-4900-865D-091D9302DA00}"/>
            </c:ext>
          </c:extLst>
        </c:ser>
        <c:ser>
          <c:idx val="3"/>
          <c:order val="2"/>
          <c:tx>
            <c:strRef>
              <c:f>'Graf 30+31'!$I$53</c:f>
              <c:strCache>
                <c:ptCount val="1"/>
                <c:pt idx="0">
                  <c:v>Legislation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30+31'!$E$55:$E$61</c:f>
              <c:strCache>
                <c:ptCount val="7"/>
                <c:pt idx="0">
                  <c:v>PIT</c:v>
                </c:pt>
                <c:pt idx="1">
                  <c:v>CIT</c:v>
                </c:pt>
                <c:pt idx="2">
                  <c:v>VAT</c:v>
                </c:pt>
                <c:pt idx="3">
                  <c:v>Excises</c:v>
                </c:pt>
                <c:pt idx="4">
                  <c:v>SC</c:v>
                </c:pt>
                <c:pt idx="5">
                  <c:v>HC</c:v>
                </c:pt>
                <c:pt idx="6">
                  <c:v>Others</c:v>
                </c:pt>
              </c:strCache>
            </c:strRef>
          </c:cat>
          <c:val>
            <c:numRef>
              <c:f>'Graf 30+31'!$I$55:$I$61</c:f>
              <c:numCache>
                <c:formatCode>#,##0</c:formatCode>
                <c:ptCount val="7"/>
                <c:pt idx="0">
                  <c:v>-9.8741915929697761</c:v>
                </c:pt>
                <c:pt idx="1">
                  <c:v>-18.631712793017851</c:v>
                </c:pt>
                <c:pt idx="2">
                  <c:v>0</c:v>
                </c:pt>
                <c:pt idx="3">
                  <c:v>0</c:v>
                </c:pt>
                <c:pt idx="4">
                  <c:v>-2.967843180852678</c:v>
                </c:pt>
                <c:pt idx="5">
                  <c:v>-7.7109666313913472</c:v>
                </c:pt>
                <c:pt idx="6">
                  <c:v>-92.69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A30-4900-865D-091D9302DA00}"/>
            </c:ext>
          </c:extLst>
        </c:ser>
        <c:ser>
          <c:idx val="1"/>
          <c:order val="3"/>
          <c:tx>
            <c:strRef>
              <c:f>'Graf 30+31'!$G$53</c:f>
              <c:strCache>
                <c:ptCount val="1"/>
                <c:pt idx="0">
                  <c:v>Macroeconomic contributions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A30-4900-865D-091D9302DA0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A30-4900-865D-091D9302DA0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30+31'!$E$55:$E$61</c:f>
              <c:strCache>
                <c:ptCount val="7"/>
                <c:pt idx="0">
                  <c:v>PIT</c:v>
                </c:pt>
                <c:pt idx="1">
                  <c:v>CIT</c:v>
                </c:pt>
                <c:pt idx="2">
                  <c:v>VAT</c:v>
                </c:pt>
                <c:pt idx="3">
                  <c:v>Excises</c:v>
                </c:pt>
                <c:pt idx="4">
                  <c:v>SC</c:v>
                </c:pt>
                <c:pt idx="5">
                  <c:v>HC</c:v>
                </c:pt>
                <c:pt idx="6">
                  <c:v>Others</c:v>
                </c:pt>
              </c:strCache>
            </c:strRef>
          </c:cat>
          <c:val>
            <c:numRef>
              <c:f>'Graf 30+31'!$G$55:$G$61</c:f>
              <c:numCache>
                <c:formatCode>#,##0</c:formatCode>
                <c:ptCount val="7"/>
                <c:pt idx="0">
                  <c:v>34.806720472763885</c:v>
                </c:pt>
                <c:pt idx="1">
                  <c:v>-98.779695513024762</c:v>
                </c:pt>
                <c:pt idx="2">
                  <c:v>-3.474758393303945</c:v>
                </c:pt>
                <c:pt idx="3">
                  <c:v>-31.285850327933957</c:v>
                </c:pt>
                <c:pt idx="4">
                  <c:v>92.662860726117856</c:v>
                </c:pt>
                <c:pt idx="5">
                  <c:v>45.737280250396175</c:v>
                </c:pt>
                <c:pt idx="6">
                  <c:v>-33.420391103938499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A30-4900-865D-091D9302DA00}"/>
            </c:ext>
          </c:extLst>
        </c:ser>
        <c:ser>
          <c:idx val="4"/>
          <c:order val="4"/>
          <c:tx>
            <c:strRef>
              <c:f>'Graf 30+31'!$J$53</c:f>
              <c:strCache>
                <c:ptCount val="1"/>
                <c:pt idx="0">
                  <c:v>One offs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'Graf 30+31'!$E$55:$E$61</c:f>
              <c:strCache>
                <c:ptCount val="7"/>
                <c:pt idx="0">
                  <c:v>PIT</c:v>
                </c:pt>
                <c:pt idx="1">
                  <c:v>CIT</c:v>
                </c:pt>
                <c:pt idx="2">
                  <c:v>VAT</c:v>
                </c:pt>
                <c:pt idx="3">
                  <c:v>Excises</c:v>
                </c:pt>
                <c:pt idx="4">
                  <c:v>SC</c:v>
                </c:pt>
                <c:pt idx="5">
                  <c:v>HC</c:v>
                </c:pt>
                <c:pt idx="6">
                  <c:v>Others</c:v>
                </c:pt>
              </c:strCache>
            </c:strRef>
          </c:cat>
          <c:val>
            <c:numRef>
              <c:f>'Graf 30+31'!$J$55:$J$61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6.1890000000000001</c:v>
                </c:pt>
                <c:pt idx="4">
                  <c:v>0</c:v>
                </c:pt>
                <c:pt idx="5">
                  <c:v>0</c:v>
                </c:pt>
                <c:pt idx="6">
                  <c:v>-90.908000000000001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A30-4900-865D-091D9302D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4355808"/>
        <c:axId val="494356200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alpha val="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30335681723997E-2"/>
                  <c:y val="-6.3622398370772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A30-4900-865D-091D9302DA0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444370769443291E-2"/>
                  <c:y val="1.494184464400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A30-4900-865D-091D9302DA0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8711424229866002E-2"/>
                  <c:y val="-5.1158103564813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A30-4900-865D-091D9302DA0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6111065064235497E-2"/>
                  <c:y val="4.632730273264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A30-4900-865D-091D9302DA0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1666749551042964E-2"/>
                  <c:y val="-6.362239837077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A30-4900-865D-091D9302DA0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1666666666666768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CA30-4900-865D-091D9302DA0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6111065064235497E-2"/>
                  <c:y val="8.2682958944513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CA30-4900-865D-091D9302DA00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30+31'!$E$55:$E$61</c:f>
              <c:strCache>
                <c:ptCount val="7"/>
                <c:pt idx="0">
                  <c:v>PIT</c:v>
                </c:pt>
                <c:pt idx="1">
                  <c:v>CIT</c:v>
                </c:pt>
                <c:pt idx="2">
                  <c:v>VAT</c:v>
                </c:pt>
                <c:pt idx="3">
                  <c:v>Excises</c:v>
                </c:pt>
                <c:pt idx="4">
                  <c:v>SC</c:v>
                </c:pt>
                <c:pt idx="5">
                  <c:v>HC</c:v>
                </c:pt>
                <c:pt idx="6">
                  <c:v>Others</c:v>
                </c:pt>
              </c:strCache>
            </c:strRef>
          </c:cat>
          <c:val>
            <c:numRef>
              <c:f>'Graf 30+31'!$F$55:$F$61</c:f>
              <c:numCache>
                <c:formatCode>#,##0</c:formatCode>
                <c:ptCount val="7"/>
                <c:pt idx="0">
                  <c:v>141.32194564999983</c:v>
                </c:pt>
                <c:pt idx="1">
                  <c:v>-133.32299999999952</c:v>
                </c:pt>
                <c:pt idx="2">
                  <c:v>179.68259154000069</c:v>
                </c:pt>
                <c:pt idx="3">
                  <c:v>-53.135169480000165</c:v>
                </c:pt>
                <c:pt idx="4">
                  <c:v>72.638593539688415</c:v>
                </c:pt>
                <c:pt idx="5">
                  <c:v>-2.3814331699994873</c:v>
                </c:pt>
                <c:pt idx="6">
                  <c:v>-186.75272882000013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CA30-4900-865D-091D9302D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355808"/>
        <c:axId val="494356200"/>
      </c:lineChart>
      <c:catAx>
        <c:axId val="4943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94356200"/>
        <c:crosses val="autoZero"/>
        <c:auto val="1"/>
        <c:lblAlgn val="ctr"/>
        <c:lblOffset val="100"/>
        <c:noMultiLvlLbl val="0"/>
      </c:catAx>
      <c:valAx>
        <c:axId val="494356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9435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8.2749555499111005E-2"/>
          <c:y val="0.80497521143190431"/>
          <c:w val="0.81568368470070285"/>
          <c:h val="0.185765529308836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8210625911559795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1+2'!$I$21</c:f>
              <c:strCache>
                <c:ptCount val="1"/>
                <c:pt idx="0">
                  <c:v>Consumption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1+2'!$J$3:$O$3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1+2'!$J$4:$O$4</c:f>
              <c:numCache>
                <c:formatCode>0.0</c:formatCode>
                <c:ptCount val="6"/>
                <c:pt idx="0">
                  <c:v>2.194397156543709</c:v>
                </c:pt>
                <c:pt idx="1">
                  <c:v>1.8687703569892946</c:v>
                </c:pt>
                <c:pt idx="2">
                  <c:v>-4.3084897560221336</c:v>
                </c:pt>
                <c:pt idx="3">
                  <c:v>4.3058356988232012</c:v>
                </c:pt>
                <c:pt idx="4">
                  <c:v>2.6033498118125542</c:v>
                </c:pt>
                <c:pt idx="5">
                  <c:v>2.0479641705497249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18-41C8-BB54-2617797A2304}"/>
            </c:ext>
          </c:extLst>
        </c:ser>
        <c:ser>
          <c:idx val="8"/>
          <c:order val="1"/>
          <c:tx>
            <c:strRef>
              <c:f>'Graf 1+2'!$I$22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 1+2'!$J$3:$O$3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1+2'!$J$5:$O$5</c:f>
              <c:numCache>
                <c:formatCode>0.0</c:formatCode>
                <c:ptCount val="6"/>
                <c:pt idx="0">
                  <c:v>0.77955939743660463</c:v>
                </c:pt>
                <c:pt idx="1">
                  <c:v>0.9347677059594266</c:v>
                </c:pt>
                <c:pt idx="2">
                  <c:v>-4.3802151013383046</c:v>
                </c:pt>
                <c:pt idx="3">
                  <c:v>3.1643506566102477</c:v>
                </c:pt>
                <c:pt idx="4">
                  <c:v>1.0644171573000836</c:v>
                </c:pt>
                <c:pt idx="5">
                  <c:v>1.1962972900291591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18-41C8-BB54-2617797A2304}"/>
            </c:ext>
          </c:extLst>
        </c:ser>
        <c:ser>
          <c:idx val="0"/>
          <c:order val="2"/>
          <c:tx>
            <c:strRef>
              <c:f>'Graf 1+2'!$I$23</c:f>
              <c:strCache>
                <c:ptCount val="1"/>
                <c:pt idx="0">
                  <c:v>Inventories and disc.</c:v>
                </c:pt>
              </c:strCache>
            </c:strRef>
          </c:tx>
          <c:invertIfNegative val="0"/>
          <c:cat>
            <c:strRef>
              <c:f>'Graf 1+2'!$J$3:$O$3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1+2'!$J$6:$O$6</c:f>
              <c:numCache>
                <c:formatCode>0.0</c:formatCode>
                <c:ptCount val="6"/>
                <c:pt idx="0">
                  <c:v>0.51603171139720716</c:v>
                </c:pt>
                <c:pt idx="1">
                  <c:v>0.20633119145441614</c:v>
                </c:pt>
                <c:pt idx="2">
                  <c:v>-1.8229593910495039</c:v>
                </c:pt>
                <c:pt idx="3">
                  <c:v>-0.71083611010213199</c:v>
                </c:pt>
                <c:pt idx="4">
                  <c:v>8.2978306445221139E-2</c:v>
                </c:pt>
                <c:pt idx="5">
                  <c:v>9.4990092764661027E-3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B18-41C8-BB54-2617797A2304}"/>
            </c:ext>
          </c:extLst>
        </c:ser>
        <c:ser>
          <c:idx val="1"/>
          <c:order val="3"/>
          <c:tx>
            <c:strRef>
              <c:f>'Graf 1+2'!$I$24</c:f>
              <c:strCache>
                <c:ptCount val="1"/>
                <c:pt idx="0">
                  <c:v>Net export</c:v>
                </c:pt>
              </c:strCache>
            </c:strRef>
          </c:tx>
          <c:invertIfNegative val="0"/>
          <c:cat>
            <c:strRef>
              <c:f>'Graf 1+2'!$J$3:$O$3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1+2'!$J$7:$O$7</c:f>
              <c:numCache>
                <c:formatCode>0.0</c:formatCode>
                <c:ptCount val="6"/>
                <c:pt idx="0">
                  <c:v>0.54371477800710366</c:v>
                </c:pt>
                <c:pt idx="1">
                  <c:v>-0.73364873753568038</c:v>
                </c:pt>
                <c:pt idx="2">
                  <c:v>3.2916597444873394</c:v>
                </c:pt>
                <c:pt idx="3">
                  <c:v>3.8955337173895391E-2</c:v>
                </c:pt>
                <c:pt idx="4">
                  <c:v>0.32968596043597348</c:v>
                </c:pt>
                <c:pt idx="5">
                  <c:v>-0.10303405990984009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B18-41C8-BB54-2617797A2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516176"/>
        <c:axId val="486516568"/>
      </c:barChart>
      <c:lineChart>
        <c:grouping val="standard"/>
        <c:varyColors val="0"/>
        <c:ser>
          <c:idx val="2"/>
          <c:order val="4"/>
          <c:tx>
            <c:strRef>
              <c:f>'Graf 1+2'!$I$25</c:f>
              <c:strCache>
                <c:ptCount val="1"/>
                <c:pt idx="0">
                  <c:v>GDP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1+2'!$J$3:$O$3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1+2'!$J$8:$O$8</c:f>
              <c:numCache>
                <c:formatCode>0.0</c:formatCode>
                <c:ptCount val="6"/>
                <c:pt idx="0">
                  <c:v>4.0337030433846515</c:v>
                </c:pt>
                <c:pt idx="1">
                  <c:v>2.2762205168674483</c:v>
                </c:pt>
                <c:pt idx="2">
                  <c:v>-7.2200045039226213</c:v>
                </c:pt>
                <c:pt idx="3">
                  <c:v>6.798305582505221</c:v>
                </c:pt>
                <c:pt idx="4">
                  <c:v>4.0804312359938315</c:v>
                </c:pt>
                <c:pt idx="5">
                  <c:v>3.1507264099455194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B18-41C8-BB54-2617797A2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16176"/>
        <c:axId val="486516568"/>
      </c:lineChart>
      <c:catAx>
        <c:axId val="48651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86516568"/>
        <c:crosses val="autoZero"/>
        <c:auto val="1"/>
        <c:lblAlgn val="ctr"/>
        <c:lblOffset val="100"/>
        <c:noMultiLvlLbl val="0"/>
      </c:catAx>
      <c:valAx>
        <c:axId val="486516568"/>
        <c:scaling>
          <c:orientation val="minMax"/>
          <c:max val="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crossAx val="486516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88021406328666"/>
          <c:y val="0.57061882192502855"/>
          <c:w val="0.43516567528762423"/>
          <c:h val="0.2990768706259334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1+2'!$I$29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1+2'!$J$11:$O$11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1+2'!$J$12:$O$12</c:f>
              <c:numCache>
                <c:formatCode>0.0</c:formatCode>
                <c:ptCount val="6"/>
                <c:pt idx="0">
                  <c:v>-5.4800156475521807E-3</c:v>
                </c:pt>
                <c:pt idx="1">
                  <c:v>4.8225093412873808E-2</c:v>
                </c:pt>
                <c:pt idx="2">
                  <c:v>6.1365343172467363E-2</c:v>
                </c:pt>
                <c:pt idx="3">
                  <c:v>9.4038086293184928E-2</c:v>
                </c:pt>
                <c:pt idx="4">
                  <c:v>1.3219110132388294E-2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89-424E-9543-11F901F971A2}"/>
            </c:ext>
          </c:extLst>
        </c:ser>
        <c:ser>
          <c:idx val="8"/>
          <c:order val="1"/>
          <c:tx>
            <c:strRef>
              <c:f>'Graf 1+2'!$I$30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</c:spPr>
          <c:invertIfNegative val="0"/>
          <c:cat>
            <c:strRef>
              <c:f>'Graf 1+2'!$J$11:$O$11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1+2'!$J$13:$O$13</c:f>
              <c:numCache>
                <c:formatCode>0.0</c:formatCode>
                <c:ptCount val="6"/>
                <c:pt idx="0">
                  <c:v>0.42567075391526343</c:v>
                </c:pt>
                <c:pt idx="1">
                  <c:v>-8.1821495250634868E-2</c:v>
                </c:pt>
                <c:pt idx="2">
                  <c:v>-1.5184334956793843</c:v>
                </c:pt>
                <c:pt idx="3">
                  <c:v>0.74281609531543169</c:v>
                </c:pt>
                <c:pt idx="4">
                  <c:v>0.1420933684564343</c:v>
                </c:pt>
                <c:pt idx="5">
                  <c:v>8.2523415149100998E-2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89-424E-9543-11F901F971A2}"/>
            </c:ext>
          </c:extLst>
        </c:ser>
        <c:ser>
          <c:idx val="0"/>
          <c:order val="2"/>
          <c:tx>
            <c:strRef>
              <c:f>'Graf 1+2'!$I$33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'Graf 1+2'!$J$11:$O$11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1+2'!$J$14:$O$14</c:f>
              <c:numCache>
                <c:formatCode>0.0</c:formatCode>
                <c:ptCount val="6"/>
                <c:pt idx="0">
                  <c:v>1.2429518567979216</c:v>
                </c:pt>
                <c:pt idx="1">
                  <c:v>0.62316573150482646</c:v>
                </c:pt>
                <c:pt idx="2">
                  <c:v>-1.5874493670295777</c:v>
                </c:pt>
                <c:pt idx="3">
                  <c:v>0.40411167068975734</c:v>
                </c:pt>
                <c:pt idx="4">
                  <c:v>0.74963921285795276</c:v>
                </c:pt>
                <c:pt idx="5">
                  <c:v>0.13676366166990389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89-424E-9543-11F901F971A2}"/>
            </c:ext>
          </c:extLst>
        </c:ser>
        <c:ser>
          <c:idx val="1"/>
          <c:order val="3"/>
          <c:tx>
            <c:strRef>
              <c:f>'Graf 1+2'!$I$32</c:f>
              <c:strCache>
                <c:ptCount val="1"/>
                <c:pt idx="0">
                  <c:v>Public sector</c:v>
                </c:pt>
              </c:strCache>
            </c:strRef>
          </c:tx>
          <c:spPr>
            <a:solidFill>
              <a:srgbClr val="9E9E9E"/>
            </a:solidFill>
          </c:spPr>
          <c:invertIfNegative val="0"/>
          <c:cat>
            <c:strRef>
              <c:f>'Graf 1+2'!$J$11:$O$11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1+2'!$J$15:$O$15</c:f>
              <c:numCache>
                <c:formatCode>0.0</c:formatCode>
                <c:ptCount val="6"/>
                <c:pt idx="0">
                  <c:v>0.17894358787584497</c:v>
                </c:pt>
                <c:pt idx="1">
                  <c:v>0.32212048256499476</c:v>
                </c:pt>
                <c:pt idx="2">
                  <c:v>2.1541069275245392E-4</c:v>
                </c:pt>
                <c:pt idx="3">
                  <c:v>2.1953176495361045E-2</c:v>
                </c:pt>
                <c:pt idx="4">
                  <c:v>9.2962804097539795E-3</c:v>
                </c:pt>
                <c:pt idx="5">
                  <c:v>1.0382311461082025E-2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589-424E-9543-11F901F971A2}"/>
            </c:ext>
          </c:extLst>
        </c:ser>
        <c:ser>
          <c:idx val="2"/>
          <c:order val="4"/>
          <c:tx>
            <c:strRef>
              <c:f>'Graf 1+2'!$I$31</c:f>
              <c:strCache>
                <c:ptCount val="1"/>
                <c:pt idx="0">
                  <c:v>Market services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1+2'!$J$11:$O$11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1+2'!$J$16:$O$16</c:f>
              <c:numCache>
                <c:formatCode>0.0</c:formatCode>
                <c:ptCount val="6"/>
                <c:pt idx="0">
                  <c:v>0.16638170585299286</c:v>
                </c:pt>
                <c:pt idx="1">
                  <c:v>0.33538548255260098</c:v>
                </c:pt>
                <c:pt idx="2">
                  <c:v>-0.56022192736127663</c:v>
                </c:pt>
                <c:pt idx="3">
                  <c:v>0.38394492382451484</c:v>
                </c:pt>
                <c:pt idx="4">
                  <c:v>7.3444864579578703E-2</c:v>
                </c:pt>
                <c:pt idx="5">
                  <c:v>4.2654496238001528E-2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89-424E-9543-11F901F97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4641520"/>
        <c:axId val="484641912"/>
      </c:barChart>
      <c:lineChart>
        <c:grouping val="standard"/>
        <c:varyColors val="0"/>
        <c:ser>
          <c:idx val="3"/>
          <c:order val="5"/>
          <c:tx>
            <c:strRef>
              <c:f>'Graf 1+2'!$I$34</c:f>
              <c:strCache>
                <c:ptCount val="1"/>
                <c:pt idx="0">
                  <c:v>Total economy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1+2'!$J$11:$O$11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1+2'!$J$17:$O$17</c:f>
              <c:numCache>
                <c:formatCode>0.0</c:formatCode>
                <c:ptCount val="6"/>
                <c:pt idx="0">
                  <c:v>2.0084678887944718</c:v>
                </c:pt>
                <c:pt idx="1">
                  <c:v>1.2470752947846599</c:v>
                </c:pt>
                <c:pt idx="2">
                  <c:v>-3.6045240362050182</c:v>
                </c:pt>
                <c:pt idx="3">
                  <c:v>1.6256933564942728</c:v>
                </c:pt>
                <c:pt idx="4">
                  <c:v>1.0085247692128854</c:v>
                </c:pt>
                <c:pt idx="5">
                  <c:v>0.25376234276512966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3589-424E-9543-11F901F97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641520"/>
        <c:axId val="484641912"/>
      </c:lineChart>
      <c:catAx>
        <c:axId val="4846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84641912"/>
        <c:crosses val="autoZero"/>
        <c:auto val="1"/>
        <c:lblAlgn val="ctr"/>
        <c:lblOffset val="100"/>
        <c:noMultiLvlLbl val="0"/>
      </c:catAx>
      <c:valAx>
        <c:axId val="4846419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484641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757131037681229"/>
          <c:y val="0.47436038066706021"/>
          <c:w val="0.42999241952121359"/>
          <c:h val="0.4022916961091981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7558438681403356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3+4'!$I$5</c:f>
              <c:strCache>
                <c:ptCount val="1"/>
                <c:pt idx="0">
                  <c:v>Tovary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3+4'!$S$4:$X$4</c:f>
              <c:strCache>
                <c:ptCount val="6"/>
                <c:pt idx="0">
                  <c:v>2018</c:v>
                </c:pt>
                <c:pt idx="1">
                  <c:v>2019F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3+4'!$S$5:$X$5</c:f>
              <c:numCache>
                <c:formatCode>0.0</c:formatCode>
                <c:ptCount val="6"/>
                <c:pt idx="0">
                  <c:v>-0.24526685241367555</c:v>
                </c:pt>
                <c:pt idx="1">
                  <c:v>-0.77735903444328813</c:v>
                </c:pt>
                <c:pt idx="2">
                  <c:v>3.6055517126811258</c:v>
                </c:pt>
                <c:pt idx="3">
                  <c:v>2.6700133703974571</c:v>
                </c:pt>
                <c:pt idx="4">
                  <c:v>2.8914714527693657</c:v>
                </c:pt>
                <c:pt idx="5">
                  <c:v>2.3112956272920071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C5-4097-9BEB-240D97A3F50F}"/>
            </c:ext>
          </c:extLst>
        </c:ser>
        <c:ser>
          <c:idx val="8"/>
          <c:order val="1"/>
          <c:tx>
            <c:strRef>
              <c:f>'Graf 3+4'!$I$6</c:f>
              <c:strCache>
                <c:ptCount val="1"/>
                <c:pt idx="0">
                  <c:v>Služby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 3+4'!$S$4:$X$4</c:f>
              <c:strCache>
                <c:ptCount val="6"/>
                <c:pt idx="0">
                  <c:v>2018</c:v>
                </c:pt>
                <c:pt idx="1">
                  <c:v>2019F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3+4'!$S$6:$X$6</c:f>
              <c:numCache>
                <c:formatCode>0.0</c:formatCode>
                <c:ptCount val="6"/>
                <c:pt idx="0">
                  <c:v>1.0307710591731194</c:v>
                </c:pt>
                <c:pt idx="1">
                  <c:v>1.081395861972654</c:v>
                </c:pt>
                <c:pt idx="2">
                  <c:v>1.2183644547744257</c:v>
                </c:pt>
                <c:pt idx="3">
                  <c:v>1.1726716064589062</c:v>
                </c:pt>
                <c:pt idx="4">
                  <c:v>1.217789074620347</c:v>
                </c:pt>
                <c:pt idx="5">
                  <c:v>1.1440786172100041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C5-4097-9BEB-240D97A3F50F}"/>
            </c:ext>
          </c:extLst>
        </c:ser>
        <c:ser>
          <c:idx val="0"/>
          <c:order val="2"/>
          <c:tx>
            <c:strRef>
              <c:f>'Graf 3+4'!$I$7</c:f>
              <c:strCache>
                <c:ptCount val="1"/>
                <c:pt idx="0">
                  <c:v>Primárne výnosy</c:v>
                </c:pt>
              </c:strCache>
            </c:strRef>
          </c:tx>
          <c:invertIfNegative val="0"/>
          <c:cat>
            <c:strRef>
              <c:f>'Graf 3+4'!$S$4:$X$4</c:f>
              <c:strCache>
                <c:ptCount val="6"/>
                <c:pt idx="0">
                  <c:v>2018</c:v>
                </c:pt>
                <c:pt idx="1">
                  <c:v>2019F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3+4'!$S$7:$X$7</c:f>
              <c:numCache>
                <c:formatCode>0.0</c:formatCode>
                <c:ptCount val="6"/>
                <c:pt idx="0">
                  <c:v>-2.0449268259621083</c:v>
                </c:pt>
                <c:pt idx="1">
                  <c:v>-2.1375962007218581</c:v>
                </c:pt>
                <c:pt idx="2">
                  <c:v>-1</c:v>
                </c:pt>
                <c:pt idx="3">
                  <c:v>-2</c:v>
                </c:pt>
                <c:pt idx="4">
                  <c:v>-2.2999999999999998</c:v>
                </c:pt>
                <c:pt idx="5">
                  <c:v>-2.5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C5-4097-9BEB-240D97A3F50F}"/>
            </c:ext>
          </c:extLst>
        </c:ser>
        <c:ser>
          <c:idx val="1"/>
          <c:order val="3"/>
          <c:tx>
            <c:strRef>
              <c:f>'Graf 3+4'!$I$8</c:f>
              <c:strCache>
                <c:ptCount val="1"/>
                <c:pt idx="0">
                  <c:v>Sekundárne výnosy</c:v>
                </c:pt>
              </c:strCache>
            </c:strRef>
          </c:tx>
          <c:invertIfNegative val="0"/>
          <c:cat>
            <c:strRef>
              <c:f>'Graf 3+4'!$S$4:$X$4</c:f>
              <c:strCache>
                <c:ptCount val="6"/>
                <c:pt idx="0">
                  <c:v>2018</c:v>
                </c:pt>
                <c:pt idx="1">
                  <c:v>2019F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3+4'!$S$8:$X$8</c:f>
              <c:numCache>
                <c:formatCode>0.0</c:formatCode>
                <c:ptCount val="6"/>
                <c:pt idx="0">
                  <c:v>-1.3826200546380685</c:v>
                </c:pt>
                <c:pt idx="1">
                  <c:v>-1.1120543935503269</c:v>
                </c:pt>
                <c:pt idx="2">
                  <c:v>-1.5</c:v>
                </c:pt>
                <c:pt idx="3">
                  <c:v>-1.5</c:v>
                </c:pt>
                <c:pt idx="4">
                  <c:v>-1.5</c:v>
                </c:pt>
                <c:pt idx="5">
                  <c:v>-1.5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9C5-4097-9BEB-240D97A3F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4642696"/>
        <c:axId val="484643088"/>
      </c:barChart>
      <c:lineChart>
        <c:grouping val="standard"/>
        <c:varyColors val="0"/>
        <c:ser>
          <c:idx val="3"/>
          <c:order val="4"/>
          <c:tx>
            <c:strRef>
              <c:f>'Graf 3+4'!$I$9</c:f>
              <c:strCache>
                <c:ptCount val="1"/>
                <c:pt idx="0">
                  <c:v>BÚ PB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3+4'!$S$4:$X$4</c:f>
              <c:strCache>
                <c:ptCount val="6"/>
                <c:pt idx="0">
                  <c:v>2018</c:v>
                </c:pt>
                <c:pt idx="1">
                  <c:v>2019F</c:v>
                </c:pt>
                <c:pt idx="2">
                  <c:v>2020F</c:v>
                </c:pt>
                <c:pt idx="3">
                  <c:v>2021F</c:v>
                </c:pt>
                <c:pt idx="4">
                  <c:v>2022F</c:v>
                </c:pt>
                <c:pt idx="5">
                  <c:v>2023F</c:v>
                </c:pt>
              </c:strCache>
            </c:strRef>
          </c:cat>
          <c:val>
            <c:numRef>
              <c:f>'Graf 3+4'!$S$9:$X$9</c:f>
              <c:numCache>
                <c:formatCode>0.0</c:formatCode>
                <c:ptCount val="6"/>
                <c:pt idx="0">
                  <c:v>-2.642042673840733</c:v>
                </c:pt>
                <c:pt idx="1">
                  <c:v>-2.9456137667428193</c:v>
                </c:pt>
                <c:pt idx="2">
                  <c:v>2.3239161674555517</c:v>
                </c:pt>
                <c:pt idx="3">
                  <c:v>0.34268497685636329</c:v>
                </c:pt>
                <c:pt idx="4">
                  <c:v>0.3092605273897126</c:v>
                </c:pt>
                <c:pt idx="5">
                  <c:v>-0.54462575549798875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9C5-4097-9BEB-240D97A3F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642696"/>
        <c:axId val="484643088"/>
      </c:lineChart>
      <c:catAx>
        <c:axId val="484642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sk-SK"/>
          </a:p>
        </c:txPr>
        <c:crossAx val="484643088"/>
        <c:crosses val="autoZero"/>
        <c:auto val="1"/>
        <c:lblAlgn val="ctr"/>
        <c:lblOffset val="100"/>
        <c:noMultiLvlLbl val="0"/>
      </c:catAx>
      <c:valAx>
        <c:axId val="4846430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k-SK"/>
          </a:p>
        </c:txPr>
        <c:crossAx val="4846426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660898376296121E-2"/>
          <c:y val="1.1594789183462156E-2"/>
          <c:w val="0.9104445974671419"/>
          <c:h val="0.2116468010306051"/>
        </c:manualLayout>
      </c:layout>
      <c:overlay val="0"/>
      <c:txPr>
        <a:bodyPr/>
        <a:lstStyle/>
        <a:p>
          <a:pPr>
            <a:defRPr sz="6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Obsah_Content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Obsah_Content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Obsah_Content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Obsah_Content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5" Type="http://schemas.openxmlformats.org/officeDocument/2006/relationships/hyperlink" Target="#Obsah_Content!A1"/><Relationship Id="rId4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hyperlink" Target="#'Obsah'!A1"/><Relationship Id="rId4" Type="http://schemas.openxmlformats.org/officeDocument/2006/relationships/hyperlink" Target="#Obsah_Content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Obsah_Content!A1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Obsah_Content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Obsah_Content!A1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Obsah_Content!A1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Obsah_Content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Obsah_Content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hyperlink" Target="#Obsah_Content!A1"/><Relationship Id="rId1" Type="http://schemas.openxmlformats.org/officeDocument/2006/relationships/chart" Target="../charts/chart32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Obsah_Content!A1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hyperlink" Target="#Obsah_Content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Obsah_Content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hyperlink" Target="#Obsah_Content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4" Type="http://schemas.openxmlformats.org/officeDocument/2006/relationships/hyperlink" Target="#Obsah_Content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Obsah_Content!A1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Obsah_Content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Obsah_Content!A1"/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hyperlink" Target="#Obsah_Content!A1"/><Relationship Id="rId4" Type="http://schemas.openxmlformats.org/officeDocument/2006/relationships/chart" Target="../charts/chart50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hyperlink" Target="#Obsah_Content!A1"/><Relationship Id="rId4" Type="http://schemas.openxmlformats.org/officeDocument/2006/relationships/chart" Target="../charts/chart54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hyperlink" Target="#Obsah_Content!A1"/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hyperlink" Target="#Obsah_Content!A1"/><Relationship Id="rId4" Type="http://schemas.openxmlformats.org/officeDocument/2006/relationships/chart" Target="../charts/chart8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5" Type="http://schemas.openxmlformats.org/officeDocument/2006/relationships/hyperlink" Target="#Obsah_Content!A1"/><Relationship Id="rId4" Type="http://schemas.openxmlformats.org/officeDocument/2006/relationships/chart" Target="../charts/chart6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Obsah_Content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Obsah_Content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Obsah_Content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Obsah_Content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Obsah_Content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Obsah_Content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Obsah_Content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Obsah_Content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Obsah_Content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hyperlink" Target="#Obsah_Content!A1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Obsah_Content!A1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hyperlink" Target="#Obsah_Content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Obsah_Content!A1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Obsah_Content!A1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73025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2724150" cy="24447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123031</xdr:colOff>
      <xdr:row>1</xdr:row>
      <xdr:rowOff>66145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4202906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116417</xdr:colOff>
      <xdr:row>1</xdr:row>
      <xdr:rowOff>63500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42333</xdr:colOff>
      <xdr:row>1</xdr:row>
      <xdr:rowOff>63500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21168</xdr:colOff>
      <xdr:row>4</xdr:row>
      <xdr:rowOff>74085</xdr:rowOff>
    </xdr:from>
    <xdr:to>
      <xdr:col>6</xdr:col>
      <xdr:colOff>31750</xdr:colOff>
      <xdr:row>17</xdr:row>
      <xdr:rowOff>158750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6</xdr:col>
      <xdr:colOff>42332</xdr:colOff>
      <xdr:row>36</xdr:row>
      <xdr:rowOff>95248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571500</xdr:colOff>
      <xdr:row>4</xdr:row>
      <xdr:rowOff>127001</xdr:rowOff>
    </xdr:from>
    <xdr:to>
      <xdr:col>14</xdr:col>
      <xdr:colOff>31749</xdr:colOff>
      <xdr:row>17</xdr:row>
      <xdr:rowOff>127001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571500</xdr:colOff>
      <xdr:row>23</xdr:row>
      <xdr:rowOff>10583</xdr:rowOff>
    </xdr:from>
    <xdr:to>
      <xdr:col>13</xdr:col>
      <xdr:colOff>613832</xdr:colOff>
      <xdr:row>36</xdr:row>
      <xdr:rowOff>105831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116417</xdr:colOff>
      <xdr:row>1</xdr:row>
      <xdr:rowOff>63500</xdr:rowOff>
    </xdr:to>
    <xdr:sp macro="" textlink="">
      <xdr:nvSpPr>
        <xdr:cNvPr id="8" name="Zaoblený obdĺžnik 7">
          <a:hlinkClick xmlns:r="http://schemas.openxmlformats.org/officeDocument/2006/relationships" r:id="rId5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2</xdr:row>
      <xdr:rowOff>0</xdr:rowOff>
    </xdr:from>
    <xdr:to>
      <xdr:col>2</xdr:col>
      <xdr:colOff>203200</xdr:colOff>
      <xdr:row>2</xdr:row>
      <xdr:rowOff>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22412</xdr:colOff>
      <xdr:row>2</xdr:row>
      <xdr:rowOff>145677</xdr:rowOff>
    </xdr:from>
    <xdr:to>
      <xdr:col>8</xdr:col>
      <xdr:colOff>537882</xdr:colOff>
      <xdr:row>21</xdr:row>
      <xdr:rowOff>54756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1411941</xdr:colOff>
      <xdr:row>2</xdr:row>
      <xdr:rowOff>168088</xdr:rowOff>
    </xdr:from>
    <xdr:to>
      <xdr:col>16</xdr:col>
      <xdr:colOff>448235</xdr:colOff>
      <xdr:row>21</xdr:row>
      <xdr:rowOff>77167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9</xdr:col>
      <xdr:colOff>730250</xdr:colOff>
      <xdr:row>2</xdr:row>
      <xdr:rowOff>52916</xdr:rowOff>
    </xdr:to>
    <xdr:sp macro="" textlink="">
      <xdr:nvSpPr>
        <xdr:cNvPr id="8" name="Zaoblený obdĺžnik 7">
          <a:hlinkClick xmlns:r="http://schemas.openxmlformats.org/officeDocument/2006/relationships" r:id="rId4"/>
        </xdr:cNvPr>
        <xdr:cNvSpPr/>
      </xdr:nvSpPr>
      <xdr:spPr>
        <a:xfrm>
          <a:off x="8276167" y="169333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0.44156</cdr:x>
      <cdr:y>0.30207</cdr:y>
    </cdr:from>
    <cdr:to>
      <cdr:x>0.577</cdr:x>
      <cdr:y>0.36978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3036171" y="944406"/>
          <a:ext cx="931334" cy="2116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123265</xdr:colOff>
      <xdr:row>3</xdr:row>
      <xdr:rowOff>-1</xdr:rowOff>
    </xdr:from>
    <xdr:to>
      <xdr:col>6</xdr:col>
      <xdr:colOff>44824</xdr:colOff>
      <xdr:row>23</xdr:row>
      <xdr:rowOff>166814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67236</xdr:colOff>
      <xdr:row>3</xdr:row>
      <xdr:rowOff>0</xdr:rowOff>
    </xdr:from>
    <xdr:to>
      <xdr:col>15</xdr:col>
      <xdr:colOff>224119</xdr:colOff>
      <xdr:row>23</xdr:row>
      <xdr:rowOff>166815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7</xdr:col>
      <xdr:colOff>120650</xdr:colOff>
      <xdr:row>1</xdr:row>
      <xdr:rowOff>61383</xdr:rowOff>
    </xdr:to>
    <xdr:sp macro="" textlink="">
      <xdr:nvSpPr>
        <xdr:cNvPr id="6" name="Zaoblený obdĺžnik 5">
          <a:hlinkClick xmlns:r="http://schemas.openxmlformats.org/officeDocument/2006/relationships" r:id="rId3"/>
        </xdr:cNvPr>
        <xdr:cNvSpPr/>
      </xdr:nvSpPr>
      <xdr:spPr>
        <a:xfrm>
          <a:off x="6943725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0.03184</cdr:x>
      <cdr:y>0.35723</cdr:y>
    </cdr:from>
    <cdr:to>
      <cdr:x>0.985</cdr:x>
      <cdr:y>0.36517</cdr:y>
    </cdr:to>
    <cdr:cxnSp macro="">
      <cdr:nvCxnSpPr>
        <cdr:cNvPr id="3" name="Rovná spojnica 2"/>
        <cdr:cNvCxnSpPr/>
      </cdr:nvCxnSpPr>
      <cdr:spPr>
        <a:xfrm xmlns:a="http://schemas.openxmlformats.org/drawingml/2006/main" flipV="1">
          <a:off x="224596" y="1257301"/>
          <a:ext cx="6723499" cy="2794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0.60744</cdr:x>
      <cdr:y>0.42649</cdr:y>
    </cdr:from>
    <cdr:to>
      <cdr:x>0.86051</cdr:x>
      <cdr:y>0.52895</cdr:y>
    </cdr:to>
    <cdr:sp macro="" textlink="">
      <cdr:nvSpPr>
        <cdr:cNvPr id="6" name="BlokTextu 5"/>
        <cdr:cNvSpPr txBox="1"/>
      </cdr:nvSpPr>
      <cdr:spPr>
        <a:xfrm xmlns:a="http://schemas.openxmlformats.org/drawingml/2006/main">
          <a:off x="4287867" y="1515534"/>
          <a:ext cx="1786467" cy="364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050">
              <a:latin typeface="Arial Narrow" panose="020B0606020202030204" pitchFamily="34" charset="0"/>
            </a:rPr>
            <a:t>vývoj mimo COVID 19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0.02591</cdr:x>
      <cdr:y>0.36276</cdr:y>
    </cdr:from>
    <cdr:to>
      <cdr:x>0.94922</cdr:x>
      <cdr:y>0.36991</cdr:y>
    </cdr:to>
    <cdr:cxnSp macro="">
      <cdr:nvCxnSpPr>
        <cdr:cNvPr id="2" name="Rovná spojnica 1"/>
        <cdr:cNvCxnSpPr/>
      </cdr:nvCxnSpPr>
      <cdr:spPr>
        <a:xfrm xmlns:a="http://schemas.openxmlformats.org/drawingml/2006/main" flipV="1">
          <a:off x="184520" y="1276777"/>
          <a:ext cx="6575410" cy="2516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0.52662</cdr:x>
      <cdr:y>0.41929</cdr:y>
    </cdr:from>
    <cdr:to>
      <cdr:x>0.8388</cdr:x>
      <cdr:y>0.52175</cdr:y>
    </cdr:to>
    <cdr:sp macro="" textlink="">
      <cdr:nvSpPr>
        <cdr:cNvPr id="3" name="BlokTextu 1"/>
        <cdr:cNvSpPr txBox="1"/>
      </cdr:nvSpPr>
      <cdr:spPr>
        <a:xfrm xmlns:a="http://schemas.openxmlformats.org/drawingml/2006/main">
          <a:off x="3750384" y="1475740"/>
          <a:ext cx="2223201" cy="360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50">
              <a:latin typeface="Arial Narrow" panose="020B0606020202030204" pitchFamily="34" charset="0"/>
            </a:rPr>
            <a:t>develoopment before</a:t>
          </a:r>
          <a:r>
            <a:rPr lang="sk-SK" sz="1050" baseline="0">
              <a:latin typeface="Arial Narrow" panose="020B0606020202030204" pitchFamily="34" charset="0"/>
            </a:rPr>
            <a:t> </a:t>
          </a:r>
          <a:r>
            <a:rPr lang="sk-SK" sz="1050">
              <a:latin typeface="Arial Narrow" panose="020B0606020202030204" pitchFamily="34" charset="0"/>
            </a:rPr>
            <a:t>COVID 19 outbrak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17</xdr:col>
      <xdr:colOff>116416</xdr:colOff>
      <xdr:row>1</xdr:row>
      <xdr:rowOff>42333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14520333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50801</xdr:colOff>
      <xdr:row>0</xdr:row>
      <xdr:rowOff>50800</xdr:rowOff>
    </xdr:from>
    <xdr:to>
      <xdr:col>0</xdr:col>
      <xdr:colOff>781051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1" y="50800"/>
          <a:ext cx="7302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182375</xdr:colOff>
      <xdr:row>4</xdr:row>
      <xdr:rowOff>47625</xdr:rowOff>
    </xdr:from>
    <xdr:to>
      <xdr:col>6</xdr:col>
      <xdr:colOff>465667</xdr:colOff>
      <xdr:row>18</xdr:row>
      <xdr:rowOff>31750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9524</xdr:colOff>
      <xdr:row>4</xdr:row>
      <xdr:rowOff>47623</xdr:rowOff>
    </xdr:from>
    <xdr:to>
      <xdr:col>16</xdr:col>
      <xdr:colOff>10583</xdr:colOff>
      <xdr:row>17</xdr:row>
      <xdr:rowOff>158750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161925</xdr:colOff>
      <xdr:row>29</xdr:row>
      <xdr:rowOff>19050</xdr:rowOff>
    </xdr:from>
    <xdr:to>
      <xdr:col>7</xdr:col>
      <xdr:colOff>0</xdr:colOff>
      <xdr:row>43</xdr:row>
      <xdr:rowOff>158750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29</xdr:row>
      <xdr:rowOff>66673</xdr:rowOff>
    </xdr:from>
    <xdr:to>
      <xdr:col>15</xdr:col>
      <xdr:colOff>529166</xdr:colOff>
      <xdr:row>43</xdr:row>
      <xdr:rowOff>31749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4</xdr:col>
      <xdr:colOff>297180</xdr:colOff>
      <xdr:row>27</xdr:row>
      <xdr:rowOff>91440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388620</xdr:colOff>
      <xdr:row>14</xdr:row>
      <xdr:rowOff>129540</xdr:rowOff>
    </xdr:from>
    <xdr:to>
      <xdr:col>13</xdr:col>
      <xdr:colOff>441960</xdr:colOff>
      <xdr:row>27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296321</xdr:colOff>
      <xdr:row>20</xdr:row>
      <xdr:rowOff>98203</xdr:rowOff>
    </xdr:from>
    <xdr:to>
      <xdr:col>4</xdr:col>
      <xdr:colOff>144780</xdr:colOff>
      <xdr:row>20</xdr:row>
      <xdr:rowOff>99060</xdr:rowOff>
    </xdr:to>
    <xdr:cxnSp macro="">
      <xdr:nvCxnSpPr>
        <xdr:cNvPr id="6" name="Rovná spojnica 5"/>
        <xdr:cNvCxnSpPr/>
      </xdr:nvCxnSpPr>
      <xdr:spPr>
        <a:xfrm>
          <a:off x="905921" y="3755803"/>
          <a:ext cx="4146139" cy="857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289560</xdr:colOff>
      <xdr:row>20</xdr:row>
      <xdr:rowOff>106680</xdr:rowOff>
    </xdr:from>
    <xdr:to>
      <xdr:col>2</xdr:col>
      <xdr:colOff>38100</xdr:colOff>
      <xdr:row>21</xdr:row>
      <xdr:rowOff>160020</xdr:rowOff>
    </xdr:to>
    <xdr:sp macro="" textlink="">
      <xdr:nvSpPr>
        <xdr:cNvPr id="8" name="Textové pole 1"/>
        <xdr:cNvSpPr txBox="1"/>
      </xdr:nvSpPr>
      <xdr:spPr bwMode="auto">
        <a:xfrm>
          <a:off x="899160" y="3764280"/>
          <a:ext cx="178308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rtlCol="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sk-SK" sz="800">
              <a:solidFill>
                <a:srgbClr val="FF0000"/>
              </a:solidFill>
              <a:latin typeface="Arial Narrow" panose="020B0606020202030204" pitchFamily="34" charset="0"/>
            </a:rPr>
            <a:t>Hranica nadmerného</a:t>
          </a:r>
          <a:r>
            <a:rPr lang="sk-SK" sz="800" baseline="0">
              <a:solidFill>
                <a:srgbClr val="FF0000"/>
              </a:solidFill>
              <a:latin typeface="Arial Narrow" panose="020B0606020202030204" pitchFamily="34" charset="0"/>
            </a:rPr>
            <a:t> deficitu (3% HDP)</a:t>
          </a:r>
          <a:endParaRPr lang="en-GB" sz="800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116417</xdr:colOff>
      <xdr:row>1</xdr:row>
      <xdr:rowOff>63500</xdr:rowOff>
    </xdr:to>
    <xdr:sp macro="" textlink="">
      <xdr:nvSpPr>
        <xdr:cNvPr id="7" name="Zaoblený obdĺžnik 6">
          <a:hlinkClick xmlns:r="http://schemas.openxmlformats.org/officeDocument/2006/relationships" r:id="rId3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0.06646</cdr:x>
      <cdr:y>0.39586</cdr:y>
    </cdr:from>
    <cdr:to>
      <cdr:x>0.91622</cdr:x>
      <cdr:y>0.39661</cdr:y>
    </cdr:to>
    <cdr:cxnSp macro="">
      <cdr:nvCxnSpPr>
        <cdr:cNvPr id="2" name="Rovná spojnica 1"/>
        <cdr:cNvCxnSpPr/>
      </cdr:nvCxnSpPr>
      <cdr:spPr>
        <a:xfrm xmlns:a="http://schemas.openxmlformats.org/drawingml/2006/main" flipV="1">
          <a:off x="327660" y="889857"/>
          <a:ext cx="4189441" cy="168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0.06131</cdr:x>
      <cdr:y>0.41921</cdr:y>
    </cdr:from>
    <cdr:to>
      <cdr:x>0.42298</cdr:x>
      <cdr:y>0.52429</cdr:y>
    </cdr:to>
    <cdr:sp macro="" textlink="">
      <cdr:nvSpPr>
        <cdr:cNvPr id="5" name="Textové pole 1"/>
        <cdr:cNvSpPr txBox="1"/>
      </cdr:nvSpPr>
      <cdr:spPr bwMode="auto">
        <a:xfrm xmlns:a="http://schemas.openxmlformats.org/drawingml/2006/main">
          <a:off x="302260" y="942340"/>
          <a:ext cx="1783080" cy="236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rtlCol="0" anchor="t" anchorCtr="0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>
              <a:solidFill>
                <a:srgbClr val="FF0000"/>
              </a:solidFill>
              <a:latin typeface="Arial Narrow" panose="020B0606020202030204" pitchFamily="34" charset="0"/>
            </a:rPr>
            <a:t>Excesive deficit limit </a:t>
          </a:r>
          <a:r>
            <a:rPr lang="sk-SK" sz="800" baseline="0">
              <a:solidFill>
                <a:srgbClr val="FF0000"/>
              </a:solidFill>
              <a:latin typeface="Arial Narrow" panose="020B0606020202030204" pitchFamily="34" charset="0"/>
            </a:rPr>
            <a:t>(3% GDP)</a:t>
          </a:r>
          <a:endParaRPr lang="en-GB" sz="800">
            <a:solidFill>
              <a:srgbClr val="FF0000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730250</xdr:colOff>
      <xdr:row>1</xdr:row>
      <xdr:rowOff>63500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730250</xdr:colOff>
      <xdr:row>1</xdr:row>
      <xdr:rowOff>63500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19</xdr:row>
      <xdr:rowOff>435</xdr:rowOff>
    </xdr:from>
    <xdr:to>
      <xdr:col>7</xdr:col>
      <xdr:colOff>433915</xdr:colOff>
      <xdr:row>51</xdr:row>
      <xdr:rowOff>42334</xdr:rowOff>
    </xdr:to>
    <xdr:graphicFrame macro="">
      <xdr:nvGraphicFramePr>
        <xdr:cNvPr id="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730250</xdr:colOff>
      <xdr:row>1</xdr:row>
      <xdr:rowOff>63500</xdr:rowOff>
    </xdr:to>
    <xdr:sp macro="" textlink="">
      <xdr:nvSpPr>
        <xdr:cNvPr id="4" name="Zaoblený obdĺžnik 3">
          <a:hlinkClick xmlns:r="http://schemas.openxmlformats.org/officeDocument/2006/relationships" r:id="rId2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0.01887</cdr:y>
    </cdr:from>
    <cdr:to>
      <cdr:x>0.21658</cdr:x>
      <cdr:y>0.18735</cdr:y>
    </cdr:to>
    <cdr:sp macro="" textlink="">
      <cdr:nvSpPr>
        <cdr:cNvPr id="3993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03064"/>
          <a:ext cx="1232901" cy="9199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Pro-cyklická </a:t>
          </a:r>
        </a:p>
        <a:p xmlns:a="http://schemas.openxmlformats.org/drawingml/2006/main">
          <a:pPr algn="l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fiškálna reštrikcia - Pro-cyclical</a:t>
          </a:r>
          <a:r>
            <a:rPr lang="sk-SK" sz="800" b="1" i="0" strike="noStrike" baseline="0">
              <a:solidFill>
                <a:sysClr val="windowText" lastClr="000000"/>
              </a:solidFill>
              <a:latin typeface="Arial Narrow"/>
            </a:rPr>
            <a:t> fiscal consolidation</a:t>
          </a:r>
        </a:p>
        <a:p xmlns:a="http://schemas.openxmlformats.org/drawingml/2006/main">
          <a:pPr algn="l" rtl="1">
            <a:defRPr sz="1000"/>
          </a:pPr>
          <a:endParaRPr lang="sk-SK" sz="800" b="1" i="0" strike="noStrike">
            <a:solidFill>
              <a:sysClr val="windowText" lastClr="000000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0.03987</cdr:x>
      <cdr:y>0.85885</cdr:y>
    </cdr:from>
    <cdr:to>
      <cdr:x>0.25943</cdr:x>
      <cdr:y>0.98035</cdr:y>
    </cdr:to>
    <cdr:sp macro="" textlink="">
      <cdr:nvSpPr>
        <cdr:cNvPr id="270339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245" y="3787593"/>
          <a:ext cx="860434" cy="535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Proti-cyklická</a:t>
          </a:r>
        </a:p>
        <a:p xmlns:a="http://schemas.openxmlformats.org/drawingml/2006/main">
          <a:pPr algn="l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fiškálna expanzia - Counter-cyclical</a:t>
          </a:r>
          <a:r>
            <a:rPr lang="cs-CZ" sz="800" b="1" i="0" strike="noStrike" baseline="0">
              <a:solidFill>
                <a:sysClr val="windowText" lastClr="000000"/>
              </a:solidFill>
              <a:latin typeface="Arial Narrow"/>
            </a:rPr>
            <a:t> fiscal expansion</a:t>
          </a:r>
          <a:endParaRPr lang="cs-CZ" sz="800" b="1" i="0" strike="noStrike">
            <a:solidFill>
              <a:sysClr val="windowText" lastClr="000000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0.32408</cdr:x>
      <cdr:y>0.00318</cdr:y>
    </cdr:from>
    <cdr:to>
      <cdr:x>0.44153</cdr:x>
      <cdr:y>0.61672</cdr:y>
    </cdr:to>
    <cdr:sp macro="" textlink="">
      <cdr:nvSpPr>
        <cdr:cNvPr id="30618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16200000">
          <a:off x="504019" y="1358190"/>
          <a:ext cx="3350276" cy="668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7432" rIns="0" bIns="0" anchor="ctr" anchorCtr="1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800" b="1" i="0" u="none" strike="noStrike" baseline="0">
              <a:solidFill>
                <a:srgbClr val="000000"/>
              </a:solidFill>
              <a:latin typeface="Arial Narrow"/>
            </a:rPr>
            <a:t>∆ prim. štrukturálneho salda (% HDP) -  </a:t>
          </a:r>
          <a:r>
            <a:rPr lang="sk-SK" sz="800" b="1" i="0" baseline="0">
              <a:effectLst/>
              <a:latin typeface="+mn-lt"/>
              <a:ea typeface="+mn-ea"/>
              <a:cs typeface="+mn-cs"/>
            </a:rPr>
            <a:t>∆ prim. structural balance</a:t>
          </a:r>
          <a:r>
            <a:rPr lang="en-US" sz="800" b="1" i="0" baseline="0">
              <a:effectLst/>
              <a:latin typeface="+mn-lt"/>
              <a:ea typeface="+mn-ea"/>
              <a:cs typeface="+mn-cs"/>
            </a:rPr>
            <a:t> (% of GDP)</a:t>
          </a:r>
          <a:endParaRPr lang="sk-SK" sz="800" b="1" i="0" u="none" strike="noStrike" baseline="0">
            <a:solidFill>
              <a:srgbClr val="000000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0.75713</cdr:x>
      <cdr:y>0.03677</cdr:y>
    </cdr:from>
    <cdr:to>
      <cdr:x>0.98639</cdr:x>
      <cdr:y>0.1581</cdr:y>
    </cdr:to>
    <cdr:sp macro="" textlink="">
      <cdr:nvSpPr>
        <cdr:cNvPr id="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67078" y="162158"/>
          <a:ext cx="898442" cy="535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Proti-cyklická </a:t>
          </a:r>
        </a:p>
        <a:p xmlns:a="http://schemas.openxmlformats.org/drawingml/2006/main">
          <a:pPr algn="r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fiškálna reštrikcia - Counter-cyclical fiscal consolidation</a:t>
          </a:r>
        </a:p>
      </cdr:txBody>
    </cdr:sp>
  </cdr:relSizeAnchor>
  <cdr:relSizeAnchor xmlns:cdr="http://schemas.openxmlformats.org/drawingml/2006/chartDrawing">
    <cdr:from>
      <cdr:x>0.73892</cdr:x>
      <cdr:y>0.84084</cdr:y>
    </cdr:from>
    <cdr:to>
      <cdr:x>0.97976</cdr:x>
      <cdr:y>0.96778</cdr:y>
    </cdr:to>
    <cdr:sp macro="" textlink="">
      <cdr:nvSpPr>
        <cdr:cNvPr id="7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06366" y="4591476"/>
          <a:ext cx="1371003" cy="6931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cs-CZ" sz="800" b="1" i="0" strike="noStrike">
              <a:solidFill>
                <a:srgbClr val="7030A0"/>
              </a:solidFill>
              <a:latin typeface="Arial Narrow"/>
            </a:rPr>
            <a:t> </a:t>
          </a: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Pro-cyklická</a:t>
          </a:r>
        </a:p>
        <a:p xmlns:a="http://schemas.openxmlformats.org/drawingml/2006/main">
          <a:pPr algn="r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fiškálna expanzia - Pro-cyclical fiscal expansion</a:t>
          </a:r>
        </a:p>
      </cdr:txBody>
    </cdr:sp>
  </cdr:relSizeAnchor>
  <cdr:relSizeAnchor xmlns:cdr="http://schemas.openxmlformats.org/drawingml/2006/chartDrawing">
    <cdr:from>
      <cdr:x>0</cdr:x>
      <cdr:y>0.71425</cdr:y>
    </cdr:from>
    <cdr:to>
      <cdr:x>0.71769</cdr:x>
      <cdr:y>0.76486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0" y="3149888"/>
          <a:ext cx="2812531" cy="223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800" b="1"/>
            <a:t>Produčná medzera (% HDP) - Output Gap ( </a:t>
          </a:r>
          <a:r>
            <a:rPr lang="en-US" sz="800" b="1"/>
            <a:t>%</a:t>
          </a:r>
          <a:r>
            <a:rPr lang="en-US" sz="800" b="1" baseline="0"/>
            <a:t> of GDP)</a:t>
          </a:r>
          <a:endParaRPr lang="sk-SK" sz="800" b="1"/>
        </a:p>
      </cdr:txBody>
    </cdr:sp>
  </cdr:relSizeAnchor>
  <cdr:relSizeAnchor xmlns:cdr="http://schemas.openxmlformats.org/drawingml/2006/chartDrawing">
    <cdr:from>
      <cdr:x>0</cdr:x>
      <cdr:y>0.01887</cdr:y>
    </cdr:from>
    <cdr:to>
      <cdr:x>0.21658</cdr:x>
      <cdr:y>0.18735</cdr:y>
    </cdr:to>
    <cdr:sp macro="" textlink="">
      <cdr:nvSpPr>
        <cdr:cNvPr id="3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03064"/>
          <a:ext cx="1232901" cy="9199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Pro-cyklická </a:t>
          </a:r>
        </a:p>
        <a:p xmlns:a="http://schemas.openxmlformats.org/drawingml/2006/main">
          <a:pPr algn="l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fiškálna reštrikcia - Pro-cyclical</a:t>
          </a:r>
          <a:r>
            <a:rPr lang="sk-SK" sz="800" b="1" i="0" strike="noStrike" baseline="0">
              <a:solidFill>
                <a:sysClr val="windowText" lastClr="000000"/>
              </a:solidFill>
              <a:latin typeface="Arial Narrow"/>
            </a:rPr>
            <a:t> fiscal consolidation</a:t>
          </a:r>
        </a:p>
        <a:p xmlns:a="http://schemas.openxmlformats.org/drawingml/2006/main">
          <a:pPr algn="l" rtl="1">
            <a:defRPr sz="1000"/>
          </a:pPr>
          <a:endParaRPr lang="sk-SK" sz="800" b="1" i="0" strike="noStrike">
            <a:solidFill>
              <a:sysClr val="windowText" lastClr="000000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0.03987</cdr:x>
      <cdr:y>0.85885</cdr:y>
    </cdr:from>
    <cdr:to>
      <cdr:x>0.25943</cdr:x>
      <cdr:y>0.98035</cdr:y>
    </cdr:to>
    <cdr:sp macro="" textlink="">
      <cdr:nvSpPr>
        <cdr:cNvPr id="4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245" y="3787593"/>
          <a:ext cx="860434" cy="535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Proti-cyklická</a:t>
          </a:r>
        </a:p>
        <a:p xmlns:a="http://schemas.openxmlformats.org/drawingml/2006/main">
          <a:pPr algn="l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fiškálna expanzia - Counter-cyclical</a:t>
          </a:r>
          <a:r>
            <a:rPr lang="cs-CZ" sz="800" b="1" i="0" strike="noStrike" baseline="0">
              <a:solidFill>
                <a:sysClr val="windowText" lastClr="000000"/>
              </a:solidFill>
              <a:latin typeface="Arial Narrow"/>
            </a:rPr>
            <a:t> fiscal expansion</a:t>
          </a:r>
          <a:endParaRPr lang="cs-CZ" sz="800" b="1" i="0" strike="noStrike">
            <a:solidFill>
              <a:sysClr val="windowText" lastClr="000000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0.32408</cdr:x>
      <cdr:y>0.00318</cdr:y>
    </cdr:from>
    <cdr:to>
      <cdr:x>0.44153</cdr:x>
      <cdr:y>0.61672</cdr:y>
    </cdr:to>
    <cdr:sp macro="" textlink="">
      <cdr:nvSpPr>
        <cdr:cNvPr id="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16200000">
          <a:off x="504019" y="1358190"/>
          <a:ext cx="3350276" cy="668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7432" rIns="0" bIns="0" anchor="ctr" anchorCtr="1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800" b="1" i="0" u="none" strike="noStrike" baseline="0">
              <a:solidFill>
                <a:srgbClr val="000000"/>
              </a:solidFill>
              <a:latin typeface="Arial Narrow"/>
            </a:rPr>
            <a:t>∆ prim. štrukturálneho salda (% HDP) -  </a:t>
          </a:r>
          <a:r>
            <a:rPr lang="sk-SK" sz="800" b="1" i="0" baseline="0">
              <a:effectLst/>
              <a:latin typeface="+mn-lt"/>
              <a:ea typeface="+mn-ea"/>
              <a:cs typeface="+mn-cs"/>
            </a:rPr>
            <a:t>∆ prim. structural balance</a:t>
          </a:r>
          <a:r>
            <a:rPr lang="en-US" sz="800" b="1" i="0" baseline="0">
              <a:effectLst/>
              <a:latin typeface="+mn-lt"/>
              <a:ea typeface="+mn-ea"/>
              <a:cs typeface="+mn-cs"/>
            </a:rPr>
            <a:t> (% of GDP)</a:t>
          </a:r>
          <a:endParaRPr lang="sk-SK" sz="800" b="1" i="0" u="none" strike="noStrike" baseline="0">
            <a:solidFill>
              <a:srgbClr val="000000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0.75713</cdr:x>
      <cdr:y>0.03677</cdr:y>
    </cdr:from>
    <cdr:to>
      <cdr:x>0.98639</cdr:x>
      <cdr:y>0.1581</cdr:y>
    </cdr:to>
    <cdr:sp macro="" textlink="">
      <cdr:nvSpPr>
        <cdr:cNvPr id="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67078" y="162158"/>
          <a:ext cx="898442" cy="535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Proti-cyklická </a:t>
          </a:r>
        </a:p>
        <a:p xmlns:a="http://schemas.openxmlformats.org/drawingml/2006/main">
          <a:pPr algn="r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fiškálna reštrikcia - Counter-cyclical fiscal consolidation</a:t>
          </a:r>
        </a:p>
      </cdr:txBody>
    </cdr:sp>
  </cdr:relSizeAnchor>
  <cdr:relSizeAnchor xmlns:cdr="http://schemas.openxmlformats.org/drawingml/2006/chartDrawing">
    <cdr:from>
      <cdr:x>0.73892</cdr:x>
      <cdr:y>0.84084</cdr:y>
    </cdr:from>
    <cdr:to>
      <cdr:x>0.97976</cdr:x>
      <cdr:y>0.96778</cdr:y>
    </cdr:to>
    <cdr:sp macro="" textlink="">
      <cdr:nvSpPr>
        <cdr:cNvPr id="9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06366" y="4591476"/>
          <a:ext cx="1371003" cy="6931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cs-CZ" sz="800" b="1" i="0" strike="noStrike">
              <a:solidFill>
                <a:srgbClr val="7030A0"/>
              </a:solidFill>
              <a:latin typeface="Arial Narrow"/>
            </a:rPr>
            <a:t> </a:t>
          </a: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Pro-cyklická</a:t>
          </a:r>
        </a:p>
        <a:p xmlns:a="http://schemas.openxmlformats.org/drawingml/2006/main">
          <a:pPr algn="r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fiškálna expanzia - Pro-cyclical fiscal expansion</a:t>
          </a:r>
        </a:p>
      </cdr:txBody>
    </cdr:sp>
  </cdr:relSizeAnchor>
  <cdr:relSizeAnchor xmlns:cdr="http://schemas.openxmlformats.org/drawingml/2006/chartDrawing">
    <cdr:from>
      <cdr:x>0</cdr:x>
      <cdr:y>0.71425</cdr:y>
    </cdr:from>
    <cdr:to>
      <cdr:x>0.71769</cdr:x>
      <cdr:y>0.76486</cdr:y>
    </cdr:to>
    <cdr:sp macro="" textlink="">
      <cdr:nvSpPr>
        <cdr:cNvPr id="10" name="BlokTextu 1"/>
        <cdr:cNvSpPr txBox="1"/>
      </cdr:nvSpPr>
      <cdr:spPr>
        <a:xfrm xmlns:a="http://schemas.openxmlformats.org/drawingml/2006/main">
          <a:off x="0" y="3149888"/>
          <a:ext cx="2812531" cy="223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800" b="1"/>
            <a:t>Produčná medzera (% HDP) - Output Gap ( </a:t>
          </a:r>
          <a:r>
            <a:rPr lang="en-US" sz="800" b="1"/>
            <a:t>%</a:t>
          </a:r>
          <a:r>
            <a:rPr lang="en-US" sz="800" b="1" baseline="0"/>
            <a:t> of GDP)</a:t>
          </a:r>
          <a:endParaRPr lang="sk-SK" sz="800" b="1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2</xdr:row>
      <xdr:rowOff>148168</xdr:rowOff>
    </xdr:from>
    <xdr:to>
      <xdr:col>17</xdr:col>
      <xdr:colOff>191823</xdr:colOff>
      <xdr:row>20</xdr:row>
      <xdr:rowOff>158751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74084</xdr:colOff>
      <xdr:row>35</xdr:row>
      <xdr:rowOff>42333</xdr:rowOff>
    </xdr:from>
    <xdr:to>
      <xdr:col>17</xdr:col>
      <xdr:colOff>371740</xdr:colOff>
      <xdr:row>54</xdr:row>
      <xdr:rowOff>52916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730250</xdr:colOff>
      <xdr:row>1</xdr:row>
      <xdr:rowOff>63500</xdr:rowOff>
    </xdr:to>
    <xdr:sp macro="" textlink="">
      <xdr:nvSpPr>
        <xdr:cNvPr id="8" name="Zaoblený obdĺžnik 7">
          <a:hlinkClick xmlns:r="http://schemas.openxmlformats.org/officeDocument/2006/relationships" r:id="rId3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0.33546</cdr:x>
      <cdr:y>0.06459</cdr:y>
    </cdr:from>
    <cdr:to>
      <cdr:x>0.33576</cdr:x>
      <cdr:y>0.75996</cdr:y>
    </cdr:to>
    <cdr:cxnSp macro="">
      <cdr:nvCxnSpPr>
        <cdr:cNvPr id="4" name="Rovná spojnica 3"/>
        <cdr:cNvCxnSpPr/>
      </cdr:nvCxnSpPr>
      <cdr:spPr>
        <a:xfrm xmlns:a="http://schemas.openxmlformats.org/drawingml/2006/main" flipV="1">
          <a:off x="3137910" y="242614"/>
          <a:ext cx="2807" cy="2611972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tx1">
              <a:alpha val="2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0.78567</cdr:x>
      <cdr:y>0.06741</cdr:y>
    </cdr:from>
    <cdr:to>
      <cdr:x>0.78597</cdr:x>
      <cdr:y>0.76278</cdr:y>
    </cdr:to>
    <cdr:cxnSp macro="">
      <cdr:nvCxnSpPr>
        <cdr:cNvPr id="5" name="Rovná spojnica 4"/>
        <cdr:cNvCxnSpPr/>
      </cdr:nvCxnSpPr>
      <cdr:spPr>
        <a:xfrm xmlns:a="http://schemas.openxmlformats.org/drawingml/2006/main" flipV="1">
          <a:off x="7349331" y="253206"/>
          <a:ext cx="2807" cy="2611972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tx1">
              <a:alpha val="2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0.33546</cdr:x>
      <cdr:y>0.06459</cdr:y>
    </cdr:from>
    <cdr:to>
      <cdr:x>0.33576</cdr:x>
      <cdr:y>0.75996</cdr:y>
    </cdr:to>
    <cdr:cxnSp macro="">
      <cdr:nvCxnSpPr>
        <cdr:cNvPr id="4" name="Rovná spojnica 3"/>
        <cdr:cNvCxnSpPr/>
      </cdr:nvCxnSpPr>
      <cdr:spPr>
        <a:xfrm xmlns:a="http://schemas.openxmlformats.org/drawingml/2006/main" flipV="1">
          <a:off x="3137910" y="242614"/>
          <a:ext cx="2807" cy="2611972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tx1">
              <a:alpha val="2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0.78567</cdr:x>
      <cdr:y>0.06741</cdr:y>
    </cdr:from>
    <cdr:to>
      <cdr:x>0.78597</cdr:x>
      <cdr:y>0.76278</cdr:y>
    </cdr:to>
    <cdr:cxnSp macro="">
      <cdr:nvCxnSpPr>
        <cdr:cNvPr id="5" name="Rovná spojnica 4"/>
        <cdr:cNvCxnSpPr/>
      </cdr:nvCxnSpPr>
      <cdr:spPr>
        <a:xfrm xmlns:a="http://schemas.openxmlformats.org/drawingml/2006/main" flipV="1">
          <a:off x="7349331" y="253206"/>
          <a:ext cx="2807" cy="2611972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tx1">
              <a:alpha val="2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66674</xdr:rowOff>
    </xdr:from>
    <xdr:to>
      <xdr:col>6</xdr:col>
      <xdr:colOff>582083</xdr:colOff>
      <xdr:row>18</xdr:row>
      <xdr:rowOff>42333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188819</xdr:colOff>
      <xdr:row>3</xdr:row>
      <xdr:rowOff>94130</xdr:rowOff>
    </xdr:from>
    <xdr:to>
      <xdr:col>17</xdr:col>
      <xdr:colOff>21166</xdr:colOff>
      <xdr:row>17</xdr:row>
      <xdr:rowOff>63501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127000</xdr:rowOff>
    </xdr:from>
    <xdr:to>
      <xdr:col>10</xdr:col>
      <xdr:colOff>74084</xdr:colOff>
      <xdr:row>54</xdr:row>
      <xdr:rowOff>95250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730250</xdr:colOff>
      <xdr:row>1</xdr:row>
      <xdr:rowOff>63500</xdr:rowOff>
    </xdr:to>
    <xdr:sp macro="" textlink="">
      <xdr:nvSpPr>
        <xdr:cNvPr id="6" name="Zaoblený obdĺžnik 5">
          <a:hlinkClick xmlns:r="http://schemas.openxmlformats.org/officeDocument/2006/relationships" r:id="rId4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116417</xdr:colOff>
      <xdr:row>1</xdr:row>
      <xdr:rowOff>63500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120650</xdr:colOff>
      <xdr:row>1</xdr:row>
      <xdr:rowOff>42333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1854200" cy="21378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0</xdr:colOff>
      <xdr:row>3</xdr:row>
      <xdr:rowOff>19049</xdr:rowOff>
    </xdr:from>
    <xdr:to>
      <xdr:col>7</xdr:col>
      <xdr:colOff>276225</xdr:colOff>
      <xdr:row>21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114300</xdr:colOff>
      <xdr:row>3</xdr:row>
      <xdr:rowOff>47625</xdr:rowOff>
    </xdr:from>
    <xdr:to>
      <xdr:col>19</xdr:col>
      <xdr:colOff>295275</xdr:colOff>
      <xdr:row>21</xdr:row>
      <xdr:rowOff>95250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</xdr:row>
      <xdr:rowOff>57150</xdr:rowOff>
    </xdr:from>
    <xdr:to>
      <xdr:col>3</xdr:col>
      <xdr:colOff>457200</xdr:colOff>
      <xdr:row>17</xdr:row>
      <xdr:rowOff>161925</xdr:rowOff>
    </xdr:to>
    <xdr:graphicFrame macro="">
      <xdr:nvGraphicFramePr>
        <xdr:cNvPr id="3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</xdr:row>
      <xdr:rowOff>0</xdr:rowOff>
    </xdr:from>
    <xdr:to>
      <xdr:col>13</xdr:col>
      <xdr:colOff>504825</xdr:colOff>
      <xdr:row>17</xdr:row>
      <xdr:rowOff>104775</xdr:rowOff>
    </xdr:to>
    <xdr:graphicFrame macro="">
      <xdr:nvGraphicFramePr>
        <xdr:cNvPr id="4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42333</xdr:colOff>
      <xdr:row>28</xdr:row>
      <xdr:rowOff>46566</xdr:rowOff>
    </xdr:from>
    <xdr:to>
      <xdr:col>6</xdr:col>
      <xdr:colOff>243415</xdr:colOff>
      <xdr:row>43</xdr:row>
      <xdr:rowOff>137583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730250</xdr:colOff>
      <xdr:row>1</xdr:row>
      <xdr:rowOff>63500</xdr:rowOff>
    </xdr:to>
    <xdr:sp macro="" textlink="">
      <xdr:nvSpPr>
        <xdr:cNvPr id="7" name="Zaoblený obdĺžnik 6">
          <a:hlinkClick xmlns:r="http://schemas.openxmlformats.org/officeDocument/2006/relationships" r:id="rId4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207465</xdr:colOff>
      <xdr:row>14</xdr:row>
      <xdr:rowOff>101072</xdr:rowOff>
    </xdr:from>
    <xdr:to>
      <xdr:col>5</xdr:col>
      <xdr:colOff>332790</xdr:colOff>
      <xdr:row>27</xdr:row>
      <xdr:rowOff>144572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600261</xdr:colOff>
      <xdr:row>37</xdr:row>
      <xdr:rowOff>128430</xdr:rowOff>
    </xdr:from>
    <xdr:to>
      <xdr:col>5</xdr:col>
      <xdr:colOff>349250</xdr:colOff>
      <xdr:row>51</xdr:row>
      <xdr:rowOff>52916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</xdr:col>
      <xdr:colOff>730250</xdr:colOff>
      <xdr:row>1</xdr:row>
      <xdr:rowOff>63500</xdr:rowOff>
    </xdr:to>
    <xdr:sp macro="" textlink="">
      <xdr:nvSpPr>
        <xdr:cNvPr id="6" name="Zaoblený obdĺžnik 5">
          <a:hlinkClick xmlns:r="http://schemas.openxmlformats.org/officeDocument/2006/relationships" r:id="rId3"/>
        </xdr:cNvPr>
        <xdr:cNvSpPr/>
      </xdr:nvSpPr>
      <xdr:spPr>
        <a:xfrm>
          <a:off x="613833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0.39807</cdr:x>
      <cdr:y>0.31887</cdr:y>
    </cdr:from>
    <cdr:to>
      <cdr:x>0.7271</cdr:x>
      <cdr:y>0.40555</cdr:y>
    </cdr:to>
    <cdr:sp macro="" textlink="">
      <cdr:nvSpPr>
        <cdr:cNvPr id="2" name="BlokTextu 3"/>
        <cdr:cNvSpPr txBox="1"/>
      </cdr:nvSpPr>
      <cdr:spPr>
        <a:xfrm xmlns:a="http://schemas.openxmlformats.org/drawingml/2006/main">
          <a:off x="1899354" y="715816"/>
          <a:ext cx="1569937" cy="194582"/>
        </a:xfrm>
        <a:prstGeom xmlns:a="http://schemas.openxmlformats.org/drawingml/2006/main" prst="rect">
          <a:avLst/>
        </a:prstGeom>
        <a:solidFill xmlns:a="http://schemas.openxmlformats.org/drawingml/2006/main">
          <a:srgbClr val="FFFFAF"/>
        </a:solidFill>
        <a:ln xmlns:a="http://schemas.openxmlformats.org/drawingml/2006/main" w="9525" cmpd="sng">
          <a:solidFill>
            <a:srgbClr val="FFFFAF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Stredné riziko</a:t>
          </a:r>
        </a:p>
      </cdr:txBody>
    </cdr:sp>
  </cdr:relSizeAnchor>
  <cdr:relSizeAnchor xmlns:cdr="http://schemas.openxmlformats.org/drawingml/2006/chartDrawing">
    <cdr:from>
      <cdr:x>0.15538</cdr:x>
      <cdr:y>0.51274</cdr:y>
    </cdr:from>
    <cdr:to>
      <cdr:x>0.40037</cdr:x>
      <cdr:y>0.60805</cdr:y>
    </cdr:to>
    <cdr:sp macro="" textlink="">
      <cdr:nvSpPr>
        <cdr:cNvPr id="3" name="BlokTextu 3"/>
        <cdr:cNvSpPr txBox="1"/>
      </cdr:nvSpPr>
      <cdr:spPr>
        <a:xfrm xmlns:a="http://schemas.openxmlformats.org/drawingml/2006/main">
          <a:off x="571529" y="1165135"/>
          <a:ext cx="901110" cy="21657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/>
        </a:solidFill>
        <a:ln xmlns:a="http://schemas.openxmlformats.org/drawingml/2006/main" w="9525" cmpd="sng">
          <a:solidFill>
            <a:schemeClr val="accent3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Nízke riziko</a:t>
          </a:r>
        </a:p>
      </cdr:txBody>
    </cdr:sp>
  </cdr:relSizeAnchor>
  <cdr:relSizeAnchor xmlns:cdr="http://schemas.openxmlformats.org/drawingml/2006/chartDrawing">
    <cdr:from>
      <cdr:x>0.5355</cdr:x>
      <cdr:y>0.17745</cdr:y>
    </cdr:from>
    <cdr:to>
      <cdr:x>0.72175</cdr:x>
      <cdr:y>0.27085</cdr:y>
    </cdr:to>
    <cdr:sp macro="" textlink="">
      <cdr:nvSpPr>
        <cdr:cNvPr id="4" name="BlokTextu 3"/>
        <cdr:cNvSpPr txBox="1"/>
      </cdr:nvSpPr>
      <cdr:spPr>
        <a:xfrm xmlns:a="http://schemas.openxmlformats.org/drawingml/2006/main">
          <a:off x="2555090" y="398346"/>
          <a:ext cx="888695" cy="20966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/>
        </a:solidFill>
        <a:ln xmlns:a="http://schemas.openxmlformats.org/drawingml/2006/main" w="9525" cmpd="sng">
          <a:solidFill>
            <a:schemeClr val="accent6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Výsoké riziko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0.4387</cdr:x>
      <cdr:y>0.16953</cdr:y>
    </cdr:from>
    <cdr:to>
      <cdr:x>0.70609</cdr:x>
      <cdr:y>0.26485</cdr:y>
    </cdr:to>
    <cdr:sp macro="" textlink="">
      <cdr:nvSpPr>
        <cdr:cNvPr id="3" name="BlokTextu 3"/>
        <cdr:cNvSpPr txBox="1"/>
      </cdr:nvSpPr>
      <cdr:spPr>
        <a:xfrm xmlns:a="http://schemas.openxmlformats.org/drawingml/2006/main">
          <a:off x="1928119" y="389094"/>
          <a:ext cx="1175198" cy="21877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/>
        </a:solidFill>
        <a:ln xmlns:a="http://schemas.openxmlformats.org/drawingml/2006/main" w="9525" cmpd="sng">
          <a:solidFill>
            <a:schemeClr val="accent6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Výsoké riziko</a:t>
          </a:r>
        </a:p>
      </cdr:txBody>
    </cdr:sp>
  </cdr:relSizeAnchor>
  <cdr:relSizeAnchor xmlns:cdr="http://schemas.openxmlformats.org/drawingml/2006/chartDrawing">
    <cdr:from>
      <cdr:x>0.45273</cdr:x>
      <cdr:y>0.3273</cdr:y>
    </cdr:from>
    <cdr:to>
      <cdr:x>0.73048</cdr:x>
      <cdr:y>0.42261</cdr:y>
    </cdr:to>
    <cdr:sp macro="" textlink="">
      <cdr:nvSpPr>
        <cdr:cNvPr id="4" name="BlokTextu 3"/>
        <cdr:cNvSpPr txBox="1"/>
      </cdr:nvSpPr>
      <cdr:spPr>
        <a:xfrm xmlns:a="http://schemas.openxmlformats.org/drawingml/2006/main">
          <a:off x="1989781" y="751195"/>
          <a:ext cx="1220732" cy="218752"/>
        </a:xfrm>
        <a:prstGeom xmlns:a="http://schemas.openxmlformats.org/drawingml/2006/main" prst="rect">
          <a:avLst/>
        </a:prstGeom>
        <a:solidFill xmlns:a="http://schemas.openxmlformats.org/drawingml/2006/main">
          <a:srgbClr val="FFFFAF"/>
        </a:solidFill>
        <a:ln xmlns:a="http://schemas.openxmlformats.org/drawingml/2006/main" w="9525" cmpd="sng">
          <a:solidFill>
            <a:srgbClr val="FFFFAF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Stredné riziko</a:t>
          </a:r>
        </a:p>
      </cdr:txBody>
    </cdr:sp>
  </cdr:relSizeAnchor>
  <cdr:relSizeAnchor xmlns:cdr="http://schemas.openxmlformats.org/drawingml/2006/chartDrawing">
    <cdr:from>
      <cdr:x>0.84265</cdr:x>
      <cdr:y>0.57803</cdr:y>
    </cdr:from>
    <cdr:to>
      <cdr:x>0.97833</cdr:x>
      <cdr:y>0.75729</cdr:y>
    </cdr:to>
    <cdr:sp macro="" textlink="">
      <cdr:nvSpPr>
        <cdr:cNvPr id="5" name="BlokTextu 3"/>
        <cdr:cNvSpPr txBox="1"/>
      </cdr:nvSpPr>
      <cdr:spPr>
        <a:xfrm xmlns:a="http://schemas.openxmlformats.org/drawingml/2006/main">
          <a:off x="3703508" y="1326665"/>
          <a:ext cx="596315" cy="41142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Nízke   </a:t>
          </a:r>
          <a:r>
            <a:rPr lang="sk-SK" sz="1000" b="1" baseline="0">
              <a:latin typeface="Arial Narrow" panose="020B0606020202030204" pitchFamily="34" charset="0"/>
            </a:rPr>
            <a:t> </a:t>
          </a:r>
          <a:r>
            <a:rPr lang="sk-SK" sz="1000" b="1">
              <a:latin typeface="Arial Narrow" panose="020B0606020202030204" pitchFamily="34" charset="0"/>
            </a:rPr>
            <a:t> riziko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5</xdr:col>
      <xdr:colOff>116416</xdr:colOff>
      <xdr:row>2</xdr:row>
      <xdr:rowOff>63499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6201833" y="169333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175260</xdr:rowOff>
    </xdr:from>
    <xdr:to>
      <xdr:col>7</xdr:col>
      <xdr:colOff>60960</xdr:colOff>
      <xdr:row>33</xdr:row>
      <xdr:rowOff>53340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594360</xdr:colOff>
      <xdr:row>19</xdr:row>
      <xdr:rowOff>0</xdr:rowOff>
    </xdr:from>
    <xdr:to>
      <xdr:col>15</xdr:col>
      <xdr:colOff>289560</xdr:colOff>
      <xdr:row>34</xdr:row>
      <xdr:rowOff>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730250</xdr:colOff>
      <xdr:row>1</xdr:row>
      <xdr:rowOff>61383</xdr:rowOff>
    </xdr:to>
    <xdr:sp macro="" textlink="">
      <xdr:nvSpPr>
        <xdr:cNvPr id="5" name="Zaoblený obdĺžnik 4">
          <a:hlinkClick xmlns:r="http://schemas.openxmlformats.org/officeDocument/2006/relationships" r:id="rId3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6</xdr:row>
      <xdr:rowOff>15240</xdr:rowOff>
    </xdr:from>
    <xdr:to>
      <xdr:col>4</xdr:col>
      <xdr:colOff>845820</xdr:colOff>
      <xdr:row>14</xdr:row>
      <xdr:rowOff>160020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</xdr:colOff>
      <xdr:row>6</xdr:row>
      <xdr:rowOff>0</xdr:rowOff>
    </xdr:from>
    <xdr:to>
      <xdr:col>11</xdr:col>
      <xdr:colOff>15240</xdr:colOff>
      <xdr:row>14</xdr:row>
      <xdr:rowOff>76200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</xdr:colOff>
      <xdr:row>27</xdr:row>
      <xdr:rowOff>0</xdr:rowOff>
    </xdr:from>
    <xdr:to>
      <xdr:col>5</xdr:col>
      <xdr:colOff>556260</xdr:colOff>
      <xdr:row>37</xdr:row>
      <xdr:rowOff>53340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30480</xdr:colOff>
      <xdr:row>27</xdr:row>
      <xdr:rowOff>38100</xdr:rowOff>
    </xdr:from>
    <xdr:to>
      <xdr:col>13</xdr:col>
      <xdr:colOff>144780</xdr:colOff>
      <xdr:row>37</xdr:row>
      <xdr:rowOff>60960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120650</xdr:colOff>
      <xdr:row>5</xdr:row>
      <xdr:rowOff>80433</xdr:rowOff>
    </xdr:to>
    <xdr:sp macro="" textlink="">
      <xdr:nvSpPr>
        <xdr:cNvPr id="6" name="Zaoblený obdĺžnik 5">
          <a:hlinkClick xmlns:r="http://schemas.openxmlformats.org/officeDocument/2006/relationships" r:id="rId5"/>
        </xdr:cNvPr>
        <xdr:cNvSpPr/>
      </xdr:nvSpPr>
      <xdr:spPr>
        <a:xfrm>
          <a:off x="6953250" y="76200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160020</xdr:rowOff>
    </xdr:from>
    <xdr:to>
      <xdr:col>4</xdr:col>
      <xdr:colOff>525780</xdr:colOff>
      <xdr:row>18</xdr:row>
      <xdr:rowOff>121920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</xdr:colOff>
      <xdr:row>8</xdr:row>
      <xdr:rowOff>7620</xdr:rowOff>
    </xdr:from>
    <xdr:to>
      <xdr:col>11</xdr:col>
      <xdr:colOff>198120</xdr:colOff>
      <xdr:row>18</xdr:row>
      <xdr:rowOff>99060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</xdr:colOff>
      <xdr:row>29</xdr:row>
      <xdr:rowOff>15240</xdr:rowOff>
    </xdr:from>
    <xdr:to>
      <xdr:col>5</xdr:col>
      <xdr:colOff>266700</xdr:colOff>
      <xdr:row>40</xdr:row>
      <xdr:rowOff>30480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114300</xdr:colOff>
      <xdr:row>40</xdr:row>
      <xdr:rowOff>15240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730250</xdr:colOff>
      <xdr:row>1</xdr:row>
      <xdr:rowOff>61383</xdr:rowOff>
    </xdr:to>
    <xdr:sp macro="" textlink="">
      <xdr:nvSpPr>
        <xdr:cNvPr id="6" name="Zaoblený obdĺžnik 5">
          <a:hlinkClick xmlns:r="http://schemas.openxmlformats.org/officeDocument/2006/relationships" r:id="rId5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28575</xdr:rowOff>
    </xdr:from>
    <xdr:to>
      <xdr:col>4</xdr:col>
      <xdr:colOff>9525</xdr:colOff>
      <xdr:row>18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561975</xdr:colOff>
      <xdr:row>2</xdr:row>
      <xdr:rowOff>66674</xdr:rowOff>
    </xdr:from>
    <xdr:to>
      <xdr:col>28</xdr:col>
      <xdr:colOff>295275</xdr:colOff>
      <xdr:row>20</xdr:row>
      <xdr:rowOff>104775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730250</xdr:colOff>
      <xdr:row>1</xdr:row>
      <xdr:rowOff>70908</xdr:rowOff>
    </xdr:to>
    <xdr:sp macro="" textlink="">
      <xdr:nvSpPr>
        <xdr:cNvPr id="6" name="Zaoblený obdĺžnik 5">
          <a:hlinkClick xmlns:r="http://schemas.openxmlformats.org/officeDocument/2006/relationships" r:id="rId3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</xdr:row>
      <xdr:rowOff>57150</xdr:rowOff>
    </xdr:from>
    <xdr:to>
      <xdr:col>3</xdr:col>
      <xdr:colOff>95250</xdr:colOff>
      <xdr:row>13</xdr:row>
      <xdr:rowOff>85725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542925</xdr:colOff>
      <xdr:row>2</xdr:row>
      <xdr:rowOff>76201</xdr:rowOff>
    </xdr:from>
    <xdr:to>
      <xdr:col>6</xdr:col>
      <xdr:colOff>457200</xdr:colOff>
      <xdr:row>13</xdr:row>
      <xdr:rowOff>152401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523875</xdr:colOff>
      <xdr:row>21</xdr:row>
      <xdr:rowOff>57150</xdr:rowOff>
    </xdr:from>
    <xdr:to>
      <xdr:col>3</xdr:col>
      <xdr:colOff>95250</xdr:colOff>
      <xdr:row>32</xdr:row>
      <xdr:rowOff>85725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542925</xdr:colOff>
      <xdr:row>21</xdr:row>
      <xdr:rowOff>76201</xdr:rowOff>
    </xdr:from>
    <xdr:to>
      <xdr:col>6</xdr:col>
      <xdr:colOff>457200</xdr:colOff>
      <xdr:row>32</xdr:row>
      <xdr:rowOff>152401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116417</xdr:colOff>
      <xdr:row>1</xdr:row>
      <xdr:rowOff>63500</xdr:rowOff>
    </xdr:to>
    <xdr:sp macro="" textlink="">
      <xdr:nvSpPr>
        <xdr:cNvPr id="9" name="Zaoblený obdĺžnik 8">
          <a:hlinkClick xmlns:r="http://schemas.openxmlformats.org/officeDocument/2006/relationships" r:id="rId5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4763</xdr:rowOff>
    </xdr:from>
    <xdr:to>
      <xdr:col>2</xdr:col>
      <xdr:colOff>1016001</xdr:colOff>
      <xdr:row>19</xdr:row>
      <xdr:rowOff>10584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19049</xdr:rowOff>
    </xdr:from>
    <xdr:to>
      <xdr:col>2</xdr:col>
      <xdr:colOff>1576917</xdr:colOff>
      <xdr:row>44</xdr:row>
      <xdr:rowOff>148166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</xdr:row>
      <xdr:rowOff>28575</xdr:rowOff>
    </xdr:from>
    <xdr:to>
      <xdr:col>11</xdr:col>
      <xdr:colOff>180975</xdr:colOff>
      <xdr:row>19</xdr:row>
      <xdr:rowOff>19050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</xdr:colOff>
      <xdr:row>33</xdr:row>
      <xdr:rowOff>9525</xdr:rowOff>
    </xdr:from>
    <xdr:to>
      <xdr:col>10</xdr:col>
      <xdr:colOff>600075</xdr:colOff>
      <xdr:row>49</xdr:row>
      <xdr:rowOff>95250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730250</xdr:colOff>
      <xdr:row>1</xdr:row>
      <xdr:rowOff>63500</xdr:rowOff>
    </xdr:to>
    <xdr:sp macro="" textlink="">
      <xdr:nvSpPr>
        <xdr:cNvPr id="11" name="Zaoblený obdĺžnik 10">
          <a:hlinkClick xmlns:r="http://schemas.openxmlformats.org/officeDocument/2006/relationships" r:id="rId5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120650</xdr:colOff>
      <xdr:row>1</xdr:row>
      <xdr:rowOff>61383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592455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120650</xdr:colOff>
      <xdr:row>1</xdr:row>
      <xdr:rowOff>61383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8143875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730250</xdr:colOff>
      <xdr:row>1</xdr:row>
      <xdr:rowOff>61383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730250</xdr:colOff>
      <xdr:row>1</xdr:row>
      <xdr:rowOff>84666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116417</xdr:colOff>
      <xdr:row>1</xdr:row>
      <xdr:rowOff>63500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600075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120650</xdr:colOff>
      <xdr:row>1</xdr:row>
      <xdr:rowOff>42333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120650</xdr:colOff>
      <xdr:row>1</xdr:row>
      <xdr:rowOff>42333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730250</xdr:colOff>
      <xdr:row>1</xdr:row>
      <xdr:rowOff>63500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2</xdr:row>
      <xdr:rowOff>57150</xdr:rowOff>
    </xdr:from>
    <xdr:to>
      <xdr:col>8</xdr:col>
      <xdr:colOff>158750</xdr:colOff>
      <xdr:row>2</xdr:row>
      <xdr:rowOff>270933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5762625" y="409575"/>
          <a:ext cx="730250" cy="21378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4</xdr:row>
      <xdr:rowOff>38099</xdr:rowOff>
    </xdr:from>
    <xdr:to>
      <xdr:col>3</xdr:col>
      <xdr:colOff>66675</xdr:colOff>
      <xdr:row>16</xdr:row>
      <xdr:rowOff>47625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</xdr:colOff>
      <xdr:row>4</xdr:row>
      <xdr:rowOff>38100</xdr:rowOff>
    </xdr:from>
    <xdr:to>
      <xdr:col>6</xdr:col>
      <xdr:colOff>9526</xdr:colOff>
      <xdr:row>16</xdr:row>
      <xdr:rowOff>76200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590550</xdr:colOff>
      <xdr:row>20</xdr:row>
      <xdr:rowOff>66675</xdr:rowOff>
    </xdr:from>
    <xdr:to>
      <xdr:col>3</xdr:col>
      <xdr:colOff>171450</xdr:colOff>
      <xdr:row>32</xdr:row>
      <xdr:rowOff>95251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20</xdr:row>
      <xdr:rowOff>0</xdr:rowOff>
    </xdr:from>
    <xdr:to>
      <xdr:col>6</xdr:col>
      <xdr:colOff>9525</xdr:colOff>
      <xdr:row>32</xdr:row>
      <xdr:rowOff>49306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116417</xdr:colOff>
      <xdr:row>1</xdr:row>
      <xdr:rowOff>63500</xdr:rowOff>
    </xdr:to>
    <xdr:sp macro="" textlink="">
      <xdr:nvSpPr>
        <xdr:cNvPr id="9" name="Zaoblený obdĺžnik 8">
          <a:hlinkClick xmlns:r="http://schemas.openxmlformats.org/officeDocument/2006/relationships" r:id="rId5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74082</xdr:rowOff>
    </xdr:from>
    <xdr:to>
      <xdr:col>2</xdr:col>
      <xdr:colOff>449675</xdr:colOff>
      <xdr:row>13</xdr:row>
      <xdr:rowOff>66799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18</xdr:row>
      <xdr:rowOff>31749</xdr:rowOff>
    </xdr:from>
    <xdr:to>
      <xdr:col>2</xdr:col>
      <xdr:colOff>449675</xdr:colOff>
      <xdr:row>29</xdr:row>
      <xdr:rowOff>35049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120650</xdr:colOff>
      <xdr:row>1</xdr:row>
      <xdr:rowOff>42333</xdr:rowOff>
    </xdr:to>
    <xdr:sp macro="" textlink="">
      <xdr:nvSpPr>
        <xdr:cNvPr id="7" name="Zaoblený obdĺžnik 6">
          <a:hlinkClick xmlns:r="http://schemas.openxmlformats.org/officeDocument/2006/relationships" r:id="rId3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152399</xdr:rowOff>
    </xdr:from>
    <xdr:to>
      <xdr:col>4</xdr:col>
      <xdr:colOff>515924</xdr:colOff>
      <xdr:row>13</xdr:row>
      <xdr:rowOff>155699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197</xdr:row>
      <xdr:rowOff>89647</xdr:rowOff>
    </xdr:from>
    <xdr:to>
      <xdr:col>10</xdr:col>
      <xdr:colOff>0</xdr:colOff>
      <xdr:row>213</xdr:row>
      <xdr:rowOff>1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4</xdr:col>
      <xdr:colOff>506400</xdr:colOff>
      <xdr:row>28</xdr:row>
      <xdr:rowOff>3300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0</xdr:row>
      <xdr:rowOff>0</xdr:rowOff>
    </xdr:from>
    <xdr:to>
      <xdr:col>6</xdr:col>
      <xdr:colOff>120650</xdr:colOff>
      <xdr:row>1</xdr:row>
      <xdr:rowOff>42333</xdr:rowOff>
    </xdr:to>
    <xdr:sp macro="" textlink="">
      <xdr:nvSpPr>
        <xdr:cNvPr id="7" name="Zaoblený obdĺžnik 6">
          <a:hlinkClick xmlns:r="http://schemas.openxmlformats.org/officeDocument/2006/relationships" r:id="rId4"/>
        </xdr:cNvPr>
        <xdr:cNvSpPr/>
      </xdr:nvSpPr>
      <xdr:spPr>
        <a:xfrm>
          <a:off x="304800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3</xdr:row>
      <xdr:rowOff>66675</xdr:rowOff>
    </xdr:from>
    <xdr:to>
      <xdr:col>1</xdr:col>
      <xdr:colOff>3067049</xdr:colOff>
      <xdr:row>12</xdr:row>
      <xdr:rowOff>142875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47624</xdr:colOff>
      <xdr:row>17</xdr:row>
      <xdr:rowOff>66675</xdr:rowOff>
    </xdr:from>
    <xdr:to>
      <xdr:col>1</xdr:col>
      <xdr:colOff>3067049</xdr:colOff>
      <xdr:row>26</xdr:row>
      <xdr:rowOff>142875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116417</xdr:colOff>
      <xdr:row>1</xdr:row>
      <xdr:rowOff>63500</xdr:rowOff>
    </xdr:to>
    <xdr:sp macro="" textlink="">
      <xdr:nvSpPr>
        <xdr:cNvPr id="5" name="Zaoblený obdĺžnik 4">
          <a:hlinkClick xmlns:r="http://schemas.openxmlformats.org/officeDocument/2006/relationships" r:id="rId3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</xdr:col>
      <xdr:colOff>3314700</xdr:colOff>
      <xdr:row>14</xdr:row>
      <xdr:rowOff>123825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</xdr:col>
      <xdr:colOff>3314700</xdr:colOff>
      <xdr:row>29</xdr:row>
      <xdr:rowOff>123825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116417</xdr:colOff>
      <xdr:row>1</xdr:row>
      <xdr:rowOff>63500</xdr:rowOff>
    </xdr:to>
    <xdr:sp macro="" textlink="">
      <xdr:nvSpPr>
        <xdr:cNvPr id="5" name="Zaoblený obdĺžnik 4">
          <a:hlinkClick xmlns:r="http://schemas.openxmlformats.org/officeDocument/2006/relationships" r:id="rId3"/>
        </xdr:cNvPr>
        <xdr:cNvSpPr/>
      </xdr:nvSpPr>
      <xdr:spPr>
        <a:xfrm>
          <a:off x="0" y="0"/>
          <a:ext cx="73025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Current\ecubopLa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DATA/WE/NLD/WEO/Current/WEO138annu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oracun\Skupni\SABJF\Bilance\GLOB92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drozd/Desktop/NPC_2013_2015_OS_09/NPC_2010/Documents%20and%20Settings/PANTOLIN/My%20Local%20Documents/Slovenia/Wages_employmen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ocuments%20and%20Settings\PANTOLIN\My%20Local%20Documents\Slovenia\Wages_employm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ebugyi/AppData/Local/Microsoft/Windows/Temporary%20Internet%20Files/Content.Outlook/JG459QFK/Documents%20and%20Settings/PANTOLIN/My%20Local%20Documents/Slovenia/Wages_employmen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Documents%20and%20Settings/PANTOLIN/My%20Local%20Documents/Slovenia/Wages_employmen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havlat/AppData/Local/Microsoft/Windows/Temporary%20Internet%20Files/Content.Outlook/RKZTYI1L/K&#352;D%2014_16erik_final_dlh_2013030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havlat\AppData\Local\Microsoft\Windows\Temporary%20Internet%20Files\Content.Outlook\RKZTYI1L\K&#352;D%2014_16erik_final_dlh_20130306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REER\REERTOT99%20revis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vkre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idrozd\AppData\Local\Microsoft\Windows\Temporary%20Internet%20Files\Content.IE5\XHBZ5SQ7\Vychodiska_ESA95_kody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Slovenia\SV%20MONITOR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Slovenia\SV%20MONITORa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EXT\Svk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PC-003MM/Documents/14_MATERIALY_RRZ/A_HodnotenieRozpoctu/Hodnotenie%20VVS%202013-2016/FINAL%20DATA/VRVS_DATA_MM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DATA\C3\CZE\REAL\CZYWP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REAL\CZYWP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ajko\AppData\Local\Microsoft\Windows\Temporary%20Internet%20Files\Content.Outlook\X5UMJ5BC\Annex_1-EDP_notif_tables-Oct2016-lock-anony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olombia\WEO\GEEColombiaOct20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WIN\Temporary%20Internet%20Files\OLKE156\Money\Monetary%20Conditions\mcichart_core_inf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WIN\Temporary%20Internet%20Files\OLKE156\Money\Monetary%20Conditions\mcichart_core_inf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Agnes\Slovenia\00Art4\data\Qdrive\GEN\Macro\cpi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Macro\Monito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2_FISKAL/04_Modely/01_Konsolidacne%20usilie%20a%20fiskalny%20impulz/Strukturalne_saldo_MODEL_DBP2016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2_FISKAL/04_Modely/01_Konsolidacne%20usilie%20a%20fiskalny%20impulz/Strukturalne_saldo_MODEL_FK_maj_2016_22012016_preliminary_PJ_scenar%201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SVN\BOP\REER%20and%20competitiveness\Competitivenes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DATA\C3\SVN\BOP\REER%20and%20competitiveness\Competitivenes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Documents%20and%20Settings\lshoobridge\Local%20Settings\Temporary%20Internet%20Files\OLK10\Charts\Svk%20Charts%20Data%202005_curr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racun\Skupni\SABJF\Bilance\GLOB920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lshoobridge\Local%20Settings\Temporary%20Internet%20Files\OLK10\Charts\Svk%20Charts%20Data%202005_curren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Startup" Target="Svn%20P%20Drive/Fisc/Work/GLOB00-Dec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Other-2002\CRI-INPUT-ABOP-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\C3\CZE\CNS\RED\97\APPEN\A42D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1\system2000\WRS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WIN/Temporary%20Internet%20Files/OLK93A2/Macedonia/Missions/July2000/BriefingPaper/MacroframeworkJun0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DATA\C3\CZE\FIS\M-T%20fiscal%20June10%202000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FIS\M-T%20fiscal%20June10%20200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1_DANE/1_5_Vybor/EDV/2019_zasadnutia/DV_2019_02/1-PROGNOZA/Prispevky_k_prognoze_201902_medzirocne_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DATA\C3\CZE\REER\REERTOT99%20revise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5_MATERIALY/5_3_Strategicke_materialy/Navrh%20rozpoctoveho%20planu%20DBP/2017/Dane/Prispevky_k_prognoze_RVS_vs_201709_pre_DBP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CRI-BOP-0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ATA\O2\MKD\REP\TABLES\red98\Mk-red98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DATA\O2\MKD\REP\TABLES\red98\Mk-red98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Dbase\Dinput\CRI-INPUT-ABOP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FISC\SV%20FISCAL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fisc_outtak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CZE\MON\CZE%20Money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i\2000_OR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N%20-%20BOP_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ATA\C3\CZE\REER\REERTOT99%20revised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GLOB_ang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Documents%20and%20Settings\dtzanninis\My%20Local%20Documents\Slovenia\CZE%20--%20Main%20Fiscal%20Fil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dtzanninis\My%20Local%20Documents\Slovenia\CZE%20--%20Main%20Fiscal%20File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PLAZO\IMAE\PR\INF1-ALEX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Rep\Statistical%20Appendix\2003\Statistical%20Appendix%20Table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ecuredtab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EUR\DATA\C2\POL\MONEY\POLIR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EI-TBL\vulnerability%20indicator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ADRESARE/IFP_NEW/3_MAKRO/3_1_Analytika/Korona/kontajnery%20a%20expor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PA\CHL\SECTORS\BOP\Bop0209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ADRESARE/IFP_NEW/3_MAKRO/3_3_Databaza/Conjunctural%20devts%20euro%20area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3_MAKRO/3_5_Vybor/2020/Makrovybor%202020-04-08/1-PRIPRAVA/Makro_tabulka_MV_apr2020_link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My%20Documents/moldova/Oct2000mission/data/eff9911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\Temporary%20Internet%20Files\OLK3035\Bopfeb00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Sheet"/>
      <sheetName val="EdssLlsWeoRequest"/>
      <sheetName val="EdssGeeDatabase"/>
      <sheetName val="EdssGeeGAS"/>
      <sheetName val="IfsMonthly"/>
      <sheetName val="EdssPcpiMonEnd"/>
      <sheetName val="IfsAnnual"/>
      <sheetName val="OecdEo"/>
      <sheetName val="CPB"/>
      <sheetName val="CPB-main_econ_indicators"/>
      <sheetName val="CPB_ GDP"/>
      <sheetName val="CPBFiscal"/>
      <sheetName val="CPBLabor"/>
      <sheetName val="ExportMarketGrowth"/>
      <sheetName val="ControlSheet"/>
      <sheetName val="BasicDataSheet"/>
      <sheetName val="Macros for WEO file"/>
      <sheetName val="MainEconIndicators"/>
      <sheetName val="MediumTermTable"/>
      <sheetName val="SummaryIndic"/>
      <sheetName val="EdssWeoNldBrfData"/>
      <sheetName val="CompNAandBOP"/>
      <sheetName val="BalanceOfPayments"/>
      <sheetName val="NationalAccounts"/>
      <sheetName val="FiscalTable"/>
      <sheetName val="PublicFinance (2)"/>
      <sheetName val="PublicFinance"/>
      <sheetName val="EmplPotentialInflation"/>
      <sheetName val="ExportToWEO"/>
      <sheetName val="ExportToEdss"/>
      <sheetName val="Sheet1"/>
      <sheetName val="CPB table April 2007"/>
      <sheetName val="MoF table April 2007"/>
      <sheetName val="Gov08-11budget"/>
    </sheetNames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</sheetNames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  <sheetName val=""/>
    </sheetNames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\WIN\TEMP\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klady"/>
      <sheetName val="uvery A"/>
      <sheetName val="úvery C"/>
      <sheetName val="splatnosti"/>
      <sheetName val="ŠP"/>
      <sheetName val="SPP"/>
      <sheetName val="B"/>
      <sheetName val="F"/>
      <sheetName val="B&amp;B"/>
      <sheetName val="IFP"/>
      <sheetName val="KŠD 14_16erik_final_dlh_2013030"/>
    </sheetNames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klady"/>
      <sheetName val="uvery A"/>
      <sheetName val="úvery C"/>
      <sheetName val="splatnosti"/>
      <sheetName val="ŠP"/>
      <sheetName val="SPP"/>
      <sheetName val="B"/>
      <sheetName val="F"/>
      <sheetName val="B&amp;B"/>
      <sheetName val="IFP"/>
      <sheetName val="KŠD 14_16erik_final_dlh_2013030"/>
    </sheetNames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"/>
      <sheetName val="output"/>
      <sheetName val="assum"/>
      <sheetName val="table"/>
      <sheetName val="work Q real"/>
      <sheetName val="work Q current"/>
      <sheetName val="Disp inc"/>
      <sheetName val="F1-reerproj"/>
      <sheetName val="Tab ann curr"/>
      <sheetName val="Tab ann cst"/>
      <sheetName val="tab quart"/>
      <sheetName val="ControlSheet"/>
      <sheetName val="CompCht"/>
      <sheetName val="tab Defl"/>
      <sheetName val="auth  inves"/>
      <sheetName val="auth inves 2"/>
      <sheetName val="auth curr"/>
      <sheetName val="auth  const"/>
      <sheetName val="auth disp inc"/>
      <sheetName val="To WEO "/>
      <sheetName val="WEO Q1&amp;2"/>
      <sheetName val="WEO Q3"/>
      <sheetName val="work Q current (2)"/>
      <sheetName val="J - GDPsec-real"/>
      <sheetName val="K-sect, Q-const."/>
      <sheetName val="K1-sect, Q-curr."/>
      <sheetName val="M- GDPsec-nom"/>
      <sheetName val="output for Qdata charts"/>
      <sheetName val="unemployment"/>
      <sheetName val="WEO 3"/>
      <sheetName val="WEO p3"/>
      <sheetName val="WEO p"/>
      <sheetName val="Svkreal"/>
      <sheetName val="BoP"/>
      <sheetName val="RES"/>
      <sheetName val="Trade"/>
    </sheetNames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A 95_kody 2012_2017 (2)"/>
      <sheetName val="Vychodiska_ESA95_kody"/>
    </sheetNames>
    <definedNames>
      <definedName name="aaaaaaaaaaaaaa" refersTo="#ODKAZ!"/>
      <definedName name="bbbbbbbbbbbbbb" refersTo="#ODKAZ!"/>
      <definedName name="BFLD_DF" refersTo="#ODKAZ!"/>
      <definedName name="ggggggg" refersTo="#ODKAZ!"/>
      <definedName name="hhhhhhh" refersTo="#ODKAZ!"/>
      <definedName name="NTDD_RG" refersTo="#ODKAZ!"/>
      <definedName name="TTTTTTTTTTTT" refersTo="#ODKAZ!"/>
      <definedName name="UUUUUUUUUUU" refersTo="#ODKAZ!"/>
    </definedNames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  <sheetName val="Príloha _10 M"/>
      <sheetName val="i-REER"/>
    </sheetNames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 Sectors"/>
      <sheetName val="In WEO"/>
      <sheetName val="F1-reerproj"/>
      <sheetName val="Cash-Flow"/>
      <sheetName val="ControlSheet"/>
      <sheetName val="BOP note"/>
      <sheetName val="Monthly BOP"/>
      <sheetName val="Sustain"/>
      <sheetName val="Demand Im"/>
      <sheetName val="Tempor"/>
      <sheetName val="BOP-Q"/>
      <sheetName val="Sheet1"/>
      <sheetName val="X-M-WS"/>
      <sheetName val="EXPORTS-QA"/>
      <sheetName val="IMPORTS-QA"/>
      <sheetName val="Deflators"/>
      <sheetName val="Services"/>
      <sheetName val="Direct Inv"/>
      <sheetName val="Portfolio"/>
      <sheetName val="Other Inv"/>
      <sheetName val="C-ACC"/>
      <sheetName val="Sstnble CA"/>
      <sheetName val="RESERVES"/>
      <sheetName val="Int. Inv Position"/>
      <sheetName val="Ext. Dbt Stk"/>
      <sheetName val="Ext. Disb"/>
      <sheetName val="Ext. Amrt"/>
      <sheetName val="Ext. Int"/>
      <sheetName val="Ext. Dbt Ser"/>
      <sheetName val="Dbt data-Kyjac"/>
      <sheetName val="CA-finance"/>
      <sheetName val="Debt"/>
      <sheetName val="FISCAL"/>
      <sheetName val="StateGuarantees"/>
      <sheetName val="OUTPUT"/>
      <sheetName val="OUTPUT 2004H1"/>
      <sheetName val="WEO-BOP (old)"/>
      <sheetName val="WEO-BOP"/>
      <sheetName val="WEO-DEBT"/>
      <sheetName val="Vuln."/>
      <sheetName val="SR-Copy"/>
      <sheetName val="SR-Main"/>
      <sheetName val="SR-Medium-term"/>
      <sheetName val="OUT_DSA"/>
      <sheetName val="Out"/>
      <sheetName val="Input M"/>
      <sheetName val="Input Q"/>
      <sheetName val="Input A"/>
      <sheetName val="Trade M"/>
      <sheetName val="Trade Q"/>
      <sheetName val="Momentum"/>
      <sheetName val="charts"/>
      <sheetName val="WEO-TRADE"/>
      <sheetName val="Sheet2"/>
      <sheetName val="Slovak Republic"/>
      <sheetName val="imfpeter2"/>
      <sheetName val="STDebt"/>
      <sheetName val="Chart1"/>
      <sheetName val="Chart2"/>
      <sheetName val="Chart3"/>
      <sheetName val="Chart4"/>
      <sheetName val="In"/>
      <sheetName val="Debt (forecast)"/>
      <sheetName val="Chart5"/>
      <sheetName val="Vulnerability"/>
      <sheetName val="updating"/>
      <sheetName val="Chart_X&amp;M&amp;cars"/>
      <sheetName val="Svkbop"/>
      <sheetName val="i2-KA"/>
    </sheetNames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Rp_Tbl1"/>
      <sheetName val="Stfrprtables"/>
      <sheetName val="WEO-BOP"/>
      <sheetName val="Contents"/>
      <sheetName val="i-REER"/>
    </sheetNames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"/>
      <sheetName val="Tab 7- opatrenia 2013"/>
      <sheetName val="Tab2"/>
      <sheetName val="Tab3"/>
      <sheetName val="Tab4"/>
      <sheetName val="Tab5"/>
      <sheetName val="Tab Obce"/>
      <sheetName val="Tab ZP"/>
      <sheetName val="Tab Bilancie"/>
      <sheetName val="Tab subjekty salda"/>
      <sheetName val="Tab10"/>
      <sheetName val="Graf1"/>
      <sheetName val="Graf2"/>
      <sheetName val="Graf3"/>
      <sheetName val="Graf4"/>
      <sheetName val="Graf5"/>
      <sheetName val="Graf6"/>
      <sheetName val="Graf7"/>
      <sheetName val="Graf8_Graf9b"/>
      <sheetName val="Graf10"/>
      <sheetName val="Graf11"/>
      <sheetName val="Graf12_Graf13"/>
      <sheetName val="Graf14_Graf15"/>
      <sheetName val="Graf16"/>
      <sheetName val="Graf17"/>
      <sheetName val="Priloha1"/>
      <sheetName val="Priloha2"/>
      <sheetName val="Q6"/>
      <sheetName val="Q5"/>
    </sheetNames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adme"/>
      <sheetName val="Table 1"/>
      <sheetName val="Table 2A"/>
      <sheetName val="Table 2B"/>
      <sheetName val="Table 2C"/>
      <sheetName val="Table 2D"/>
      <sheetName val="Table 3A"/>
      <sheetName val="Table 3B"/>
      <sheetName val="Table 3C"/>
      <sheetName val="Table 3D"/>
      <sheetName val="Table 3E"/>
      <sheetName val="Table 4"/>
      <sheetName val="Edp"/>
      <sheetName val="Parameters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E"/>
      <sheetName val="B"/>
      <sheetName val="transfer"/>
      <sheetName val="C"/>
      <sheetName val="readme"/>
    </sheetNames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1"/>
      <sheetName val="Príloha _7"/>
      <sheetName val="daily calculations"/>
      <sheetName val="monthly"/>
    </sheetNames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Raw Data"/>
      <sheetName val="i-rates"/>
      <sheetName val="i-REER"/>
      <sheetName val="wages"/>
      <sheetName val="outfore"/>
      <sheetName val="watchdog"/>
      <sheetName val="watch-gh"/>
      <sheetName val="inf proj"/>
      <sheetName val="reer.gh"/>
      <sheetName val="dirt-trade"/>
      <sheetName val="Mtarget"/>
      <sheetName val="A Current Data"/>
      <sheetName val="Sheet1"/>
    </sheetNames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2,55"/>
      <sheetName val="2,62"/>
      <sheetName val="Strukturalne_saldo_MODEL_DBP201"/>
    </sheetNames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_FK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revizia ŠS oproti junu"/>
      <sheetName val="2,55"/>
      <sheetName val="2,62"/>
      <sheetName val="Strukturalne_saldo_MODEL_FK_maj"/>
    </sheetNames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  <sheetName val="Annual Tables"/>
      <sheetName val="Annual Raw Data"/>
      <sheetName val="Quarterly Raw Data"/>
      <sheetName val="Quarterly MacroFlow"/>
    </sheetNames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P"/>
      <sheetName val="LS"/>
      <sheetName val="ZPIZ"/>
      <sheetName val="ZZZS"/>
      <sheetName val="Contents"/>
      <sheetName val="weoA"/>
      <sheetName val="Haver"/>
    </sheetNames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DP"/>
      <sheetName val="LS"/>
      <sheetName val="ZPIZ"/>
      <sheetName val="ZZZS"/>
      <sheetName val="Haver"/>
    </sheetNames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9"/>
      <sheetName val="DP"/>
      <sheetName val="LS"/>
      <sheetName val="ZPIZ"/>
      <sheetName val="ZZZS"/>
      <sheetName val="M"/>
    </sheetNames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e9"/>
      <sheetName val="IFRS"/>
    </sheetNames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framework-Ver.2"/>
      <sheetName val="Macroframework-Ver.1"/>
      <sheetName val="e9"/>
      <sheetName val="Main"/>
      <sheetName val="Links"/>
      <sheetName val="ErrCheck"/>
      <sheetName val="Contents"/>
    </sheetNames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udget-G"/>
      <sheetName val="Expenditures"/>
      <sheetName val="Revenues"/>
      <sheetName val="Input 1- Basics"/>
      <sheetName val="Lists-Modules-ChartData"/>
    </sheetNames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lyvy sumar"/>
      <sheetName val="dane"/>
      <sheetName val="makro"/>
      <sheetName val="legislativa"/>
      <sheetName val="grafy"/>
      <sheetName val="grafy EN"/>
      <sheetName val="grafy_rasty"/>
      <sheetName val="ESArasty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ky do komentara"/>
      <sheetName val="Vplyvy sumar"/>
      <sheetName val="dane"/>
      <sheetName val="makro"/>
      <sheetName val="legislativa"/>
      <sheetName val="grafy"/>
      <sheetName val="grafy EN"/>
      <sheetName val="Rozbitie_vplyvov"/>
    </sheetNames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makro"/>
    </sheetNames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J(Priv.Cap)"/>
      <sheetName val="makro"/>
    </sheetNames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tech_prac"/>
      <sheetName val="TAB34"/>
      <sheetName val="J(Priv.Cap)"/>
    </sheetNames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992"/>
      <sheetName val="1993"/>
      <sheetName val="1994"/>
      <sheetName val="1995"/>
      <sheetName val="1996"/>
      <sheetName val="1997"/>
      <sheetName val="1998"/>
      <sheetName val="99budg"/>
      <sheetName val="1999"/>
      <sheetName val="00budg"/>
      <sheetName val="92_2000"/>
      <sheetName val="2000"/>
      <sheetName val="01budg"/>
      <sheetName val="output"/>
      <sheetName val="fctnl"/>
      <sheetName val="Figures"/>
      <sheetName val="%GDP"/>
      <sheetName val="ControlSheet"/>
      <sheetName val="old-new"/>
      <sheetName val="projections"/>
      <sheetName val="hist series"/>
      <sheetName val="Nclassif92-01"/>
      <sheetName val="proj_levels_base"/>
      <sheetName val="proj_percent_base"/>
      <sheetName val="assumptions_base"/>
      <sheetName val="exp.analysis"/>
      <sheetName val="proj_levels_adj"/>
      <sheetName val="proj_percent_adj"/>
      <sheetName val="assumption_adj"/>
      <sheetName val="WEO Q1"/>
      <sheetName val="BP99Exp"/>
      <sheetName val="Prehľad"/>
      <sheetName val="SV FISCAL2"/>
      <sheetName val="NOVA legislativa"/>
      <sheetName val="M"/>
    </sheetNames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-Dec"/>
      <sheetName val="projections"/>
      <sheetName val="output"/>
    </sheetNames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 CNB, seigniorage"/>
      <sheetName val="Input MS, NFA"/>
      <sheetName val="MS"/>
      <sheetName val="BaseMoney"/>
      <sheetName val="BaseGrowth"/>
      <sheetName val="Indicators"/>
      <sheetName val="Quarter"/>
      <sheetName val="Interest"/>
      <sheetName val="EDSS data"/>
      <sheetName val="Int Chts SR99"/>
      <sheetName val="PRIBOR Yield Curve"/>
      <sheetName val="deposit growth"/>
      <sheetName val="credit growth"/>
      <sheetName val="real rates"/>
      <sheetName val="interest differential"/>
      <sheetName val="Inflation"/>
      <sheetName val="R and inflation"/>
      <sheetName val="intermediation"/>
      <sheetName val="NFA, const XR"/>
      <sheetName val="Chart2"/>
      <sheetName val="Chart6"/>
      <sheetName val="Chart7"/>
      <sheetName val="NFA banks"/>
      <sheetName val="Forex--banks"/>
      <sheetName val="Sterilization"/>
      <sheetName val="Monthly sterilization"/>
      <sheetName val="M2 growth"/>
      <sheetName val="M2 components"/>
      <sheetName val="M2-contr"/>
      <sheetName val="Base-contributions"/>
      <sheetName val="Forex dep &amp; cred"/>
      <sheetName val="Velo"/>
      <sheetName val="real int. rates"/>
      <sheetName val="Yield"/>
      <sheetName val="Month"/>
      <sheetName val="AREMOSchart"/>
      <sheetName val="DataShare"/>
      <sheetName val="tech_prac"/>
      <sheetName val="projections"/>
    </sheetNames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_OR"/>
      <sheetName val="Prorač"/>
      <sheetName val="Občine"/>
      <sheetName val="ZPIZ"/>
      <sheetName val="ZZZS"/>
      <sheetName val="pro2001"/>
      <sheetName val="output"/>
      <sheetName val="Index"/>
    </sheetNames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OP_Dollars"/>
      <sheetName val="SR Table 2004"/>
      <sheetName val="SR Table 2008"/>
      <sheetName val="SR_%GDP"/>
      <sheetName val="Export of goods EU NonEU"/>
      <sheetName val="ControlSheet"/>
      <sheetName val="CurrentAccount"/>
      <sheetName val="CapitalAccount"/>
      <sheetName val="IntLiq"/>
      <sheetName val="i1-CA"/>
      <sheetName val="i2-KA"/>
      <sheetName val="i3-LQ"/>
      <sheetName val="BOP$_1994-2001"/>
      <sheetName val="BOP_SIT_1994-2001"/>
      <sheetName val="BOP_Euros_1994-2001"/>
      <sheetName val="Assu"/>
      <sheetName val="BoP monthly"/>
      <sheetName val="BoP monthly Euros"/>
      <sheetName val="BoP monthly SIT"/>
      <sheetName val="BoP"/>
      <sheetName val="SR table"/>
      <sheetName val="Assu. summary"/>
      <sheetName val="Export_goods"/>
      <sheetName val="Import_goods"/>
      <sheetName val="Mission vs now"/>
      <sheetName val="Graphs"/>
      <sheetName val="Exchange rates"/>
      <sheetName val="X Services"/>
      <sheetName val="M Services"/>
      <sheetName val="oil prices"/>
      <sheetName val="Services"/>
      <sheetName val="Exports EU_non"/>
      <sheetName val="IndProd_X"/>
      <sheetName val="BoP 2002"/>
      <sheetName val="SR_E"/>
      <sheetName val="Q4_H4"/>
      <sheetName val="Prorač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Sheet1"/>
      <sheetName val="01budg"/>
      <sheetName val="i1-CA"/>
    </sheetNames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Sel. Ind. Tbl"/>
    </sheetNames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."/>
      <sheetName val="Table 3.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22"/>
      <sheetName val="Table 23"/>
      <sheetName val="Table 24"/>
      <sheetName val="Table 25"/>
      <sheetName val="Table26"/>
      <sheetName val="Table 27"/>
      <sheetName val="Table28"/>
      <sheetName val="Table 29"/>
      <sheetName val="ControlSheet"/>
      <sheetName val="Table 30"/>
      <sheetName val="Table21"/>
      <sheetName val="Table 22"/>
      <sheetName val="Table24"/>
      <sheetName val="IMATA"/>
    </sheetNames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  <sheetName val="Table 1"/>
    </sheetNames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Table_GEF"/>
      <sheetName val="Chartdata"/>
      <sheetName val="A1_historical"/>
      <sheetName val="B1_irate"/>
      <sheetName val="B2_GDP"/>
      <sheetName val="B3_CAB"/>
      <sheetName val="B4_Combined"/>
      <sheetName val="B5_Depreciation"/>
      <sheetName val="A2_alternative"/>
      <sheetName val="A3_market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150dp"/>
      <sheetName val="RED47"/>
      <sheetName val="Rank"/>
      <sheetName val="Commercial Banks"/>
      <sheetName val="T7"/>
      <sheetName val="Table3"/>
      <sheetName val="Annual BiH summary data"/>
      <sheetName val="Table 37"/>
    </sheetNames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ControlSheet"/>
      <sheetName val="Data"/>
      <sheetName val="Bloomberg via EDSS"/>
      <sheetName val="Module1"/>
      <sheetName val="Table"/>
      <sheetName val="Table_GEF"/>
    </sheetNames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A"/>
      <sheetName val="DATAQ"/>
      <sheetName val="DataM"/>
      <sheetName val="T Vulnerability"/>
      <sheetName val="PDR vulnerability table"/>
      <sheetName val="Data"/>
    </sheetNames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kvartálne"/>
      <sheetName val="exporty total"/>
      <sheetName val="výpočty"/>
      <sheetName val="trade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W"/>
      <sheetName val="Ifo Business Climate"/>
      <sheetName val="Hárok1"/>
      <sheetName val="Chart DE"/>
      <sheetName val="PMI data"/>
      <sheetName val="DG ECFIN ESI"/>
      <sheetName val="Chart ESI cross-country"/>
      <sheetName val="EA PMI"/>
      <sheetName val="PMI charts"/>
      <sheetName val="Hárok5"/>
      <sheetName val="flash"/>
      <sheetName val="Hárok2"/>
    </sheetNames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úhrn"/>
      <sheetName val="Externé predpoklady"/>
      <sheetName val="HDP"/>
      <sheetName val="Verejná správa"/>
      <sheetName val="Domácnosti"/>
      <sheetName val="Trh práce"/>
      <sheetName val="Inflácia"/>
      <sheetName val="Obchodná a platobná bilancia"/>
      <sheetName val="Atypické makrozákladne"/>
      <sheetName val="Polročné údaje"/>
      <sheetName val="Comparison"/>
      <sheetName val="Hárok1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KA2"/>
      <sheetName val="my table"/>
      <sheetName val="i3-LQ"/>
      <sheetName val="Debt"/>
      <sheetName val="Assu"/>
      <sheetName val="BOP"/>
      <sheetName val="Assu. summary"/>
      <sheetName val="output"/>
      <sheetName val="outmacro"/>
      <sheetName val="WEO"/>
      <sheetName val="trade-struct"/>
      <sheetName val="dir-trade"/>
    </sheetNames>
  </externalBook>
</externalLink>
</file>

<file path=xl/theme/theme1.xml><?xml version="1.0" encoding="utf-8"?>
<a:theme xmlns:a="http://schemas.openxmlformats.org/drawingml/2006/main" name="Motív Office">
  <a:themeElements>
    <a:clrScheme name="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AAD3F2"/>
      </a:accent2>
      <a:accent3>
        <a:srgbClr val="B0D6AF"/>
      </a:accent3>
      <a:accent4>
        <a:srgbClr val="D3BEDE"/>
      </a:accent4>
      <a:accent5>
        <a:srgbClr val="D9D3AB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IFP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2C9ADC"/>
    </a:accent1>
    <a:accent2>
      <a:srgbClr val="AAD3F2"/>
    </a:accent2>
    <a:accent3>
      <a:srgbClr val="B0D6AF"/>
    </a:accent3>
    <a:accent4>
      <a:srgbClr val="D3BEDE"/>
    </a:accent4>
    <a:accent5>
      <a:srgbClr val="D9D3AB"/>
    </a:accent5>
    <a:accent6>
      <a:srgbClr val="F9C9BA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IFP farby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C9ADC"/>
    </a:accent1>
    <a:accent2>
      <a:srgbClr val="B0D6AF"/>
    </a:accent2>
    <a:accent3>
      <a:srgbClr val="D3BEDE"/>
    </a:accent3>
    <a:accent4>
      <a:srgbClr val="D9D3AB"/>
    </a:accent4>
    <a:accent5>
      <a:srgbClr val="AAD3F2"/>
    </a:accent5>
    <a:accent6>
      <a:srgbClr val="F9C9BA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IFP farby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C9ADC"/>
    </a:accent1>
    <a:accent2>
      <a:srgbClr val="B0D6AF"/>
    </a:accent2>
    <a:accent3>
      <a:srgbClr val="D3BEDE"/>
    </a:accent3>
    <a:accent4>
      <a:srgbClr val="D9D3AB"/>
    </a:accent4>
    <a:accent5>
      <a:srgbClr val="AAD3F2"/>
    </a:accent5>
    <a:accent6>
      <a:srgbClr val="F9C9BA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0"/>
  <dimension ref="A2:I40"/>
  <sheetViews>
    <sheetView showGridLines="0" zoomScale="90" zoomScaleNormal="90" workbookViewId="0">
      <selection activeCell="C6" sqref="C6"/>
    </sheetView>
  </sheetViews>
  <sheetFormatPr defaultColWidth="9.140625" defaultRowHeight="15.75" x14ac:dyDescent="0.25"/>
  <cols>
    <col min="1" max="1" width="4.85546875" style="200" customWidth="1"/>
    <col min="2" max="2" width="7" style="200" customWidth="1"/>
    <col min="3" max="3" width="154.7109375" style="200" bestFit="1" customWidth="1"/>
    <col min="4" max="4" width="7" style="200" customWidth="1"/>
    <col min="5" max="5" width="75.7109375" style="200" customWidth="1"/>
    <col min="6" max="6" width="7" style="200" customWidth="1"/>
    <col min="7" max="7" width="75.7109375" style="200" customWidth="1"/>
    <col min="8" max="8" width="7" style="200" customWidth="1"/>
    <col min="9" max="9" width="75.7109375" style="200" customWidth="1"/>
    <col min="10" max="11" width="9.140625" style="200"/>
    <col min="12" max="12" width="17.42578125" style="200" bestFit="1" customWidth="1"/>
    <col min="13" max="13" width="9.140625" style="200"/>
    <col min="14" max="14" width="19.85546875" style="200" bestFit="1" customWidth="1"/>
    <col min="15" max="15" width="9.140625" style="200"/>
    <col min="16" max="16" width="17.28515625" style="200" bestFit="1" customWidth="1"/>
    <col min="17" max="17" width="9.140625" style="200"/>
    <col min="18" max="18" width="28.140625" style="200" bestFit="1" customWidth="1"/>
    <col min="19" max="16384" width="9.140625" style="200"/>
  </cols>
  <sheetData>
    <row r="2" spans="1:9" ht="9.75" customHeight="1" x14ac:dyDescent="0.25"/>
    <row r="3" spans="1:9" ht="23.25" x14ac:dyDescent="0.35">
      <c r="A3" s="201"/>
      <c r="B3" s="247" t="s">
        <v>1148</v>
      </c>
      <c r="C3" s="246"/>
      <c r="D3" s="241"/>
      <c r="E3" s="241"/>
      <c r="F3" s="241"/>
      <c r="G3" s="241"/>
      <c r="H3" s="241"/>
      <c r="I3" s="241"/>
    </row>
    <row r="4" spans="1:9" ht="16.5" thickBot="1" x14ac:dyDescent="0.3">
      <c r="C4" s="242"/>
      <c r="D4" s="242"/>
      <c r="E4" s="242"/>
      <c r="F4" s="329"/>
      <c r="G4" s="329"/>
      <c r="H4" s="244"/>
      <c r="I4" s="244"/>
    </row>
    <row r="5" spans="1:9" ht="18" thickBot="1" x14ac:dyDescent="0.35">
      <c r="B5" s="332"/>
      <c r="C5" s="333" t="s">
        <v>653</v>
      </c>
      <c r="D5" s="332"/>
      <c r="E5" s="333" t="s">
        <v>654</v>
      </c>
      <c r="F5" s="249"/>
      <c r="G5" s="245"/>
      <c r="H5" s="249"/>
      <c r="I5" s="243"/>
    </row>
    <row r="6" spans="1:9" ht="17.25" thickBot="1" x14ac:dyDescent="0.35">
      <c r="B6" s="328">
        <v>1</v>
      </c>
      <c r="C6" s="331" t="s">
        <v>1197</v>
      </c>
      <c r="D6" s="327">
        <v>1</v>
      </c>
      <c r="E6" s="330" t="s">
        <v>652</v>
      </c>
      <c r="F6" s="249"/>
      <c r="G6" s="248"/>
      <c r="H6" s="249"/>
      <c r="I6" s="243"/>
    </row>
    <row r="7" spans="1:9" ht="17.25" thickBot="1" x14ac:dyDescent="0.35">
      <c r="B7" s="327">
        <v>2</v>
      </c>
      <c r="C7" s="331" t="s">
        <v>1198</v>
      </c>
      <c r="D7" s="328">
        <v>2</v>
      </c>
      <c r="E7" s="330" t="s">
        <v>1208</v>
      </c>
      <c r="F7" s="249"/>
      <c r="G7" s="248"/>
      <c r="H7" s="249"/>
      <c r="I7" s="243"/>
    </row>
    <row r="8" spans="1:9" ht="17.25" thickBot="1" x14ac:dyDescent="0.35">
      <c r="B8" s="328">
        <v>3</v>
      </c>
      <c r="C8" s="331" t="s">
        <v>1199</v>
      </c>
      <c r="D8" s="327">
        <v>3</v>
      </c>
      <c r="E8" s="330" t="s">
        <v>1265</v>
      </c>
      <c r="F8" s="249"/>
      <c r="G8" s="248"/>
      <c r="H8" s="249"/>
      <c r="I8" s="243"/>
    </row>
    <row r="9" spans="1:9" ht="16.5" thickBot="1" x14ac:dyDescent="0.3">
      <c r="B9" s="327">
        <v>4</v>
      </c>
      <c r="C9" s="331" t="s">
        <v>1200</v>
      </c>
      <c r="D9" s="327">
        <v>4</v>
      </c>
      <c r="E9" s="330" t="s">
        <v>1209</v>
      </c>
      <c r="F9" s="249"/>
      <c r="G9" s="243"/>
      <c r="H9" s="249"/>
      <c r="I9" s="243"/>
    </row>
    <row r="10" spans="1:9" ht="16.5" thickBot="1" x14ac:dyDescent="0.3">
      <c r="B10" s="328">
        <v>5</v>
      </c>
      <c r="C10" s="331" t="s">
        <v>1201</v>
      </c>
      <c r="D10" s="328">
        <v>5</v>
      </c>
      <c r="E10" s="330" t="s">
        <v>1210</v>
      </c>
      <c r="F10" s="249"/>
      <c r="G10" s="243"/>
      <c r="H10" s="249"/>
      <c r="I10" s="243"/>
    </row>
    <row r="11" spans="1:9" ht="16.5" thickBot="1" x14ac:dyDescent="0.3">
      <c r="B11" s="327">
        <v>6</v>
      </c>
      <c r="C11" s="331" t="s">
        <v>1202</v>
      </c>
      <c r="D11" s="327">
        <v>6</v>
      </c>
      <c r="E11" s="330" t="s">
        <v>1211</v>
      </c>
      <c r="F11" s="249"/>
      <c r="G11" s="243"/>
      <c r="H11" s="244"/>
      <c r="I11" s="244"/>
    </row>
    <row r="12" spans="1:9" ht="16.5" thickBot="1" x14ac:dyDescent="0.3">
      <c r="B12" s="328">
        <v>7</v>
      </c>
      <c r="C12" s="331" t="s">
        <v>1203</v>
      </c>
      <c r="D12" s="327">
        <v>7</v>
      </c>
      <c r="E12" s="330" t="s">
        <v>1266</v>
      </c>
      <c r="F12" s="244"/>
      <c r="G12" s="244"/>
      <c r="H12" s="249"/>
      <c r="I12" s="245"/>
    </row>
    <row r="13" spans="1:9" ht="16.5" thickBot="1" x14ac:dyDescent="0.3">
      <c r="B13" s="327">
        <v>8</v>
      </c>
      <c r="C13" s="331" t="s">
        <v>1204</v>
      </c>
      <c r="D13" s="328">
        <v>8</v>
      </c>
      <c r="E13" s="330" t="s">
        <v>1212</v>
      </c>
      <c r="F13" s="249"/>
      <c r="G13" s="245"/>
      <c r="H13" s="249"/>
      <c r="I13" s="243"/>
    </row>
    <row r="14" spans="1:9" ht="16.5" thickBot="1" x14ac:dyDescent="0.3">
      <c r="B14" s="328">
        <v>9</v>
      </c>
      <c r="C14" s="331" t="s">
        <v>1205</v>
      </c>
      <c r="D14" s="327">
        <v>9</v>
      </c>
      <c r="E14" s="330" t="s">
        <v>1213</v>
      </c>
      <c r="F14" s="249"/>
      <c r="G14" s="243"/>
      <c r="H14" s="249"/>
      <c r="I14" s="243"/>
    </row>
    <row r="15" spans="1:9" ht="16.5" thickBot="1" x14ac:dyDescent="0.3">
      <c r="B15" s="327">
        <v>10</v>
      </c>
      <c r="C15" s="331" t="s">
        <v>1176</v>
      </c>
      <c r="D15" s="327">
        <v>10</v>
      </c>
      <c r="E15" s="330" t="s">
        <v>1262</v>
      </c>
      <c r="F15" s="249"/>
      <c r="G15" s="243"/>
      <c r="H15" s="249"/>
      <c r="I15" s="245"/>
    </row>
    <row r="16" spans="1:9" ht="16.5" thickBot="1" x14ac:dyDescent="0.3">
      <c r="B16" s="328">
        <v>11</v>
      </c>
      <c r="C16" s="331" t="s">
        <v>1178</v>
      </c>
      <c r="D16" s="328">
        <v>11</v>
      </c>
      <c r="E16" s="330" t="s">
        <v>1214</v>
      </c>
      <c r="F16" s="249"/>
      <c r="G16" s="243"/>
      <c r="H16" s="249"/>
      <c r="I16" s="243"/>
    </row>
    <row r="17" spans="2:9" ht="16.5" thickBot="1" x14ac:dyDescent="0.3">
      <c r="B17" s="327">
        <v>12</v>
      </c>
      <c r="C17" s="331" t="s">
        <v>1179</v>
      </c>
      <c r="D17" s="327">
        <v>12</v>
      </c>
      <c r="E17" s="330" t="s">
        <v>1216</v>
      </c>
      <c r="F17" s="249"/>
      <c r="G17" s="243"/>
      <c r="H17" s="249"/>
      <c r="I17" s="243"/>
    </row>
    <row r="18" spans="2:9" ht="16.5" thickBot="1" x14ac:dyDescent="0.3">
      <c r="B18" s="328">
        <v>13</v>
      </c>
      <c r="C18" s="331" t="s">
        <v>1180</v>
      </c>
      <c r="D18" s="328">
        <v>13</v>
      </c>
      <c r="E18" s="330" t="s">
        <v>1217</v>
      </c>
      <c r="F18" s="244"/>
      <c r="G18" s="244"/>
      <c r="H18" s="244"/>
      <c r="I18" s="244"/>
    </row>
    <row r="19" spans="2:9" ht="16.5" thickBot="1" x14ac:dyDescent="0.3">
      <c r="B19" s="327">
        <v>14</v>
      </c>
      <c r="C19" s="331" t="s">
        <v>1207</v>
      </c>
      <c r="D19" s="327">
        <v>14</v>
      </c>
      <c r="E19" s="330" t="s">
        <v>1219</v>
      </c>
      <c r="F19" s="249"/>
      <c r="G19" s="245"/>
      <c r="H19" s="329"/>
      <c r="I19" s="329"/>
    </row>
    <row r="20" spans="2:9" ht="16.5" thickBot="1" x14ac:dyDescent="0.3">
      <c r="B20" s="328">
        <v>15</v>
      </c>
      <c r="C20" s="331" t="s">
        <v>1181</v>
      </c>
      <c r="D20" s="328">
        <v>15</v>
      </c>
      <c r="E20" s="330" t="s">
        <v>1220</v>
      </c>
      <c r="F20" s="249"/>
      <c r="G20" s="243"/>
      <c r="H20" s="329"/>
      <c r="I20" s="329"/>
    </row>
    <row r="21" spans="2:9" ht="16.5" thickBot="1" x14ac:dyDescent="0.3">
      <c r="B21" s="327">
        <v>16</v>
      </c>
      <c r="C21" s="331" t="s">
        <v>1182</v>
      </c>
      <c r="D21" s="327">
        <v>16</v>
      </c>
      <c r="E21" s="330" t="s">
        <v>1223</v>
      </c>
      <c r="F21" s="249"/>
      <c r="G21" s="243"/>
      <c r="H21" s="329"/>
      <c r="I21" s="329"/>
    </row>
    <row r="22" spans="2:9" ht="16.5" thickBot="1" x14ac:dyDescent="0.3">
      <c r="B22" s="328">
        <v>17</v>
      </c>
      <c r="C22" s="331" t="s">
        <v>1183</v>
      </c>
      <c r="D22" s="328">
        <v>17</v>
      </c>
      <c r="E22" s="330" t="s">
        <v>1233</v>
      </c>
      <c r="F22" s="249"/>
      <c r="G22" s="243"/>
      <c r="H22" s="329"/>
      <c r="I22" s="329"/>
    </row>
    <row r="23" spans="2:9" ht="16.5" thickBot="1" x14ac:dyDescent="0.3">
      <c r="B23" s="327">
        <v>18</v>
      </c>
      <c r="C23" s="331" t="s">
        <v>1184</v>
      </c>
      <c r="D23" s="327">
        <v>18</v>
      </c>
      <c r="E23" s="330" t="s">
        <v>1263</v>
      </c>
      <c r="F23" s="249"/>
      <c r="G23" s="243"/>
      <c r="H23" s="329"/>
      <c r="I23" s="329"/>
    </row>
    <row r="24" spans="2:9" ht="16.5" thickBot="1" x14ac:dyDescent="0.3">
      <c r="B24" s="328">
        <v>19</v>
      </c>
      <c r="C24" s="331" t="s">
        <v>1185</v>
      </c>
      <c r="D24" s="328">
        <v>19</v>
      </c>
      <c r="E24" s="330" t="s">
        <v>1264</v>
      </c>
      <c r="F24" s="249"/>
      <c r="G24" s="243"/>
      <c r="H24" s="329"/>
      <c r="I24" s="329"/>
    </row>
    <row r="25" spans="2:9" ht="16.5" thickBot="1" x14ac:dyDescent="0.3">
      <c r="B25" s="327">
        <v>20</v>
      </c>
      <c r="C25" s="331" t="s">
        <v>1186</v>
      </c>
      <c r="D25" s="327">
        <v>20</v>
      </c>
      <c r="E25" s="330" t="s">
        <v>1229</v>
      </c>
      <c r="F25" s="249"/>
      <c r="G25" s="243"/>
      <c r="H25" s="329"/>
      <c r="I25" s="329"/>
    </row>
    <row r="26" spans="2:9" ht="16.5" thickBot="1" x14ac:dyDescent="0.3">
      <c r="B26" s="328">
        <v>21</v>
      </c>
      <c r="C26" s="331" t="s">
        <v>1187</v>
      </c>
      <c r="D26" s="328">
        <v>21</v>
      </c>
      <c r="E26" s="330" t="s">
        <v>1227</v>
      </c>
      <c r="F26" s="249"/>
      <c r="G26" s="243"/>
      <c r="H26" s="329"/>
      <c r="I26" s="329"/>
    </row>
    <row r="27" spans="2:9" ht="16.5" thickBot="1" x14ac:dyDescent="0.3">
      <c r="B27" s="327">
        <v>22</v>
      </c>
      <c r="C27" s="331" t="s">
        <v>1188</v>
      </c>
      <c r="D27" s="327">
        <v>22</v>
      </c>
      <c r="E27" s="330" t="s">
        <v>1225</v>
      </c>
      <c r="F27" s="249"/>
      <c r="G27" s="243"/>
      <c r="H27" s="329"/>
      <c r="I27" s="329"/>
    </row>
    <row r="28" spans="2:9" ht="16.5" thickBot="1" x14ac:dyDescent="0.3">
      <c r="B28" s="328">
        <v>23</v>
      </c>
      <c r="C28" s="331" t="s">
        <v>1189</v>
      </c>
      <c r="F28" s="244"/>
      <c r="G28" s="244"/>
      <c r="H28" s="329"/>
      <c r="I28" s="329"/>
    </row>
    <row r="29" spans="2:9" ht="16.5" thickBot="1" x14ac:dyDescent="0.3">
      <c r="B29" s="327">
        <v>24</v>
      </c>
      <c r="C29" s="331" t="s">
        <v>1190</v>
      </c>
      <c r="F29" s="244"/>
      <c r="G29" s="244"/>
      <c r="H29" s="329"/>
      <c r="I29" s="329"/>
    </row>
    <row r="30" spans="2:9" ht="16.5" thickBot="1" x14ac:dyDescent="0.3">
      <c r="B30" s="328">
        <v>25</v>
      </c>
      <c r="C30" s="331" t="s">
        <v>1191</v>
      </c>
      <c r="F30" s="244"/>
      <c r="G30" s="244"/>
      <c r="H30" s="244"/>
      <c r="I30" s="244"/>
    </row>
    <row r="31" spans="2:9" ht="16.5" thickBot="1" x14ac:dyDescent="0.3">
      <c r="B31" s="327">
        <v>26</v>
      </c>
      <c r="C31" s="331" t="s">
        <v>1192</v>
      </c>
      <c r="F31" s="244"/>
      <c r="G31" s="244"/>
      <c r="H31" s="244"/>
      <c r="I31" s="244"/>
    </row>
    <row r="32" spans="2:9" ht="16.5" thickBot="1" x14ac:dyDescent="0.3">
      <c r="B32" s="328">
        <v>27</v>
      </c>
      <c r="C32" s="331" t="s">
        <v>1193</v>
      </c>
      <c r="D32" s="334"/>
      <c r="E32" s="326"/>
      <c r="F32" s="244"/>
      <c r="G32" s="244"/>
      <c r="H32" s="244"/>
      <c r="I32" s="244"/>
    </row>
    <row r="33" spans="2:9" ht="16.5" thickBot="1" x14ac:dyDescent="0.3">
      <c r="B33" s="327">
        <v>28</v>
      </c>
      <c r="C33" s="331" t="s">
        <v>1194</v>
      </c>
      <c r="D33" s="334"/>
      <c r="E33" s="326"/>
      <c r="F33" s="244"/>
      <c r="G33" s="244"/>
      <c r="H33" s="329"/>
      <c r="I33" s="329"/>
    </row>
    <row r="34" spans="2:9" ht="16.5" thickBot="1" x14ac:dyDescent="0.3">
      <c r="B34" s="328">
        <v>29</v>
      </c>
      <c r="C34" s="331" t="s">
        <v>1268</v>
      </c>
      <c r="D34" s="335"/>
      <c r="E34" s="326"/>
      <c r="F34" s="244"/>
      <c r="G34" s="244"/>
      <c r="H34" s="329"/>
      <c r="I34" s="329"/>
    </row>
    <row r="35" spans="2:9" ht="16.5" thickBot="1" x14ac:dyDescent="0.3">
      <c r="B35" s="327">
        <v>30</v>
      </c>
      <c r="C35" s="331" t="s">
        <v>1195</v>
      </c>
      <c r="D35" s="334"/>
      <c r="E35" s="326"/>
      <c r="F35" s="244"/>
      <c r="G35" s="244"/>
      <c r="H35" s="244"/>
      <c r="I35" s="244"/>
    </row>
    <row r="36" spans="2:9" ht="16.5" thickBot="1" x14ac:dyDescent="0.3">
      <c r="B36" s="328">
        <v>31</v>
      </c>
      <c r="C36" s="331" t="s">
        <v>1196</v>
      </c>
      <c r="D36" s="334"/>
      <c r="E36" s="326"/>
      <c r="F36" s="244"/>
      <c r="G36" s="244"/>
      <c r="H36" s="244"/>
      <c r="I36" s="244"/>
    </row>
    <row r="37" spans="2:9" x14ac:dyDescent="0.25">
      <c r="D37" s="244"/>
      <c r="F37"/>
      <c r="G37"/>
      <c r="H37"/>
    </row>
    <row r="38" spans="2:9" x14ac:dyDescent="0.25">
      <c r="F38"/>
      <c r="G38"/>
      <c r="H38"/>
    </row>
    <row r="39" spans="2:9" x14ac:dyDescent="0.25">
      <c r="F39"/>
      <c r="G39"/>
      <c r="H39"/>
    </row>
    <row r="40" spans="2:9" x14ac:dyDescent="0.25">
      <c r="F40"/>
      <c r="G40"/>
      <c r="H40"/>
    </row>
  </sheetData>
  <hyperlinks>
    <hyperlink ref="E6" location="'ESA2010_source'!A1" display="ESA2010_source"/>
    <hyperlink ref="C6" location="'Graf 1+2'!A1" display="Graf 1 / Figure 1"/>
    <hyperlink ref="E7" location="'Tab 1'!A1" display="Tab 1"/>
    <hyperlink ref="C7" location="'Graf 1+2'!A1" display="Graf 2 / Figure 2"/>
    <hyperlink ref="C8" location="'Graf 3+4'!A1" display="Graf 3 / Figure 3"/>
    <hyperlink ref="C9" location="'Graf 3+4'!A1" display="Graf 4 / Figure 4"/>
    <hyperlink ref="C12" location="'Graf 7+Tab 2'!A1" display="Graf 7 / Figure 7"/>
    <hyperlink ref="C15" location="'Graf 9+10 '!A1" display="Graf 10 / Figure 10"/>
    <hyperlink ref="C10" location="'Graf 5'!A1" display="Graf 5 / Figure 5"/>
    <hyperlink ref="C13" location="'Graf 8 + Tab 3'!A1" display="Graf 8 / Figure 8"/>
    <hyperlink ref="C11" location="'Graf 6'!A1" display="Graf 6 / Figure 6"/>
    <hyperlink ref="C14" location="'Graf 9+10 '!A1" display="Graf 9 / Figure 9"/>
    <hyperlink ref="C33:C36" location="'Graf 1+2'!A1" display="Graf 1+2"/>
    <hyperlink ref="C16" location="'Graf 11'!A1" display="Graf 11 / Figure 11"/>
    <hyperlink ref="C17" location="'Graf 12'!A1" display="Graf 12 / Figure 12"/>
    <hyperlink ref="C20" location="'Graf 15'!A1" display="Graf 15 / Figure 15"/>
    <hyperlink ref="C21" location="'Graf 16+17'!A1" display="Graf 16 / Figure 16"/>
    <hyperlink ref="C22" location="'Graf 16+17'!A1" display="Graf 18 / Figure 17"/>
    <hyperlink ref="C23" location="'Graf 18'!A1" display="Graf 18 / Figure 18"/>
    <hyperlink ref="C24" location="'Graf 19+20'!A1" display="Graf 19 / Figure 19"/>
    <hyperlink ref="C25" location="'Graf 19+20'!A1" display="Graf 20 / Figure 20"/>
    <hyperlink ref="C26" location="'Graf 21+22'!A1" display="Graf 21 / Figure 21"/>
    <hyperlink ref="C27" location="'Graf 21+22'!A1" display="Graf 22 / Figure 22"/>
    <hyperlink ref="C28" location="'Graf 23'!A1" display="Graf 23 / Figure 23"/>
    <hyperlink ref="C29" location="'Graf 24+25'!A1" display="Graf 24 / Figure 24"/>
    <hyperlink ref="C30" location="'Graf 24+25'!A1" display="Graf 25 / Figure 25"/>
    <hyperlink ref="C31" location="'Graf 26+27'!A1" display="Graf 26 / Figure 26"/>
    <hyperlink ref="C32" location="'Graf 26+27'!A1" display="Graf 27 / Figure 27"/>
    <hyperlink ref="C33" location="'Graf 28+29'!A1" display="Graf 28 / Figure 28"/>
    <hyperlink ref="C34" location="'Graf 28+29'!A1" display="Graf 29 / Figure 29"/>
    <hyperlink ref="C35" location="'Graf 30+31'!A1" display="Graf 30 / Figure 30"/>
    <hyperlink ref="C36" location="'Graf 30+31'!A1" display="Graf 31 / Figure 31"/>
    <hyperlink ref="E8" location="'Graf 7+Tab 2'!A1" display="Tab 2"/>
    <hyperlink ref="E9" location="'Graf 8 + Tab 3'!A1" display="Tab 3"/>
    <hyperlink ref="E10" location="'Tab 4'!A1" display="Tab 4"/>
    <hyperlink ref="E11" location="'Tab 5 '!A1" display="Tab 5"/>
    <hyperlink ref="E12" location="'Tab 6 '!A1" display="Tab 6"/>
    <hyperlink ref="E13" location="'Tab 7'!A1" display="Tab 7"/>
    <hyperlink ref="E14" location="'Tab 8'!A1" display="Tab 8"/>
    <hyperlink ref="E15" location="'Tab 9 '!A1" display="Tab 9"/>
    <hyperlink ref="E16" location="'Tab 10'!A1" display="Tab 10"/>
    <hyperlink ref="E17" location="'Tab 15'!A1" display="Tab 15"/>
    <hyperlink ref="E19" location="'Tab 16 '!A1" display="Tab 16"/>
    <hyperlink ref="E20" location="'Tab 17'!A1" display="Tab 17"/>
    <hyperlink ref="E18" location="'Tab 15a'!A1" display="Tab 15a"/>
    <hyperlink ref="E21" location="'Tab 18'!A1" display="Tab 18"/>
    <hyperlink ref="E23" location="'Tab 19 +20'!A1" display="Tab 20"/>
    <hyperlink ref="E25" location="'Tab 21 + 22'!A1" display="Tab 22"/>
    <hyperlink ref="E27" location="'Tab 25'!A1" display="Tab 25"/>
    <hyperlink ref="E22" location="'Tab 19 +20'!A1" display="Tab 19"/>
    <hyperlink ref="E24" location="'Tab 21 + 22'!A1" display="Tab 21"/>
    <hyperlink ref="E26" location="'Tab 23 '!A1" display="Tab 23"/>
    <hyperlink ref="C18" location="'Graf 13'!A1" display="Graf 13 - Nominálne saldá podľa subsektorov / Figure 13 - Nominal balance according subsectors"/>
    <hyperlink ref="C19" location="'Graf 14'!_Toc512001581" display="Graf 14 / Figure 1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/>
  <dimension ref="B4:AC31"/>
  <sheetViews>
    <sheetView showGridLines="0" zoomScale="90" zoomScaleNormal="90" workbookViewId="0">
      <selection activeCell="P24" sqref="P23:P24"/>
    </sheetView>
  </sheetViews>
  <sheetFormatPr defaultColWidth="9.140625" defaultRowHeight="13.5" x14ac:dyDescent="0.25"/>
  <cols>
    <col min="1" max="1" width="9.140625" style="17"/>
    <col min="2" max="2" width="50.85546875" style="17" customWidth="1"/>
    <col min="3" max="3" width="9.7109375" style="114" customWidth="1"/>
    <col min="4" max="4" width="9.140625" style="17"/>
    <col min="5" max="5" width="12.28515625" style="17" customWidth="1"/>
    <col min="6" max="6" width="11.140625" style="17" customWidth="1"/>
    <col min="7" max="7" width="11.42578125" style="17" customWidth="1"/>
    <col min="8" max="9" width="9.140625" style="17"/>
    <col min="10" max="10" width="15.7109375" style="17" bestFit="1" customWidth="1"/>
    <col min="11" max="16384" width="9.140625" style="17"/>
  </cols>
  <sheetData>
    <row r="4" spans="2:29" ht="14.25" thickBot="1" x14ac:dyDescent="0.3">
      <c r="B4" s="228" t="s">
        <v>643</v>
      </c>
      <c r="C4" s="236"/>
      <c r="D4" s="725" t="s">
        <v>715</v>
      </c>
      <c r="E4" s="725"/>
      <c r="F4" s="725"/>
      <c r="G4" s="725"/>
    </row>
    <row r="5" spans="2:29" ht="14.25" thickBot="1" x14ac:dyDescent="0.3">
      <c r="B5" s="734"/>
      <c r="C5" s="116"/>
      <c r="D5" s="737"/>
      <c r="E5" s="233" t="s">
        <v>75</v>
      </c>
      <c r="F5" s="739" t="s">
        <v>109</v>
      </c>
      <c r="G5" s="41" t="s">
        <v>115</v>
      </c>
      <c r="J5" s="26"/>
      <c r="K5" s="27">
        <v>2005</v>
      </c>
      <c r="L5" s="27">
        <v>2006</v>
      </c>
      <c r="M5" s="27">
        <v>2007</v>
      </c>
      <c r="N5" s="27">
        <v>2008</v>
      </c>
      <c r="O5" s="27">
        <v>2009</v>
      </c>
      <c r="P5" s="27">
        <v>2010</v>
      </c>
      <c r="Q5" s="27">
        <v>2011</v>
      </c>
      <c r="R5" s="27">
        <v>2012</v>
      </c>
      <c r="S5" s="27">
        <v>2013</v>
      </c>
      <c r="T5" s="27">
        <v>2014</v>
      </c>
      <c r="U5" s="27">
        <v>2015</v>
      </c>
      <c r="V5" s="27">
        <v>2016</v>
      </c>
      <c r="W5" s="27">
        <v>2017</v>
      </c>
      <c r="X5" s="27">
        <v>2018</v>
      </c>
      <c r="Y5" s="27">
        <v>2019</v>
      </c>
      <c r="Z5" s="464" t="s">
        <v>259</v>
      </c>
      <c r="AA5" s="464" t="s">
        <v>551</v>
      </c>
      <c r="AB5" s="464" t="s">
        <v>578</v>
      </c>
      <c r="AC5" s="464" t="s">
        <v>698</v>
      </c>
    </row>
    <row r="6" spans="2:29" ht="14.25" thickBot="1" x14ac:dyDescent="0.3">
      <c r="B6" s="735"/>
      <c r="C6" s="116"/>
      <c r="D6" s="738"/>
      <c r="E6" s="234" t="s">
        <v>708</v>
      </c>
      <c r="F6" s="740"/>
      <c r="G6" s="42" t="s">
        <v>116</v>
      </c>
      <c r="J6" s="51" t="s">
        <v>710</v>
      </c>
      <c r="K6" s="18">
        <v>-1.5042637555448213</v>
      </c>
      <c r="L6" s="18">
        <v>-0.3466404423583036</v>
      </c>
      <c r="M6" s="18">
        <v>2.7490740308227624</v>
      </c>
      <c r="N6" s="18">
        <v>2.9475362243756242</v>
      </c>
      <c r="O6" s="18">
        <v>-4.8875558148697928</v>
      </c>
      <c r="P6" s="18">
        <v>-0.97763728303720265</v>
      </c>
      <c r="Q6" s="18">
        <v>-0.66212426262761692</v>
      </c>
      <c r="R6" s="18">
        <v>-1.280736568017371</v>
      </c>
      <c r="S6" s="18">
        <v>-2.3855582317488078</v>
      </c>
      <c r="T6" s="18">
        <v>-1.5618121603417134</v>
      </c>
      <c r="U6" s="18">
        <v>0.12145453544420981</v>
      </c>
      <c r="V6" s="18">
        <v>-0.28849756198555676</v>
      </c>
      <c r="W6" s="18">
        <v>0.47579628511917882</v>
      </c>
      <c r="X6" s="18">
        <v>1.8099246289069448</v>
      </c>
      <c r="Y6" s="18">
        <v>1.6845468169292221</v>
      </c>
      <c r="Z6" s="18">
        <v>-7.1240493644227136</v>
      </c>
      <c r="AA6" s="18">
        <v>-2.9607238172592809</v>
      </c>
      <c r="AB6" s="18">
        <v>-1.3047774123322364</v>
      </c>
      <c r="AC6" s="261">
        <v>-0.46434902840726267</v>
      </c>
    </row>
    <row r="7" spans="2:29" x14ac:dyDescent="0.25">
      <c r="B7" s="735"/>
      <c r="C7" s="116"/>
      <c r="D7" s="61">
        <v>2016</v>
      </c>
      <c r="E7" s="62">
        <v>2.1234632206710291</v>
      </c>
      <c r="F7" s="62">
        <v>2.5433318107580316</v>
      </c>
      <c r="G7" s="184">
        <v>-0.28849756198555676</v>
      </c>
      <c r="J7" s="51" t="s">
        <v>176</v>
      </c>
      <c r="K7" s="18">
        <f>K6</f>
        <v>-1.5042637555448213</v>
      </c>
      <c r="L7" s="261">
        <f t="shared" ref="L7:AC7" si="0">L6</f>
        <v>-0.3466404423583036</v>
      </c>
      <c r="M7" s="261">
        <f t="shared" si="0"/>
        <v>2.7490740308227624</v>
      </c>
      <c r="N7" s="261">
        <f t="shared" si="0"/>
        <v>2.9475362243756242</v>
      </c>
      <c r="O7" s="261">
        <f t="shared" si="0"/>
        <v>-4.8875558148697928</v>
      </c>
      <c r="P7" s="261">
        <f t="shared" si="0"/>
        <v>-0.97763728303720265</v>
      </c>
      <c r="Q7" s="261">
        <f t="shared" si="0"/>
        <v>-0.66212426262761692</v>
      </c>
      <c r="R7" s="261">
        <f t="shared" si="0"/>
        <v>-1.280736568017371</v>
      </c>
      <c r="S7" s="261">
        <f t="shared" si="0"/>
        <v>-2.3855582317488078</v>
      </c>
      <c r="T7" s="261">
        <f t="shared" si="0"/>
        <v>-1.5618121603417134</v>
      </c>
      <c r="U7" s="261">
        <f t="shared" si="0"/>
        <v>0.12145453544420981</v>
      </c>
      <c r="V7" s="261">
        <f t="shared" si="0"/>
        <v>-0.28849756198555676</v>
      </c>
      <c r="W7" s="261">
        <f t="shared" si="0"/>
        <v>0.47579628511917882</v>
      </c>
      <c r="X7" s="261">
        <f t="shared" si="0"/>
        <v>1.8099246289069448</v>
      </c>
      <c r="Y7" s="261">
        <f t="shared" si="0"/>
        <v>1.6845468169292221</v>
      </c>
      <c r="Z7" s="261">
        <f t="shared" si="0"/>
        <v>-7.1240493644227136</v>
      </c>
      <c r="AA7" s="261">
        <f t="shared" si="0"/>
        <v>-2.9607238172592809</v>
      </c>
      <c r="AB7" s="261">
        <f t="shared" si="0"/>
        <v>-1.3047774123322364</v>
      </c>
      <c r="AC7" s="261">
        <f t="shared" si="0"/>
        <v>-0.46434902840726267</v>
      </c>
    </row>
    <row r="8" spans="2:29" x14ac:dyDescent="0.25">
      <c r="B8" s="735"/>
      <c r="C8" s="116"/>
      <c r="D8" s="61">
        <v>2017</v>
      </c>
      <c r="E8" s="62">
        <v>3.0407283401378216</v>
      </c>
      <c r="F8" s="62">
        <v>2.2569237067505021</v>
      </c>
      <c r="G8" s="184">
        <v>0.47579628511917882</v>
      </c>
    </row>
    <row r="9" spans="2:29" x14ac:dyDescent="0.25">
      <c r="B9" s="735"/>
      <c r="C9" s="116"/>
      <c r="D9" s="61">
        <v>2018</v>
      </c>
      <c r="E9" s="62">
        <v>4.0337030433846399</v>
      </c>
      <c r="F9" s="62">
        <v>2.6704340649890801</v>
      </c>
      <c r="G9" s="184">
        <v>1.8099246289069448</v>
      </c>
    </row>
    <row r="10" spans="2:29" ht="14.25" thickBot="1" x14ac:dyDescent="0.3">
      <c r="B10" s="735"/>
      <c r="C10" s="116"/>
      <c r="D10" s="185">
        <v>2019</v>
      </c>
      <c r="E10" s="193">
        <v>2.2762205168674443</v>
      </c>
      <c r="F10" s="81">
        <v>2.4023278669728754</v>
      </c>
      <c r="G10" s="186">
        <v>1.6845468169292221</v>
      </c>
    </row>
    <row r="11" spans="2:29" x14ac:dyDescent="0.25">
      <c r="B11" s="735"/>
      <c r="C11" s="116"/>
      <c r="D11" s="61" t="s">
        <v>259</v>
      </c>
      <c r="E11" s="62">
        <v>-7.2200045039226168</v>
      </c>
      <c r="F11" s="62">
        <v>1.5794910429852482</v>
      </c>
      <c r="G11" s="184">
        <v>-7.1240493644227136</v>
      </c>
    </row>
    <row r="12" spans="2:29" x14ac:dyDescent="0.25">
      <c r="B12" s="735"/>
      <c r="C12" s="116"/>
      <c r="D12" s="61" t="s">
        <v>551</v>
      </c>
      <c r="E12" s="62">
        <v>6.7983055825052263</v>
      </c>
      <c r="F12" s="62">
        <v>2.2162834207973381</v>
      </c>
      <c r="G12" s="184">
        <v>-2.9607238172592809</v>
      </c>
    </row>
    <row r="13" spans="2:29" x14ac:dyDescent="0.25">
      <c r="B13" s="735"/>
      <c r="C13" s="116"/>
      <c r="D13" s="61" t="s">
        <v>578</v>
      </c>
      <c r="E13" s="62">
        <v>4.0804312359938422</v>
      </c>
      <c r="F13" s="62">
        <v>2.3341297290955909</v>
      </c>
      <c r="G13" s="184">
        <v>-1.3047774123322364</v>
      </c>
    </row>
    <row r="14" spans="2:29" ht="14.25" thickBot="1" x14ac:dyDescent="0.3">
      <c r="B14" s="735"/>
      <c r="C14" s="116"/>
      <c r="D14" s="185" t="s">
        <v>698</v>
      </c>
      <c r="E14" s="81">
        <v>3.1507264099455146</v>
      </c>
      <c r="F14" s="81">
        <v>2.2797741687014428</v>
      </c>
      <c r="G14" s="186">
        <v>-0.46434902840726267</v>
      </c>
    </row>
    <row r="15" spans="2:29" ht="14.25" thickBot="1" x14ac:dyDescent="0.3">
      <c r="B15" s="736"/>
      <c r="C15" s="116"/>
      <c r="D15" s="733" t="s">
        <v>9</v>
      </c>
      <c r="E15" s="733"/>
      <c r="F15" s="733"/>
      <c r="G15" s="733"/>
    </row>
    <row r="16" spans="2:29" ht="15" customHeight="1" x14ac:dyDescent="0.25">
      <c r="B16" s="38" t="s">
        <v>233</v>
      </c>
      <c r="C16" s="131"/>
    </row>
    <row r="18" spans="2:7" ht="14.25" thickBot="1" x14ac:dyDescent="0.3">
      <c r="D18" s="725" t="s">
        <v>707</v>
      </c>
      <c r="E18" s="725"/>
      <c r="F18" s="725"/>
      <c r="G18" s="725"/>
    </row>
    <row r="19" spans="2:7" ht="14.25" thickBot="1" x14ac:dyDescent="0.3">
      <c r="B19" s="228" t="s">
        <v>709</v>
      </c>
      <c r="C19" s="236"/>
      <c r="D19" s="737"/>
      <c r="E19" s="233" t="s">
        <v>131</v>
      </c>
      <c r="F19" s="739" t="s">
        <v>172</v>
      </c>
      <c r="G19" s="41" t="s">
        <v>176</v>
      </c>
    </row>
    <row r="20" spans="2:7" ht="14.25" thickBot="1" x14ac:dyDescent="0.3">
      <c r="B20" s="734"/>
      <c r="C20" s="116"/>
      <c r="D20" s="738"/>
      <c r="E20" s="234" t="s">
        <v>706</v>
      </c>
      <c r="F20" s="740"/>
      <c r="G20" s="42" t="s">
        <v>177</v>
      </c>
    </row>
    <row r="21" spans="2:7" x14ac:dyDescent="0.25">
      <c r="B21" s="735"/>
      <c r="C21" s="116"/>
      <c r="D21" s="61">
        <v>2016</v>
      </c>
      <c r="E21" s="62">
        <f>E7</f>
        <v>2.1234632206710291</v>
      </c>
      <c r="F21" s="62">
        <f>F7</f>
        <v>2.5433318107580316</v>
      </c>
      <c r="G21" s="184">
        <f>G7</f>
        <v>-0.28849756198555676</v>
      </c>
    </row>
    <row r="22" spans="2:7" x14ac:dyDescent="0.25">
      <c r="B22" s="735"/>
      <c r="C22" s="116"/>
      <c r="D22" s="61">
        <v>2017</v>
      </c>
      <c r="E22" s="62">
        <f t="shared" ref="E22:G22" si="1">E8</f>
        <v>3.0407283401378216</v>
      </c>
      <c r="F22" s="62">
        <f t="shared" si="1"/>
        <v>2.2569237067505021</v>
      </c>
      <c r="G22" s="184">
        <f t="shared" si="1"/>
        <v>0.47579628511917882</v>
      </c>
    </row>
    <row r="23" spans="2:7" x14ac:dyDescent="0.25">
      <c r="B23" s="735"/>
      <c r="C23" s="116"/>
      <c r="D23" s="61">
        <v>2018</v>
      </c>
      <c r="E23" s="62">
        <f t="shared" ref="E23:G23" si="2">E9</f>
        <v>4.0337030433846399</v>
      </c>
      <c r="F23" s="62">
        <f t="shared" si="2"/>
        <v>2.6704340649890801</v>
      </c>
      <c r="G23" s="184">
        <f t="shared" si="2"/>
        <v>1.8099246289069448</v>
      </c>
    </row>
    <row r="24" spans="2:7" ht="14.25" thickBot="1" x14ac:dyDescent="0.3">
      <c r="B24" s="735"/>
      <c r="C24" s="116"/>
      <c r="D24" s="185">
        <v>2019</v>
      </c>
      <c r="E24" s="81">
        <f t="shared" ref="E24:G24" si="3">E10</f>
        <v>2.2762205168674443</v>
      </c>
      <c r="F24" s="81">
        <f t="shared" si="3"/>
        <v>2.4023278669728754</v>
      </c>
      <c r="G24" s="186">
        <f t="shared" si="3"/>
        <v>1.6845468169292221</v>
      </c>
    </row>
    <row r="25" spans="2:7" x14ac:dyDescent="0.25">
      <c r="B25" s="735"/>
      <c r="C25" s="116"/>
      <c r="D25" s="61" t="s">
        <v>259</v>
      </c>
      <c r="E25" s="62">
        <f t="shared" ref="E25:G25" si="4">E11</f>
        <v>-7.2200045039226168</v>
      </c>
      <c r="F25" s="62">
        <f t="shared" si="4"/>
        <v>1.5794910429852482</v>
      </c>
      <c r="G25" s="184">
        <f t="shared" si="4"/>
        <v>-7.1240493644227136</v>
      </c>
    </row>
    <row r="26" spans="2:7" x14ac:dyDescent="0.25">
      <c r="B26" s="735"/>
      <c r="C26" s="116"/>
      <c r="D26" s="61" t="s">
        <v>551</v>
      </c>
      <c r="E26" s="62">
        <f t="shared" ref="E26:G26" si="5">E12</f>
        <v>6.7983055825052263</v>
      </c>
      <c r="F26" s="62">
        <f t="shared" si="5"/>
        <v>2.2162834207973381</v>
      </c>
      <c r="G26" s="184">
        <f t="shared" si="5"/>
        <v>-2.9607238172592809</v>
      </c>
    </row>
    <row r="27" spans="2:7" x14ac:dyDescent="0.25">
      <c r="B27" s="735"/>
      <c r="C27" s="116"/>
      <c r="D27" s="61" t="s">
        <v>578</v>
      </c>
      <c r="E27" s="62">
        <f t="shared" ref="E27:G27" si="6">E13</f>
        <v>4.0804312359938422</v>
      </c>
      <c r="F27" s="62">
        <f t="shared" si="6"/>
        <v>2.3341297290955909</v>
      </c>
      <c r="G27" s="184">
        <f t="shared" si="6"/>
        <v>-1.3047774123322364</v>
      </c>
    </row>
    <row r="28" spans="2:7" ht="14.25" thickBot="1" x14ac:dyDescent="0.3">
      <c r="B28" s="735"/>
      <c r="C28" s="116"/>
      <c r="D28" s="185" t="s">
        <v>698</v>
      </c>
      <c r="E28" s="62">
        <f t="shared" ref="E28:G28" si="7">E14</f>
        <v>3.1507264099455146</v>
      </c>
      <c r="F28" s="62">
        <f t="shared" si="7"/>
        <v>2.2797741687014428</v>
      </c>
      <c r="G28" s="184">
        <f t="shared" si="7"/>
        <v>-0.46434902840726267</v>
      </c>
    </row>
    <row r="29" spans="2:7" x14ac:dyDescent="0.25">
      <c r="B29" s="735"/>
      <c r="C29" s="116"/>
      <c r="D29" s="733" t="s">
        <v>132</v>
      </c>
      <c r="E29" s="733"/>
      <c r="F29" s="733"/>
      <c r="G29" s="733"/>
    </row>
    <row r="30" spans="2:7" ht="14.25" thickBot="1" x14ac:dyDescent="0.3">
      <c r="B30" s="736"/>
      <c r="C30" s="116"/>
    </row>
    <row r="31" spans="2:7" x14ac:dyDescent="0.25">
      <c r="B31" s="38" t="s">
        <v>234</v>
      </c>
      <c r="C31" s="131"/>
    </row>
  </sheetData>
  <mergeCells count="10">
    <mergeCell ref="B20:B30"/>
    <mergeCell ref="D19:D20"/>
    <mergeCell ref="F19:F20"/>
    <mergeCell ref="D29:G29"/>
    <mergeCell ref="D4:G4"/>
    <mergeCell ref="B5:B15"/>
    <mergeCell ref="D5:D6"/>
    <mergeCell ref="F5:F6"/>
    <mergeCell ref="D15:G15"/>
    <mergeCell ref="D18:G1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A3:D52"/>
  <sheetViews>
    <sheetView showGridLines="0" zoomScale="80" zoomScaleNormal="80" workbookViewId="0"/>
  </sheetViews>
  <sheetFormatPr defaultColWidth="9.140625" defaultRowHeight="13.5" x14ac:dyDescent="0.25"/>
  <cols>
    <col min="1" max="1" width="24.42578125" style="17" customWidth="1"/>
    <col min="2" max="4" width="12.85546875" style="17" customWidth="1"/>
    <col min="5" max="16384" width="9.140625" style="17"/>
  </cols>
  <sheetData>
    <row r="3" spans="1:4" ht="14.25" thickBot="1" x14ac:dyDescent="0.3">
      <c r="A3" s="724" t="s">
        <v>837</v>
      </c>
      <c r="B3" s="724"/>
      <c r="C3" s="724"/>
      <c r="D3" s="724"/>
    </row>
    <row r="4" spans="1:4" ht="14.25" thickBot="1" x14ac:dyDescent="0.3">
      <c r="A4" s="176"/>
      <c r="B4" s="177">
        <v>2019</v>
      </c>
      <c r="C4" s="177">
        <v>2020</v>
      </c>
      <c r="D4" s="177">
        <v>2021</v>
      </c>
    </row>
    <row r="5" spans="1:4" ht="15.75" customHeight="1" thickBot="1" x14ac:dyDescent="0.3">
      <c r="A5" s="741" t="s">
        <v>31</v>
      </c>
      <c r="B5" s="741"/>
      <c r="C5" s="741"/>
      <c r="D5" s="741"/>
    </row>
    <row r="6" spans="1:4" ht="15.75" customHeight="1" x14ac:dyDescent="0.25">
      <c r="A6" s="178" t="s">
        <v>3</v>
      </c>
      <c r="B6" s="179">
        <v>2.2762205168674443</v>
      </c>
      <c r="C6" s="179">
        <v>-7.2200045039226168</v>
      </c>
      <c r="D6" s="179">
        <v>6.7983055825052263</v>
      </c>
    </row>
    <row r="7" spans="1:4" x14ac:dyDescent="0.25">
      <c r="A7" s="180" t="s">
        <v>32</v>
      </c>
      <c r="B7" s="181">
        <v>2.2762205168674443</v>
      </c>
      <c r="C7" s="181">
        <v>-6.4995466631214143</v>
      </c>
      <c r="D7" s="181">
        <v>6</v>
      </c>
    </row>
    <row r="8" spans="1:4" x14ac:dyDescent="0.25">
      <c r="A8" s="180" t="s">
        <v>33</v>
      </c>
      <c r="B8" s="181">
        <v>2.3057353688610078</v>
      </c>
      <c r="C8" s="460" t="s">
        <v>699</v>
      </c>
      <c r="D8" s="181" t="s">
        <v>8</v>
      </c>
    </row>
    <row r="9" spans="1:4" x14ac:dyDescent="0.25">
      <c r="A9" s="180" t="s">
        <v>4</v>
      </c>
      <c r="B9" s="181">
        <v>2.2999999999999998</v>
      </c>
      <c r="C9" s="181">
        <v>2.2000000000000002</v>
      </c>
      <c r="D9" s="181">
        <v>2.6</v>
      </c>
    </row>
    <row r="10" spans="1:4" ht="25.5" customHeight="1" x14ac:dyDescent="0.25">
      <c r="A10" s="180" t="s">
        <v>34</v>
      </c>
      <c r="B10" s="181">
        <v>2.5</v>
      </c>
      <c r="C10" s="181">
        <v>2.2000000000000002</v>
      </c>
      <c r="D10" s="181">
        <v>2.6</v>
      </c>
    </row>
    <row r="11" spans="1:4" ht="14.25" thickBot="1" x14ac:dyDescent="0.3">
      <c r="A11" s="182" t="s">
        <v>35</v>
      </c>
      <c r="B11" s="183">
        <v>2.2999999999999998</v>
      </c>
      <c r="C11" s="183">
        <v>-6.2</v>
      </c>
      <c r="D11" s="183">
        <v>5</v>
      </c>
    </row>
    <row r="12" spans="1:4" ht="14.25" thickBot="1" x14ac:dyDescent="0.3">
      <c r="A12" s="742" t="s">
        <v>36</v>
      </c>
      <c r="B12" s="742"/>
      <c r="C12" s="742"/>
      <c r="D12" s="742"/>
    </row>
    <row r="13" spans="1:4" ht="15.75" customHeight="1" x14ac:dyDescent="0.25">
      <c r="A13" s="178" t="s">
        <v>3</v>
      </c>
      <c r="B13" s="179">
        <v>2.6775097969561568</v>
      </c>
      <c r="C13" s="179">
        <v>1.662614620644387</v>
      </c>
      <c r="D13" s="179">
        <v>0.1739565577859592</v>
      </c>
    </row>
    <row r="14" spans="1:4" x14ac:dyDescent="0.25">
      <c r="A14" s="180" t="s">
        <v>32</v>
      </c>
      <c r="B14" s="181">
        <v>2.6807226831052771</v>
      </c>
      <c r="C14" s="181">
        <v>1.8190304408091298</v>
      </c>
      <c r="D14" s="181">
        <v>1.5518961972520822</v>
      </c>
    </row>
    <row r="15" spans="1:4" x14ac:dyDescent="0.25">
      <c r="A15" s="180" t="s">
        <v>33</v>
      </c>
      <c r="B15" s="181">
        <v>2.7495033747506596</v>
      </c>
      <c r="C15" s="181" t="s">
        <v>700</v>
      </c>
      <c r="D15" s="181" t="s">
        <v>8</v>
      </c>
    </row>
    <row r="16" spans="1:4" x14ac:dyDescent="0.25">
      <c r="A16" s="180" t="s">
        <v>4</v>
      </c>
      <c r="B16" s="181">
        <v>2.8</v>
      </c>
      <c r="C16" s="181">
        <v>2.5</v>
      </c>
      <c r="D16" s="181">
        <v>2.2000000000000002</v>
      </c>
    </row>
    <row r="17" spans="1:4" ht="25.5" customHeight="1" x14ac:dyDescent="0.25">
      <c r="A17" s="180" t="s">
        <v>34</v>
      </c>
      <c r="B17" s="181">
        <v>2.8</v>
      </c>
      <c r="C17" s="181">
        <v>2.6</v>
      </c>
      <c r="D17" s="181">
        <v>2.5</v>
      </c>
    </row>
    <row r="18" spans="1:4" ht="14.25" thickBot="1" x14ac:dyDescent="0.3">
      <c r="A18" s="182" t="s">
        <v>35</v>
      </c>
      <c r="B18" s="183">
        <v>2.8</v>
      </c>
      <c r="C18" s="183">
        <v>1.1000000000000001</v>
      </c>
      <c r="D18" s="183">
        <v>1.4</v>
      </c>
    </row>
    <row r="19" spans="1:4" ht="15.75" customHeight="1" thickBot="1" x14ac:dyDescent="0.3">
      <c r="A19" s="742" t="s">
        <v>37</v>
      </c>
      <c r="B19" s="742"/>
      <c r="C19" s="742"/>
      <c r="D19" s="742"/>
    </row>
    <row r="20" spans="1:4" ht="15.75" customHeight="1" x14ac:dyDescent="0.25">
      <c r="A20" s="178" t="s">
        <v>3</v>
      </c>
      <c r="B20" s="179">
        <v>-2.9456137667428193</v>
      </c>
      <c r="C20" s="179">
        <v>2.3239161674555517</v>
      </c>
      <c r="D20" s="179">
        <v>0.34268497685636329</v>
      </c>
    </row>
    <row r="21" spans="1:4" x14ac:dyDescent="0.25">
      <c r="A21" s="180" t="s">
        <v>32</v>
      </c>
      <c r="B21" s="181">
        <v>-2.9456137667428193</v>
      </c>
      <c r="C21" s="181">
        <v>0</v>
      </c>
      <c r="D21" s="181">
        <v>0</v>
      </c>
    </row>
    <row r="22" spans="1:4" x14ac:dyDescent="0.25">
      <c r="A22" s="180" t="s">
        <v>33</v>
      </c>
      <c r="B22" s="181">
        <v>-2.9</v>
      </c>
      <c r="C22" s="181" t="s">
        <v>8</v>
      </c>
      <c r="D22" s="181" t="s">
        <v>8</v>
      </c>
    </row>
    <row r="23" spans="1:4" x14ac:dyDescent="0.25">
      <c r="A23" s="180" t="s">
        <v>4</v>
      </c>
      <c r="B23" s="181" t="s">
        <v>8</v>
      </c>
      <c r="C23" s="181" t="s">
        <v>8</v>
      </c>
      <c r="D23" s="181" t="s">
        <v>8</v>
      </c>
    </row>
    <row r="24" spans="1:4" ht="25.5" customHeight="1" x14ac:dyDescent="0.25">
      <c r="A24" s="180" t="s">
        <v>34</v>
      </c>
      <c r="B24" s="181">
        <v>-1.7</v>
      </c>
      <c r="C24" s="181">
        <v>-2.2000000000000002</v>
      </c>
      <c r="D24" s="181">
        <v>-2.2000000000000002</v>
      </c>
    </row>
    <row r="25" spans="1:4" ht="14.25" thickBot="1" x14ac:dyDescent="0.3">
      <c r="A25" s="182" t="s">
        <v>35</v>
      </c>
      <c r="B25" s="183">
        <v>-3.2</v>
      </c>
      <c r="C25" s="183">
        <v>-3</v>
      </c>
      <c r="D25" s="183">
        <v>-2.5</v>
      </c>
    </row>
    <row r="26" spans="1:4" x14ac:dyDescent="0.25">
      <c r="A26" s="743" t="s">
        <v>702</v>
      </c>
      <c r="B26" s="743"/>
      <c r="C26" s="743"/>
      <c r="D26" s="743"/>
    </row>
    <row r="27" spans="1:4" ht="15" customHeight="1" x14ac:dyDescent="0.25"/>
    <row r="29" spans="1:4" ht="14.25" thickBot="1" x14ac:dyDescent="0.3">
      <c r="A29" s="724" t="s">
        <v>838</v>
      </c>
      <c r="B29" s="724"/>
      <c r="C29" s="724"/>
      <c r="D29" s="724"/>
    </row>
    <row r="30" spans="1:4" ht="14.25" thickBot="1" x14ac:dyDescent="0.3">
      <c r="A30" s="176"/>
      <c r="B30" s="177">
        <v>2018</v>
      </c>
      <c r="C30" s="177">
        <v>2019</v>
      </c>
      <c r="D30" s="177">
        <v>2020</v>
      </c>
    </row>
    <row r="31" spans="1:4" ht="14.25" thickBot="1" x14ac:dyDescent="0.3">
      <c r="A31" s="741" t="s">
        <v>133</v>
      </c>
      <c r="B31" s="741"/>
      <c r="C31" s="741"/>
      <c r="D31" s="741"/>
    </row>
    <row r="32" spans="1:4" x14ac:dyDescent="0.25">
      <c r="A32" s="178" t="s">
        <v>3</v>
      </c>
      <c r="B32" s="179">
        <v>2.2762205168674443</v>
      </c>
      <c r="C32" s="179">
        <v>-7.2200045039226168</v>
      </c>
      <c r="D32" s="179">
        <v>6.7983055825052263</v>
      </c>
    </row>
    <row r="33" spans="1:4" x14ac:dyDescent="0.25">
      <c r="A33" s="180" t="s">
        <v>178</v>
      </c>
      <c r="B33" s="181">
        <v>2.2762205168674443</v>
      </c>
      <c r="C33" s="181">
        <v>-6.4995466631214143</v>
      </c>
      <c r="D33" s="181">
        <v>6</v>
      </c>
    </row>
    <row r="34" spans="1:4" x14ac:dyDescent="0.25">
      <c r="A34" s="180" t="s">
        <v>33</v>
      </c>
      <c r="B34" s="181">
        <v>2.3057353688610078</v>
      </c>
      <c r="C34" s="460" t="s">
        <v>699</v>
      </c>
      <c r="D34" s="181" t="s">
        <v>8</v>
      </c>
    </row>
    <row r="35" spans="1:4" x14ac:dyDescent="0.25">
      <c r="A35" s="180" t="s">
        <v>179</v>
      </c>
      <c r="B35" s="181">
        <v>2.2999999999999998</v>
      </c>
      <c r="C35" s="181">
        <v>2.2000000000000002</v>
      </c>
      <c r="D35" s="181">
        <v>2.6</v>
      </c>
    </row>
    <row r="36" spans="1:4" x14ac:dyDescent="0.25">
      <c r="A36" s="180" t="s">
        <v>34</v>
      </c>
      <c r="B36" s="181">
        <v>2.5</v>
      </c>
      <c r="C36" s="181">
        <v>2.2000000000000002</v>
      </c>
      <c r="D36" s="181">
        <v>2.6</v>
      </c>
    </row>
    <row r="37" spans="1:4" ht="14.25" thickBot="1" x14ac:dyDescent="0.3">
      <c r="A37" s="182" t="s">
        <v>180</v>
      </c>
      <c r="B37" s="183">
        <v>2.2999999999999998</v>
      </c>
      <c r="C37" s="183">
        <v>-6.2</v>
      </c>
      <c r="D37" s="183">
        <v>5</v>
      </c>
    </row>
    <row r="38" spans="1:4" ht="14.25" thickBot="1" x14ac:dyDescent="0.3">
      <c r="A38" s="742" t="s">
        <v>36</v>
      </c>
      <c r="B38" s="742"/>
      <c r="C38" s="742"/>
      <c r="D38" s="742"/>
    </row>
    <row r="39" spans="1:4" x14ac:dyDescent="0.25">
      <c r="A39" s="178" t="s">
        <v>3</v>
      </c>
      <c r="B39" s="179">
        <v>2.6775097969561568</v>
      </c>
      <c r="C39" s="179">
        <v>1.662614620644387</v>
      </c>
      <c r="D39" s="179">
        <v>0.1739565577859592</v>
      </c>
    </row>
    <row r="40" spans="1:4" x14ac:dyDescent="0.25">
      <c r="A40" s="180" t="s">
        <v>178</v>
      </c>
      <c r="B40" s="181">
        <v>2.6807226831052771</v>
      </c>
      <c r="C40" s="181">
        <v>1.8190304408091298</v>
      </c>
      <c r="D40" s="181">
        <v>1.5518961972520822</v>
      </c>
    </row>
    <row r="41" spans="1:4" x14ac:dyDescent="0.25">
      <c r="A41" s="180" t="s">
        <v>33</v>
      </c>
      <c r="B41" s="181">
        <v>2.7495033747506596</v>
      </c>
      <c r="C41" s="181" t="s">
        <v>700</v>
      </c>
      <c r="D41" s="181" t="s">
        <v>8</v>
      </c>
    </row>
    <row r="42" spans="1:4" x14ac:dyDescent="0.25">
      <c r="A42" s="180" t="s">
        <v>179</v>
      </c>
      <c r="B42" s="181">
        <v>2.8</v>
      </c>
      <c r="C42" s="181">
        <v>2.5</v>
      </c>
      <c r="D42" s="181">
        <v>2.2000000000000002</v>
      </c>
    </row>
    <row r="43" spans="1:4" x14ac:dyDescent="0.25">
      <c r="A43" s="180" t="s">
        <v>34</v>
      </c>
      <c r="B43" s="181">
        <v>2.8</v>
      </c>
      <c r="C43" s="181">
        <v>2.6</v>
      </c>
      <c r="D43" s="181">
        <v>2.5</v>
      </c>
    </row>
    <row r="44" spans="1:4" ht="14.25" thickBot="1" x14ac:dyDescent="0.3">
      <c r="A44" s="182" t="s">
        <v>180</v>
      </c>
      <c r="B44" s="183">
        <v>2.8</v>
      </c>
      <c r="C44" s="183">
        <v>1.1000000000000001</v>
      </c>
      <c r="D44" s="183">
        <v>1.4</v>
      </c>
    </row>
    <row r="45" spans="1:4" ht="14.25" thickBot="1" x14ac:dyDescent="0.3">
      <c r="A45" s="742" t="s">
        <v>181</v>
      </c>
      <c r="B45" s="742"/>
      <c r="C45" s="742"/>
      <c r="D45" s="742"/>
    </row>
    <row r="46" spans="1:4" x14ac:dyDescent="0.25">
      <c r="A46" s="178" t="s">
        <v>3</v>
      </c>
      <c r="B46" s="179">
        <v>-2.9456137667428193</v>
      </c>
      <c r="C46" s="179">
        <v>2.3239161674555517</v>
      </c>
      <c r="D46" s="179">
        <v>0.34268497685636329</v>
      </c>
    </row>
    <row r="47" spans="1:4" x14ac:dyDescent="0.25">
      <c r="A47" s="180" t="s">
        <v>178</v>
      </c>
      <c r="B47" s="181">
        <v>-2.9456137667428193</v>
      </c>
      <c r="C47" s="181">
        <v>0</v>
      </c>
      <c r="D47" s="181">
        <v>0</v>
      </c>
    </row>
    <row r="48" spans="1:4" x14ac:dyDescent="0.25">
      <c r="A48" s="180" t="s">
        <v>33</v>
      </c>
      <c r="B48" s="181">
        <v>-2.9</v>
      </c>
      <c r="C48" s="181" t="s">
        <v>8</v>
      </c>
      <c r="D48" s="181" t="s">
        <v>8</v>
      </c>
    </row>
    <row r="49" spans="1:4" x14ac:dyDescent="0.25">
      <c r="A49" s="180" t="s">
        <v>179</v>
      </c>
      <c r="B49" s="181" t="s">
        <v>8</v>
      </c>
      <c r="C49" s="181" t="s">
        <v>8</v>
      </c>
      <c r="D49" s="181" t="s">
        <v>8</v>
      </c>
    </row>
    <row r="50" spans="1:4" x14ac:dyDescent="0.25">
      <c r="A50" s="180" t="s">
        <v>34</v>
      </c>
      <c r="B50" s="181">
        <v>-1.7</v>
      </c>
      <c r="C50" s="181">
        <v>-2.2000000000000002</v>
      </c>
      <c r="D50" s="181">
        <v>-2.2000000000000002</v>
      </c>
    </row>
    <row r="51" spans="1:4" ht="14.25" thickBot="1" x14ac:dyDescent="0.3">
      <c r="A51" s="182" t="s">
        <v>180</v>
      </c>
      <c r="B51" s="183">
        <v>-3.2</v>
      </c>
      <c r="C51" s="183">
        <v>-3</v>
      </c>
      <c r="D51" s="183">
        <v>-2.5</v>
      </c>
    </row>
    <row r="52" spans="1:4" x14ac:dyDescent="0.25">
      <c r="A52" s="743" t="s">
        <v>701</v>
      </c>
      <c r="B52" s="743"/>
      <c r="C52" s="743"/>
      <c r="D52" s="743"/>
    </row>
  </sheetData>
  <mergeCells count="10">
    <mergeCell ref="A3:D3"/>
    <mergeCell ref="A5:D5"/>
    <mergeCell ref="A12:D12"/>
    <mergeCell ref="A19:D19"/>
    <mergeCell ref="A26:D26"/>
    <mergeCell ref="A29:D29"/>
    <mergeCell ref="A31:D31"/>
    <mergeCell ref="A38:D38"/>
    <mergeCell ref="A45:D45"/>
    <mergeCell ref="A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8"/>
  <dimension ref="A4:I22"/>
  <sheetViews>
    <sheetView showGridLines="0" zoomScale="90" zoomScaleNormal="90" workbookViewId="0">
      <selection activeCell="N16" sqref="N16"/>
    </sheetView>
  </sheetViews>
  <sheetFormatPr defaultColWidth="9.140625" defaultRowHeight="13.5" x14ac:dyDescent="0.25"/>
  <cols>
    <col min="1" max="1" width="9.140625" style="17"/>
    <col min="2" max="3" width="9" style="17" customWidth="1"/>
    <col min="4" max="5" width="10.42578125" style="17" customWidth="1"/>
    <col min="6" max="7" width="9" style="17" customWidth="1"/>
    <col min="8" max="8" width="11.42578125" style="17" bestFit="1" customWidth="1"/>
    <col min="9" max="9" width="11.42578125" style="17" customWidth="1"/>
    <col min="10" max="16384" width="9.140625" style="17"/>
  </cols>
  <sheetData>
    <row r="4" spans="1:9" ht="14.25" thickBot="1" x14ac:dyDescent="0.3">
      <c r="A4" s="724" t="s">
        <v>841</v>
      </c>
      <c r="B4" s="724"/>
      <c r="C4" s="724"/>
      <c r="D4" s="724"/>
      <c r="E4" s="724"/>
      <c r="F4" s="724"/>
      <c r="G4" s="724"/>
      <c r="H4" s="724"/>
      <c r="I4" s="724"/>
    </row>
    <row r="5" spans="1:9" ht="14.25" thickBot="1" x14ac:dyDescent="0.3">
      <c r="A5" s="744" t="s">
        <v>74</v>
      </c>
      <c r="B5" s="744"/>
      <c r="C5" s="744"/>
      <c r="D5" s="744"/>
      <c r="E5" s="744"/>
      <c r="F5" s="744"/>
      <c r="G5" s="744"/>
      <c r="H5" s="744"/>
      <c r="I5" s="744"/>
    </row>
    <row r="6" spans="1:9" ht="27" customHeight="1" x14ac:dyDescent="0.25">
      <c r="A6" s="737"/>
      <c r="B6" s="739" t="s">
        <v>717</v>
      </c>
      <c r="C6" s="739" t="s">
        <v>722</v>
      </c>
      <c r="D6" s="739" t="s">
        <v>718</v>
      </c>
      <c r="E6" s="739" t="s">
        <v>723</v>
      </c>
      <c r="F6" s="739" t="s">
        <v>719</v>
      </c>
      <c r="G6" s="739" t="s">
        <v>720</v>
      </c>
      <c r="H6" s="739" t="s">
        <v>724</v>
      </c>
      <c r="I6" s="739" t="s">
        <v>721</v>
      </c>
    </row>
    <row r="7" spans="1:9" ht="15.75" customHeight="1" thickBot="1" x14ac:dyDescent="0.3">
      <c r="A7" s="745"/>
      <c r="B7" s="746"/>
      <c r="C7" s="746"/>
      <c r="D7" s="746"/>
      <c r="E7" s="746"/>
      <c r="F7" s="746"/>
      <c r="G7" s="746"/>
      <c r="H7" s="747"/>
      <c r="I7" s="747"/>
    </row>
    <row r="8" spans="1:9" ht="14.25" customHeight="1" thickTop="1" x14ac:dyDescent="0.25">
      <c r="A8" s="45">
        <v>2020</v>
      </c>
      <c r="B8" s="276">
        <v>-5.662355370674077</v>
      </c>
      <c r="C8" s="276">
        <v>-0.34379597944296098</v>
      </c>
      <c r="D8" s="276">
        <v>-4.9891912993697902</v>
      </c>
      <c r="E8" s="276">
        <v>0.57875343403797819</v>
      </c>
      <c r="F8" s="276">
        <v>-27.25682158537181</v>
      </c>
      <c r="G8" s="276">
        <v>-16.455892228760661</v>
      </c>
      <c r="H8" s="62">
        <v>-1.2967749827635331</v>
      </c>
      <c r="I8" s="62">
        <v>-1.8935978358881875</v>
      </c>
    </row>
    <row r="9" spans="1:9" x14ac:dyDescent="0.25">
      <c r="A9" s="45">
        <v>2021</v>
      </c>
      <c r="B9" s="276">
        <v>-1.7952670337423671</v>
      </c>
      <c r="C9" s="276">
        <v>-0.54834504765214021</v>
      </c>
      <c r="D9" s="276">
        <v>-2.7336028145203946</v>
      </c>
      <c r="E9" s="276">
        <v>-0.64241851752408197</v>
      </c>
      <c r="F9" s="276">
        <v>-25.096372834485805</v>
      </c>
      <c r="G9" s="276">
        <v>-14.759582213929516</v>
      </c>
      <c r="H9" s="62">
        <v>-0.80527763424860443</v>
      </c>
      <c r="I9" s="62">
        <v>-2.4284475281873372</v>
      </c>
    </row>
    <row r="10" spans="1:9" x14ac:dyDescent="0.25">
      <c r="A10" s="45">
        <v>2022</v>
      </c>
      <c r="B10" s="276">
        <v>-1.3031120708899753</v>
      </c>
      <c r="C10" s="276">
        <v>-0.63347024116595796</v>
      </c>
      <c r="D10" s="276">
        <v>-2.8406770977463935</v>
      </c>
      <c r="E10" s="276">
        <v>-0.89149933584366836</v>
      </c>
      <c r="F10" s="276">
        <v>-23.312651915694154</v>
      </c>
      <c r="G10" s="276">
        <v>-13.58956892735438</v>
      </c>
      <c r="H10" s="62">
        <v>-0.62829223929035671</v>
      </c>
      <c r="I10" s="62">
        <v>-2.5641025641025643</v>
      </c>
    </row>
    <row r="11" spans="1:9" ht="14.25" thickBot="1" x14ac:dyDescent="0.3">
      <c r="A11" s="45">
        <v>2023</v>
      </c>
      <c r="B11" s="276">
        <v>-1.4587208505497586</v>
      </c>
      <c r="C11" s="276">
        <v>-0.63789900644477115</v>
      </c>
      <c r="D11" s="276">
        <v>-2.8490126342344517</v>
      </c>
      <c r="E11" s="276">
        <v>-1.1530026585355866</v>
      </c>
      <c r="F11" s="276">
        <v>-22.571449242108446</v>
      </c>
      <c r="G11" s="276">
        <v>-12.232444651777181</v>
      </c>
      <c r="H11" s="62">
        <v>-0.43454977920289628</v>
      </c>
      <c r="I11" s="62">
        <v>-2.8391167192429023</v>
      </c>
    </row>
    <row r="12" spans="1:9" ht="15.75" customHeight="1" thickTop="1" x14ac:dyDescent="0.25">
      <c r="A12" s="151"/>
      <c r="B12" s="151"/>
      <c r="C12" s="151"/>
      <c r="D12" s="151"/>
      <c r="E12" s="151"/>
      <c r="F12" s="151"/>
      <c r="G12" s="151"/>
      <c r="H12" s="151"/>
      <c r="I12" s="465" t="s">
        <v>9</v>
      </c>
    </row>
    <row r="13" spans="1:9" ht="11.25" customHeight="1" x14ac:dyDescent="0.25"/>
    <row r="14" spans="1:9" ht="13.5" customHeight="1" thickBot="1" x14ac:dyDescent="0.3">
      <c r="A14" s="725" t="s">
        <v>842</v>
      </c>
      <c r="B14" s="724"/>
      <c r="C14" s="724"/>
      <c r="D14" s="724"/>
      <c r="E14" s="724"/>
      <c r="F14" s="724"/>
      <c r="G14" s="724"/>
      <c r="H14" s="724"/>
      <c r="I14" s="724"/>
    </row>
    <row r="15" spans="1:9" ht="14.25" thickBot="1" x14ac:dyDescent="0.3">
      <c r="A15" s="748" t="s">
        <v>716</v>
      </c>
      <c r="B15" s="748"/>
      <c r="C15" s="748"/>
      <c r="D15" s="748"/>
      <c r="E15" s="748"/>
      <c r="F15" s="748"/>
      <c r="G15" s="748"/>
      <c r="H15" s="748"/>
      <c r="I15" s="748"/>
    </row>
    <row r="16" spans="1:9" ht="15" customHeight="1" x14ac:dyDescent="0.25">
      <c r="A16" s="749"/>
      <c r="B16" s="739" t="s">
        <v>725</v>
      </c>
      <c r="C16" s="739" t="s">
        <v>726</v>
      </c>
      <c r="D16" s="739" t="s">
        <v>727</v>
      </c>
      <c r="E16" s="739" t="s">
        <v>728</v>
      </c>
      <c r="F16" s="739" t="s">
        <v>729</v>
      </c>
      <c r="G16" s="739" t="s">
        <v>730</v>
      </c>
      <c r="H16" s="739" t="s">
        <v>731</v>
      </c>
      <c r="I16" s="739" t="s">
        <v>732</v>
      </c>
    </row>
    <row r="17" spans="1:9" ht="24" customHeight="1" thickBot="1" x14ac:dyDescent="0.3">
      <c r="A17" s="750"/>
      <c r="B17" s="746"/>
      <c r="C17" s="746"/>
      <c r="D17" s="746"/>
      <c r="E17" s="746"/>
      <c r="F17" s="746"/>
      <c r="G17" s="746"/>
      <c r="H17" s="747"/>
      <c r="I17" s="747"/>
    </row>
    <row r="18" spans="1:9" ht="14.25" thickTop="1" x14ac:dyDescent="0.25">
      <c r="A18" s="45">
        <f t="shared" ref="A18:D21" si="0">A8</f>
        <v>2020</v>
      </c>
      <c r="B18" s="62">
        <f t="shared" si="0"/>
        <v>-5.662355370674077</v>
      </c>
      <c r="C18" s="62">
        <f t="shared" si="0"/>
        <v>-0.34379597944296098</v>
      </c>
      <c r="D18" s="62">
        <f t="shared" si="0"/>
        <v>-4.9891912993697902</v>
      </c>
      <c r="E18" s="62">
        <f t="shared" ref="E18:E21" si="1">E8</f>
        <v>0.57875343403797819</v>
      </c>
      <c r="F18" s="62">
        <f t="shared" ref="F18:I21" si="2">F8</f>
        <v>-27.25682158537181</v>
      </c>
      <c r="G18" s="62">
        <f t="shared" si="2"/>
        <v>-16.455892228760661</v>
      </c>
      <c r="H18" s="62">
        <f t="shared" si="2"/>
        <v>-1.2967749827635331</v>
      </c>
      <c r="I18" s="62">
        <f t="shared" si="2"/>
        <v>-1.8935978358881875</v>
      </c>
    </row>
    <row r="19" spans="1:9" x14ac:dyDescent="0.25">
      <c r="A19" s="45">
        <f t="shared" si="0"/>
        <v>2021</v>
      </c>
      <c r="B19" s="62">
        <f t="shared" si="0"/>
        <v>-1.7952670337423671</v>
      </c>
      <c r="C19" s="62">
        <f t="shared" si="0"/>
        <v>-0.54834504765214021</v>
      </c>
      <c r="D19" s="62">
        <f t="shared" si="0"/>
        <v>-2.7336028145203946</v>
      </c>
      <c r="E19" s="62">
        <f t="shared" si="1"/>
        <v>-0.64241851752408197</v>
      </c>
      <c r="F19" s="62">
        <f t="shared" si="2"/>
        <v>-25.096372834485805</v>
      </c>
      <c r="G19" s="62">
        <f t="shared" si="2"/>
        <v>-14.759582213929516</v>
      </c>
      <c r="H19" s="62">
        <f t="shared" si="2"/>
        <v>-0.80527763424860443</v>
      </c>
      <c r="I19" s="62">
        <f t="shared" si="2"/>
        <v>-2.4284475281873372</v>
      </c>
    </row>
    <row r="20" spans="1:9" x14ac:dyDescent="0.25">
      <c r="A20" s="45">
        <f t="shared" si="0"/>
        <v>2022</v>
      </c>
      <c r="B20" s="62">
        <f t="shared" si="0"/>
        <v>-1.3031120708899753</v>
      </c>
      <c r="C20" s="62">
        <f t="shared" si="0"/>
        <v>-0.63347024116595796</v>
      </c>
      <c r="D20" s="62">
        <f t="shared" si="0"/>
        <v>-2.8406770977463935</v>
      </c>
      <c r="E20" s="62">
        <f t="shared" si="1"/>
        <v>-0.89149933584366836</v>
      </c>
      <c r="F20" s="62">
        <f t="shared" si="2"/>
        <v>-23.312651915694154</v>
      </c>
      <c r="G20" s="62">
        <f t="shared" si="2"/>
        <v>-13.58956892735438</v>
      </c>
      <c r="H20" s="62">
        <f t="shared" si="2"/>
        <v>-0.62829223929035671</v>
      </c>
      <c r="I20" s="62">
        <f t="shared" si="2"/>
        <v>-2.5641025641025643</v>
      </c>
    </row>
    <row r="21" spans="1:9" ht="14.25" thickBot="1" x14ac:dyDescent="0.3">
      <c r="A21" s="45">
        <f t="shared" si="0"/>
        <v>2023</v>
      </c>
      <c r="B21" s="62">
        <f t="shared" si="0"/>
        <v>-1.4587208505497586</v>
      </c>
      <c r="C21" s="62">
        <f t="shared" si="0"/>
        <v>-0.63789900644477115</v>
      </c>
      <c r="D21" s="62">
        <f t="shared" si="0"/>
        <v>-2.8490126342344517</v>
      </c>
      <c r="E21" s="62">
        <f t="shared" si="1"/>
        <v>-1.1530026585355866</v>
      </c>
      <c r="F21" s="62">
        <f t="shared" si="2"/>
        <v>-22.571449242108446</v>
      </c>
      <c r="G21" s="62">
        <f t="shared" si="2"/>
        <v>-12.232444651777181</v>
      </c>
      <c r="H21" s="62">
        <f t="shared" si="2"/>
        <v>-0.43454977920289628</v>
      </c>
      <c r="I21" s="62">
        <f t="shared" si="2"/>
        <v>-2.8391167192429023</v>
      </c>
    </row>
    <row r="22" spans="1:9" ht="15.75" customHeight="1" thickTop="1" x14ac:dyDescent="0.25">
      <c r="A22" s="151"/>
      <c r="B22" s="151"/>
      <c r="C22" s="151"/>
      <c r="D22" s="151"/>
      <c r="E22" s="151"/>
      <c r="F22" s="151"/>
      <c r="G22" s="151"/>
      <c r="H22" s="151"/>
      <c r="I22" s="467" t="s">
        <v>132</v>
      </c>
    </row>
  </sheetData>
  <mergeCells count="22">
    <mergeCell ref="A14:I14"/>
    <mergeCell ref="A15:I15"/>
    <mergeCell ref="A16:A17"/>
    <mergeCell ref="B16:B17"/>
    <mergeCell ref="C16:C17"/>
    <mergeCell ref="D16:D17"/>
    <mergeCell ref="E16:E17"/>
    <mergeCell ref="F16:F17"/>
    <mergeCell ref="G16:G17"/>
    <mergeCell ref="I16:I17"/>
    <mergeCell ref="H16:H17"/>
    <mergeCell ref="A4:I4"/>
    <mergeCell ref="A5:I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7"/>
  <dimension ref="A4:N43"/>
  <sheetViews>
    <sheetView showGridLines="0" zoomScale="90" zoomScaleNormal="90" workbookViewId="0">
      <selection activeCell="M16" sqref="M16"/>
    </sheetView>
  </sheetViews>
  <sheetFormatPr defaultColWidth="9.140625" defaultRowHeight="13.5" x14ac:dyDescent="0.25"/>
  <cols>
    <col min="1" max="1" width="10.28515625" style="17" customWidth="1"/>
    <col min="2" max="3" width="9" style="17" customWidth="1"/>
    <col min="4" max="5" width="10.42578125" style="17" customWidth="1"/>
    <col min="6" max="7" width="9" style="17" customWidth="1"/>
    <col min="8" max="9" width="11.42578125" style="17" customWidth="1"/>
    <col min="10" max="16384" width="9.140625" style="17"/>
  </cols>
  <sheetData>
    <row r="4" spans="1:9" ht="14.25" thickBot="1" x14ac:dyDescent="0.3">
      <c r="A4" s="724" t="s">
        <v>839</v>
      </c>
      <c r="B4" s="724"/>
      <c r="C4" s="724"/>
      <c r="D4" s="724"/>
      <c r="E4" s="724"/>
      <c r="F4" s="724"/>
      <c r="G4" s="724"/>
      <c r="H4" s="724"/>
      <c r="I4" s="724"/>
    </row>
    <row r="5" spans="1:9" ht="14.25" customHeight="1" thickBot="1" x14ac:dyDescent="0.3">
      <c r="A5" s="744" t="s">
        <v>74</v>
      </c>
      <c r="B5" s="744"/>
      <c r="C5" s="744"/>
      <c r="D5" s="744"/>
      <c r="E5" s="744"/>
      <c r="F5" s="744"/>
      <c r="G5" s="744"/>
      <c r="H5" s="744"/>
      <c r="I5" s="744"/>
    </row>
    <row r="6" spans="1:9" ht="13.5" customHeight="1" x14ac:dyDescent="0.25">
      <c r="A6" s="737"/>
      <c r="B6" s="739" t="s">
        <v>717</v>
      </c>
      <c r="C6" s="739" t="s">
        <v>722</v>
      </c>
      <c r="D6" s="739" t="s">
        <v>718</v>
      </c>
      <c r="E6" s="739" t="s">
        <v>723</v>
      </c>
      <c r="F6" s="739" t="s">
        <v>719</v>
      </c>
      <c r="G6" s="739" t="s">
        <v>720</v>
      </c>
      <c r="H6" s="739" t="s">
        <v>724</v>
      </c>
      <c r="I6" s="739" t="s">
        <v>721</v>
      </c>
    </row>
    <row r="7" spans="1:9" ht="14.25" thickBot="1" x14ac:dyDescent="0.3">
      <c r="A7" s="745"/>
      <c r="B7" s="746"/>
      <c r="C7" s="746"/>
      <c r="D7" s="746"/>
      <c r="E7" s="746"/>
      <c r="F7" s="746"/>
      <c r="G7" s="746"/>
      <c r="H7" s="747"/>
      <c r="I7" s="747"/>
    </row>
    <row r="8" spans="1:9" ht="14.25" thickTop="1" x14ac:dyDescent="0.25">
      <c r="A8" s="45">
        <v>2020</v>
      </c>
      <c r="B8" s="276">
        <v>-4.4930163381020609</v>
      </c>
      <c r="C8" s="276">
        <v>-7.2471481344238295E-2</v>
      </c>
      <c r="D8" s="276">
        <v>-3.7913832495464668</v>
      </c>
      <c r="E8" s="276">
        <v>-0.52972106195538826</v>
      </c>
      <c r="F8" s="276">
        <v>-10.176154016297412</v>
      </c>
      <c r="G8" s="276">
        <v>-13.003616649340652</v>
      </c>
      <c r="H8" s="62">
        <v>-0.57351080986582947</v>
      </c>
      <c r="I8" s="62">
        <v>-0.27051397655545534</v>
      </c>
    </row>
    <row r="9" spans="1:9" x14ac:dyDescent="0.25">
      <c r="A9" s="45">
        <v>2021</v>
      </c>
      <c r="B9" s="276">
        <v>-10.554530363070253</v>
      </c>
      <c r="C9" s="276">
        <v>-0.74695526109551358</v>
      </c>
      <c r="D9" s="276">
        <v>-9.1789707718289755</v>
      </c>
      <c r="E9" s="276">
        <v>-2.9918830649969008</v>
      </c>
      <c r="F9" s="276">
        <v>-19.476154439986473</v>
      </c>
      <c r="G9" s="276">
        <v>-27.032245936064399</v>
      </c>
      <c r="H9" s="62">
        <v>-2.1787348356374809</v>
      </c>
      <c r="I9" s="62">
        <v>-3.295750216825672</v>
      </c>
    </row>
    <row r="10" spans="1:9" x14ac:dyDescent="0.25">
      <c r="A10" s="45">
        <v>2022</v>
      </c>
      <c r="B10" s="276">
        <v>-9.7389344029678604</v>
      </c>
      <c r="C10" s="276">
        <v>-1.2595476106650914</v>
      </c>
      <c r="D10" s="276">
        <v>-8.7863910673652139</v>
      </c>
      <c r="E10" s="276">
        <v>-2.3085912087009732</v>
      </c>
      <c r="F10" s="276">
        <v>-18.605325995460564</v>
      </c>
      <c r="G10" s="276">
        <v>-23.542965561317178</v>
      </c>
      <c r="H10" s="62">
        <v>-1.9820101376975885</v>
      </c>
      <c r="I10" s="62">
        <v>-4.4665012406947895</v>
      </c>
    </row>
    <row r="11" spans="1:9" ht="14.25" thickBot="1" x14ac:dyDescent="0.3">
      <c r="A11" s="45">
        <v>2023</v>
      </c>
      <c r="B11" s="276">
        <v>-8.4565973312309808</v>
      </c>
      <c r="C11" s="276">
        <v>-1.3564879413622195</v>
      </c>
      <c r="D11" s="276">
        <v>-7.1164854248439653</v>
      </c>
      <c r="E11" s="276">
        <v>-1.5457295987182238</v>
      </c>
      <c r="F11" s="276">
        <v>-15.998022400813728</v>
      </c>
      <c r="G11" s="276">
        <v>-22.156269230224368</v>
      </c>
      <c r="H11" s="62">
        <v>-1.2976137855089052</v>
      </c>
      <c r="I11" s="62">
        <v>-4.4952681388012614</v>
      </c>
    </row>
    <row r="12" spans="1:9" ht="16.5" customHeight="1" thickTop="1" x14ac:dyDescent="0.25">
      <c r="A12" s="466"/>
      <c r="B12" s="466"/>
      <c r="C12" s="466"/>
      <c r="D12" s="466"/>
      <c r="E12" s="466"/>
      <c r="F12" s="466"/>
      <c r="G12" s="466"/>
      <c r="H12" s="466"/>
      <c r="I12" s="465" t="s">
        <v>9</v>
      </c>
    </row>
    <row r="14" spans="1:9" ht="14.25" customHeight="1" thickBot="1" x14ac:dyDescent="0.3">
      <c r="A14" s="725" t="s">
        <v>840</v>
      </c>
      <c r="B14" s="724"/>
      <c r="C14" s="724"/>
      <c r="D14" s="724"/>
      <c r="E14" s="724"/>
      <c r="F14" s="724"/>
      <c r="G14" s="724"/>
      <c r="H14" s="724"/>
      <c r="I14" s="724"/>
    </row>
    <row r="15" spans="1:9" ht="14.25" thickBot="1" x14ac:dyDescent="0.3">
      <c r="A15" s="748" t="s">
        <v>716</v>
      </c>
      <c r="B15" s="748"/>
      <c r="C15" s="748"/>
      <c r="D15" s="748"/>
      <c r="E15" s="748"/>
      <c r="F15" s="748"/>
      <c r="G15" s="748"/>
      <c r="H15" s="748"/>
      <c r="I15" s="748"/>
    </row>
    <row r="16" spans="1:9" ht="15" customHeight="1" x14ac:dyDescent="0.25">
      <c r="A16" s="749"/>
      <c r="B16" s="739" t="s">
        <v>725</v>
      </c>
      <c r="C16" s="739" t="s">
        <v>726</v>
      </c>
      <c r="D16" s="739" t="s">
        <v>727</v>
      </c>
      <c r="E16" s="739" t="s">
        <v>728</v>
      </c>
      <c r="F16" s="739" t="s">
        <v>729</v>
      </c>
      <c r="G16" s="739" t="s">
        <v>730</v>
      </c>
      <c r="H16" s="739" t="s">
        <v>731</v>
      </c>
      <c r="I16" s="739" t="s">
        <v>732</v>
      </c>
    </row>
    <row r="17" spans="1:14" ht="21.75" customHeight="1" thickBot="1" x14ac:dyDescent="0.3">
      <c r="A17" s="750"/>
      <c r="B17" s="746"/>
      <c r="C17" s="746"/>
      <c r="D17" s="746"/>
      <c r="E17" s="746"/>
      <c r="F17" s="746"/>
      <c r="G17" s="746"/>
      <c r="H17" s="747"/>
      <c r="I17" s="747"/>
    </row>
    <row r="18" spans="1:14" ht="14.25" thickTop="1" x14ac:dyDescent="0.25">
      <c r="A18" s="45">
        <f t="shared" ref="A18:E21" si="0">A8</f>
        <v>2020</v>
      </c>
      <c r="B18" s="62">
        <f t="shared" si="0"/>
        <v>-4.4930163381020609</v>
      </c>
      <c r="C18" s="62">
        <f t="shared" si="0"/>
        <v>-7.2471481344238295E-2</v>
      </c>
      <c r="D18" s="62">
        <f t="shared" si="0"/>
        <v>-3.7913832495464668</v>
      </c>
      <c r="E18" s="62">
        <f t="shared" si="0"/>
        <v>-0.52972106195538826</v>
      </c>
      <c r="F18" s="62">
        <f t="shared" ref="F18:I21" si="1">F8</f>
        <v>-10.176154016297412</v>
      </c>
      <c r="G18" s="62">
        <f t="shared" si="1"/>
        <v>-13.003616649340652</v>
      </c>
      <c r="H18" s="62">
        <f t="shared" si="1"/>
        <v>-0.57351080986582947</v>
      </c>
      <c r="I18" s="62">
        <f t="shared" si="1"/>
        <v>-0.27051397655545534</v>
      </c>
    </row>
    <row r="19" spans="1:14" x14ac:dyDescent="0.25">
      <c r="A19" s="45">
        <f t="shared" si="0"/>
        <v>2021</v>
      </c>
      <c r="B19" s="62">
        <f t="shared" si="0"/>
        <v>-10.554530363070253</v>
      </c>
      <c r="C19" s="62">
        <f t="shared" si="0"/>
        <v>-0.74695526109551358</v>
      </c>
      <c r="D19" s="62">
        <f t="shared" si="0"/>
        <v>-9.1789707718289755</v>
      </c>
      <c r="E19" s="62">
        <f t="shared" si="0"/>
        <v>-2.9918830649969008</v>
      </c>
      <c r="F19" s="62">
        <f t="shared" si="1"/>
        <v>-19.476154439986473</v>
      </c>
      <c r="G19" s="62">
        <f t="shared" si="1"/>
        <v>-27.032245936064399</v>
      </c>
      <c r="H19" s="62">
        <f t="shared" si="1"/>
        <v>-2.1787348356374809</v>
      </c>
      <c r="I19" s="62">
        <f t="shared" si="1"/>
        <v>-3.295750216825672</v>
      </c>
    </row>
    <row r="20" spans="1:14" x14ac:dyDescent="0.25">
      <c r="A20" s="45">
        <f t="shared" si="0"/>
        <v>2022</v>
      </c>
      <c r="B20" s="62">
        <f t="shared" si="0"/>
        <v>-9.7389344029678604</v>
      </c>
      <c r="C20" s="62">
        <f t="shared" si="0"/>
        <v>-1.2595476106650914</v>
      </c>
      <c r="D20" s="62">
        <f t="shared" si="0"/>
        <v>-8.7863910673652139</v>
      </c>
      <c r="E20" s="62">
        <f t="shared" si="0"/>
        <v>-2.3085912087009732</v>
      </c>
      <c r="F20" s="62">
        <f t="shared" si="1"/>
        <v>-18.605325995460564</v>
      </c>
      <c r="G20" s="62">
        <f t="shared" si="1"/>
        <v>-23.542965561317178</v>
      </c>
      <c r="H20" s="62">
        <f t="shared" si="1"/>
        <v>-1.9820101376975885</v>
      </c>
      <c r="I20" s="62">
        <f t="shared" si="1"/>
        <v>-4.4665012406947895</v>
      </c>
    </row>
    <row r="21" spans="1:14" ht="14.25" thickBot="1" x14ac:dyDescent="0.3">
      <c r="A21" s="45">
        <f t="shared" si="0"/>
        <v>2023</v>
      </c>
      <c r="B21" s="62">
        <f t="shared" si="0"/>
        <v>-8.4565973312309808</v>
      </c>
      <c r="C21" s="62">
        <f t="shared" si="0"/>
        <v>-1.3564879413622195</v>
      </c>
      <c r="D21" s="62">
        <f t="shared" si="0"/>
        <v>-7.1164854248439653</v>
      </c>
      <c r="E21" s="62">
        <f t="shared" si="0"/>
        <v>-1.5457295987182238</v>
      </c>
      <c r="F21" s="62">
        <f t="shared" si="1"/>
        <v>-15.998022400813728</v>
      </c>
      <c r="G21" s="62">
        <f t="shared" si="1"/>
        <v>-22.156269230224368</v>
      </c>
      <c r="H21" s="62">
        <f t="shared" si="1"/>
        <v>-1.2976137855089052</v>
      </c>
      <c r="I21" s="62">
        <f t="shared" si="1"/>
        <v>-4.4952681388012614</v>
      </c>
    </row>
    <row r="22" spans="1:14" ht="15.75" customHeight="1" thickTop="1" x14ac:dyDescent="0.25">
      <c r="A22" s="466"/>
      <c r="B22" s="466"/>
      <c r="C22" s="466"/>
      <c r="D22" s="466"/>
      <c r="E22" s="466"/>
      <c r="F22" s="466"/>
      <c r="G22" s="466"/>
      <c r="H22" s="466"/>
      <c r="I22" s="467" t="s">
        <v>132</v>
      </c>
    </row>
    <row r="24" spans="1:14" x14ac:dyDescent="0.25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</row>
    <row r="25" spans="1:14" x14ac:dyDescent="0.25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</row>
    <row r="26" spans="1:14" x14ac:dyDescent="0.25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</row>
    <row r="27" spans="1:14" x14ac:dyDescent="0.25">
      <c r="A27" s="119"/>
      <c r="B27" s="152"/>
      <c r="C27" s="63"/>
      <c r="D27" s="64"/>
      <c r="E27" s="64"/>
      <c r="F27" s="64"/>
      <c r="G27" s="153"/>
      <c r="H27" s="141"/>
      <c r="I27" s="141"/>
      <c r="J27" s="141"/>
      <c r="K27" s="141"/>
      <c r="L27" s="119"/>
      <c r="M27" s="119"/>
      <c r="N27" s="119"/>
    </row>
    <row r="28" spans="1:14" x14ac:dyDescent="0.25">
      <c r="A28" s="119"/>
      <c r="B28" s="152"/>
      <c r="C28" s="65"/>
      <c r="D28" s="66"/>
      <c r="E28" s="66"/>
      <c r="F28" s="66"/>
      <c r="G28" s="153"/>
      <c r="H28" s="141"/>
      <c r="I28" s="141"/>
      <c r="J28" s="141"/>
      <c r="K28" s="141"/>
      <c r="L28" s="119"/>
      <c r="M28" s="119"/>
      <c r="N28" s="119"/>
    </row>
    <row r="29" spans="1:14" x14ac:dyDescent="0.25">
      <c r="A29" s="119"/>
      <c r="B29" s="119"/>
      <c r="C29" s="119"/>
      <c r="D29" s="119"/>
      <c r="E29" s="119"/>
      <c r="F29" s="119"/>
      <c r="G29" s="153"/>
      <c r="H29" s="141"/>
      <c r="I29" s="141"/>
      <c r="J29" s="141"/>
      <c r="K29" s="141"/>
      <c r="L29" s="119"/>
      <c r="M29" s="119"/>
      <c r="N29" s="119"/>
    </row>
    <row r="30" spans="1:14" x14ac:dyDescent="0.25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</row>
    <row r="31" spans="1:14" x14ac:dyDescent="0.25">
      <c r="A31" s="119"/>
      <c r="B31" s="119"/>
      <c r="C31" s="152"/>
      <c r="D31" s="152"/>
      <c r="E31" s="152"/>
      <c r="F31" s="152"/>
      <c r="G31" s="153"/>
      <c r="H31" s="141"/>
      <c r="I31" s="141"/>
      <c r="J31" s="141"/>
      <c r="K31" s="141"/>
      <c r="L31" s="119"/>
      <c r="M31" s="119"/>
      <c r="N31" s="119"/>
    </row>
    <row r="32" spans="1:14" x14ac:dyDescent="0.25">
      <c r="A32" s="119"/>
      <c r="B32" s="119"/>
      <c r="C32" s="152"/>
      <c r="D32" s="152"/>
      <c r="E32" s="152"/>
      <c r="F32" s="152"/>
      <c r="G32" s="153"/>
      <c r="H32" s="141"/>
      <c r="I32" s="141"/>
      <c r="J32" s="141"/>
      <c r="K32" s="141"/>
      <c r="L32" s="119"/>
      <c r="M32" s="119"/>
      <c r="N32" s="119"/>
    </row>
    <row r="33" spans="1:14" x14ac:dyDescent="0.25">
      <c r="A33" s="119"/>
      <c r="B33" s="119"/>
      <c r="C33" s="152"/>
      <c r="D33" s="152"/>
      <c r="E33" s="152"/>
      <c r="F33" s="152"/>
      <c r="G33" s="153"/>
      <c r="H33" s="141"/>
      <c r="I33" s="141"/>
      <c r="J33" s="141"/>
      <c r="K33" s="141"/>
      <c r="L33" s="119"/>
      <c r="M33" s="119"/>
      <c r="N33" s="119"/>
    </row>
    <row r="34" spans="1:14" x14ac:dyDescent="0.25">
      <c r="A34" s="119"/>
      <c r="B34" s="119"/>
      <c r="C34" s="119"/>
      <c r="D34" s="119"/>
      <c r="E34" s="119"/>
      <c r="F34" s="119"/>
      <c r="G34" s="119"/>
      <c r="H34" s="141"/>
      <c r="I34" s="141"/>
      <c r="J34" s="141"/>
      <c r="K34" s="141"/>
      <c r="L34" s="119"/>
      <c r="M34" s="119"/>
      <c r="N34" s="119"/>
    </row>
    <row r="35" spans="1:14" x14ac:dyDescent="0.25">
      <c r="A35" s="119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</row>
    <row r="36" spans="1:14" x14ac:dyDescent="0.25">
      <c r="A36" s="119"/>
      <c r="B36" s="119"/>
      <c r="C36" s="119"/>
      <c r="D36" s="119"/>
      <c r="E36" s="119"/>
      <c r="F36" s="119"/>
      <c r="G36" s="153"/>
      <c r="H36" s="141"/>
      <c r="I36" s="141"/>
      <c r="J36" s="141"/>
      <c r="K36" s="141"/>
      <c r="L36" s="119"/>
      <c r="M36" s="119"/>
      <c r="N36" s="119"/>
    </row>
    <row r="37" spans="1:14" x14ac:dyDescent="0.25">
      <c r="A37" s="119"/>
      <c r="B37" s="119"/>
      <c r="C37" s="119"/>
      <c r="D37" s="119"/>
      <c r="E37" s="119"/>
      <c r="F37" s="119"/>
      <c r="G37" s="153"/>
      <c r="H37" s="141"/>
      <c r="I37" s="141"/>
      <c r="J37" s="141"/>
      <c r="K37" s="141"/>
      <c r="L37" s="119"/>
      <c r="M37" s="119"/>
      <c r="N37" s="119"/>
    </row>
    <row r="38" spans="1:14" x14ac:dyDescent="0.25">
      <c r="A38" s="119"/>
      <c r="B38" s="119"/>
      <c r="C38" s="119"/>
      <c r="D38" s="119"/>
      <c r="E38" s="119"/>
      <c r="F38" s="119"/>
      <c r="G38" s="153"/>
      <c r="H38" s="141"/>
      <c r="I38" s="141"/>
      <c r="J38" s="141"/>
      <c r="K38" s="141"/>
      <c r="L38" s="119"/>
      <c r="M38" s="119"/>
      <c r="N38" s="119"/>
    </row>
    <row r="39" spans="1:14" x14ac:dyDescent="0.25">
      <c r="A39" s="119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</row>
    <row r="40" spans="1:14" x14ac:dyDescent="0.25">
      <c r="A40" s="119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</row>
    <row r="41" spans="1:14" x14ac:dyDescent="0.25">
      <c r="A41" s="119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</row>
    <row r="42" spans="1:14" x14ac:dyDescent="0.25">
      <c r="A42" s="119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</row>
    <row r="43" spans="1:14" x14ac:dyDescent="0.25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</row>
  </sheetData>
  <mergeCells count="22">
    <mergeCell ref="A14:I14"/>
    <mergeCell ref="A15:I15"/>
    <mergeCell ref="A16:A17"/>
    <mergeCell ref="I16:I17"/>
    <mergeCell ref="B16:B17"/>
    <mergeCell ref="C16:C17"/>
    <mergeCell ref="D16:D17"/>
    <mergeCell ref="E16:E17"/>
    <mergeCell ref="F16:F17"/>
    <mergeCell ref="G16:G17"/>
    <mergeCell ref="H16:H17"/>
    <mergeCell ref="A4:I4"/>
    <mergeCell ref="A5:I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3"/>
  <dimension ref="A4:V38"/>
  <sheetViews>
    <sheetView showGridLines="0" zoomScale="90" zoomScaleNormal="90" workbookViewId="0">
      <selection activeCell="I22" sqref="I22:N22"/>
    </sheetView>
  </sheetViews>
  <sheetFormatPr defaultColWidth="9.140625" defaultRowHeight="13.5" x14ac:dyDescent="0.25"/>
  <cols>
    <col min="1" max="4" width="9.140625" style="17"/>
    <col min="5" max="6" width="10" style="17" customWidth="1"/>
    <col min="7" max="12" width="9.140625" style="17"/>
    <col min="13" max="14" width="10.140625" style="17" customWidth="1"/>
    <col min="15" max="16" width="9.140625" style="17"/>
    <col min="17" max="17" width="11.140625" style="17" customWidth="1"/>
    <col min="18" max="16384" width="9.140625" style="17"/>
  </cols>
  <sheetData>
    <row r="4" spans="1:22" ht="15" x14ac:dyDescent="0.25">
      <c r="A4" s="751" t="s">
        <v>1016</v>
      </c>
      <c r="B4" s="752"/>
      <c r="C4" s="752"/>
      <c r="D4" s="752"/>
      <c r="E4" s="752"/>
      <c r="F4" s="752"/>
      <c r="I4" s="751" t="s">
        <v>1028</v>
      </c>
      <c r="J4" s="752"/>
      <c r="K4" s="752"/>
      <c r="L4" s="752"/>
      <c r="M4" s="752"/>
      <c r="N4" s="752"/>
      <c r="Q4" s="136" t="s">
        <v>1029</v>
      </c>
    </row>
    <row r="5" spans="1:22" ht="14.25" thickBot="1" x14ac:dyDescent="0.3">
      <c r="Q5" s="10"/>
      <c r="R5" s="10">
        <v>2019</v>
      </c>
      <c r="S5" s="10">
        <v>2020</v>
      </c>
      <c r="T5" s="10">
        <v>2021</v>
      </c>
      <c r="U5" s="10">
        <v>2022</v>
      </c>
      <c r="V5" s="10">
        <v>2023</v>
      </c>
    </row>
    <row r="6" spans="1:22" x14ac:dyDescent="0.25">
      <c r="Q6" s="632" t="s">
        <v>1017</v>
      </c>
      <c r="R6" s="285">
        <v>99.98942530501408</v>
      </c>
      <c r="S6" s="285">
        <v>102.1913770676105</v>
      </c>
      <c r="T6" s="285">
        <v>104.92681236157073</v>
      </c>
      <c r="U6" s="285">
        <v>107.74480303017214</v>
      </c>
      <c r="V6" s="285">
        <v>111.59047912765982</v>
      </c>
    </row>
    <row r="7" spans="1:22" x14ac:dyDescent="0.25">
      <c r="Q7" s="11" t="s">
        <v>13</v>
      </c>
      <c r="R7" s="262">
        <v>100</v>
      </c>
      <c r="S7" s="15">
        <v>92.779995496077376</v>
      </c>
      <c r="T7" s="15">
        <v>99.087463109335303</v>
      </c>
      <c r="U7" s="15">
        <v>103.13065890500248</v>
      </c>
      <c r="V7" s="15">
        <v>106.38002381187323</v>
      </c>
    </row>
    <row r="8" spans="1:22" x14ac:dyDescent="0.25">
      <c r="Q8" s="11" t="s">
        <v>1018</v>
      </c>
      <c r="R8" s="262">
        <v>100</v>
      </c>
      <c r="S8" s="15">
        <v>87.526462438194073</v>
      </c>
      <c r="T8" s="15">
        <v>97.308578549561773</v>
      </c>
      <c r="U8" s="15">
        <v>101.78675084002305</v>
      </c>
      <c r="V8" s="15">
        <v>104.82823622370965</v>
      </c>
    </row>
    <row r="9" spans="1:22" x14ac:dyDescent="0.25">
      <c r="Q9" s="250" t="s">
        <v>1019</v>
      </c>
      <c r="R9" s="251">
        <v>100</v>
      </c>
      <c r="S9" s="251">
        <v>88.611375139948265</v>
      </c>
      <c r="T9" s="251">
        <v>88.629246729464455</v>
      </c>
      <c r="U9" s="251">
        <v>93.08683168489577</v>
      </c>
      <c r="V9" s="251">
        <v>97.383893557235467</v>
      </c>
    </row>
    <row r="10" spans="1:22" x14ac:dyDescent="0.25">
      <c r="Q10" s="252"/>
      <c r="R10" s="32"/>
      <c r="S10" s="32"/>
      <c r="T10" s="32"/>
      <c r="U10" s="32"/>
    </row>
    <row r="11" spans="1:22" x14ac:dyDescent="0.25">
      <c r="Q11" s="136" t="s">
        <v>1030</v>
      </c>
    </row>
    <row r="12" spans="1:22" ht="14.25" thickBot="1" x14ac:dyDescent="0.3">
      <c r="Q12" s="10"/>
      <c r="R12" s="10">
        <v>2019</v>
      </c>
      <c r="S12" s="10">
        <v>2020</v>
      </c>
      <c r="T12" s="10">
        <v>2021</v>
      </c>
      <c r="U12" s="10">
        <v>2022</v>
      </c>
      <c r="V12" s="10">
        <v>2023</v>
      </c>
    </row>
    <row r="13" spans="1:22" x14ac:dyDescent="0.25">
      <c r="Q13" s="632" t="s">
        <v>1017</v>
      </c>
      <c r="R13" s="285">
        <v>99.98942530501408</v>
      </c>
      <c r="S13" s="285">
        <v>102.1913770676105</v>
      </c>
      <c r="T13" s="285">
        <v>104.92681236157073</v>
      </c>
      <c r="U13" s="285">
        <v>107.74480303017214</v>
      </c>
      <c r="V13" s="285">
        <v>111.59047912765982</v>
      </c>
    </row>
    <row r="14" spans="1:22" x14ac:dyDescent="0.25">
      <c r="Q14" s="11" t="s">
        <v>154</v>
      </c>
      <c r="R14" s="262">
        <v>100</v>
      </c>
      <c r="S14" s="15">
        <v>92.779995496077376</v>
      </c>
      <c r="T14" s="15">
        <v>99.087463109335303</v>
      </c>
      <c r="U14" s="15">
        <v>103.13065890500248</v>
      </c>
      <c r="V14" s="15">
        <v>106.38002381187323</v>
      </c>
    </row>
    <row r="15" spans="1:22" x14ac:dyDescent="0.25">
      <c r="Q15" s="11" t="s">
        <v>1020</v>
      </c>
      <c r="R15" s="262">
        <v>100</v>
      </c>
      <c r="S15" s="15">
        <v>87.526462438194073</v>
      </c>
      <c r="T15" s="15">
        <v>97.308578549561773</v>
      </c>
      <c r="U15" s="15">
        <v>101.78675084002305</v>
      </c>
      <c r="V15" s="15">
        <v>104.82823622370965</v>
      </c>
    </row>
    <row r="16" spans="1:22" x14ac:dyDescent="0.25">
      <c r="Q16" s="250" t="s">
        <v>1021</v>
      </c>
      <c r="R16" s="251">
        <v>100</v>
      </c>
      <c r="S16" s="251">
        <v>88.611375139948265</v>
      </c>
      <c r="T16" s="251">
        <v>88.629246729464455</v>
      </c>
      <c r="U16" s="251">
        <v>93.08683168489577</v>
      </c>
      <c r="V16" s="251">
        <v>97.383893557235467</v>
      </c>
    </row>
    <row r="19" spans="1:22" x14ac:dyDescent="0.25">
      <c r="F19" s="17" t="s">
        <v>1022</v>
      </c>
      <c r="G19" s="631"/>
      <c r="H19" s="631"/>
      <c r="I19" s="631"/>
      <c r="J19" s="631"/>
      <c r="K19" s="631"/>
      <c r="L19" s="631"/>
      <c r="M19" s="631"/>
      <c r="N19" s="17" t="s">
        <v>1023</v>
      </c>
      <c r="O19" s="631"/>
      <c r="P19" s="631"/>
    </row>
    <row r="22" spans="1:22" ht="15" x14ac:dyDescent="0.25">
      <c r="A22" s="751" t="s">
        <v>1024</v>
      </c>
      <c r="B22" s="752"/>
      <c r="C22" s="752"/>
      <c r="D22" s="752"/>
      <c r="E22" s="752"/>
      <c r="F22" s="752"/>
      <c r="I22" s="751" t="s">
        <v>1025</v>
      </c>
      <c r="J22" s="752"/>
      <c r="K22" s="752"/>
      <c r="L22" s="752"/>
      <c r="M22" s="752"/>
      <c r="N22" s="752"/>
      <c r="Q22" s="136" t="s">
        <v>1026</v>
      </c>
    </row>
    <row r="23" spans="1:22" ht="14.25" thickBot="1" x14ac:dyDescent="0.3">
      <c r="Q23" s="10"/>
      <c r="R23" s="10">
        <f>R5</f>
        <v>2019</v>
      </c>
      <c r="S23" s="10">
        <f>S5</f>
        <v>2020</v>
      </c>
      <c r="T23" s="10">
        <f>T5</f>
        <v>2021</v>
      </c>
      <c r="U23" s="10">
        <f>U5</f>
        <v>2022</v>
      </c>
      <c r="V23" s="10">
        <f>V5</f>
        <v>2023</v>
      </c>
    </row>
    <row r="24" spans="1:22" x14ac:dyDescent="0.25">
      <c r="Q24" s="632" t="s">
        <v>1017</v>
      </c>
      <c r="R24" s="285">
        <v>100.08340347379972</v>
      </c>
      <c r="S24" s="285">
        <v>100.24678804290784</v>
      </c>
      <c r="T24" s="285">
        <v>100.536024810958</v>
      </c>
      <c r="U24" s="285">
        <v>100.75349066031922</v>
      </c>
      <c r="V24" s="285">
        <v>101.17213227684485</v>
      </c>
    </row>
    <row r="25" spans="1:22" x14ac:dyDescent="0.25">
      <c r="Q25" s="11" t="s">
        <v>13</v>
      </c>
      <c r="R25" s="15">
        <v>100</v>
      </c>
      <c r="S25" s="15">
        <v>96.233049682993709</v>
      </c>
      <c r="T25" s="15">
        <v>97.797503978441938</v>
      </c>
      <c r="U25" s="15">
        <v>98.783816029736485</v>
      </c>
      <c r="V25" s="15">
        <v>99.034492155566326</v>
      </c>
    </row>
    <row r="26" spans="1:22" x14ac:dyDescent="0.25">
      <c r="Q26" s="11" t="s">
        <v>1018</v>
      </c>
      <c r="R26" s="15">
        <v>100</v>
      </c>
      <c r="S26" s="15">
        <v>94.98512356955429</v>
      </c>
      <c r="T26" s="15">
        <v>97.009962552050141</v>
      </c>
      <c r="U26" s="15">
        <v>98.163164979946828</v>
      </c>
      <c r="V26" s="15">
        <v>98.60413798856959</v>
      </c>
    </row>
    <row r="27" spans="1:22" x14ac:dyDescent="0.25">
      <c r="Q27" s="250" t="s">
        <v>1019</v>
      </c>
      <c r="R27" s="251">
        <v>100</v>
      </c>
      <c r="S27" s="251">
        <v>95.681142740398201</v>
      </c>
      <c r="T27" s="251">
        <v>95.66675569087964</v>
      </c>
      <c r="U27" s="251">
        <v>96.825910781622568</v>
      </c>
      <c r="V27" s="251">
        <v>97.749406932946926</v>
      </c>
    </row>
    <row r="28" spans="1:22" x14ac:dyDescent="0.25">
      <c r="Q28" s="252"/>
      <c r="R28" s="32"/>
      <c r="S28" s="32"/>
      <c r="T28" s="32"/>
      <c r="U28" s="32"/>
      <c r="V28" s="32"/>
    </row>
    <row r="29" spans="1:22" x14ac:dyDescent="0.25">
      <c r="Q29" s="136" t="s">
        <v>1027</v>
      </c>
    </row>
    <row r="30" spans="1:22" ht="14.25" thickBot="1" x14ac:dyDescent="0.3">
      <c r="Q30" s="10"/>
      <c r="R30" s="10">
        <f>R12</f>
        <v>2019</v>
      </c>
      <c r="S30" s="10">
        <f>S12</f>
        <v>2020</v>
      </c>
      <c r="T30" s="10">
        <f>T12</f>
        <v>2021</v>
      </c>
      <c r="U30" s="10">
        <f>U12</f>
        <v>2022</v>
      </c>
      <c r="V30" s="10">
        <f>V12</f>
        <v>2023</v>
      </c>
    </row>
    <row r="31" spans="1:22" x14ac:dyDescent="0.25">
      <c r="Q31" s="632" t="s">
        <v>1017</v>
      </c>
      <c r="R31" s="285">
        <v>100.08340347379972</v>
      </c>
      <c r="S31" s="285">
        <v>100.24678804290784</v>
      </c>
      <c r="T31" s="285">
        <v>100.536024810958</v>
      </c>
      <c r="U31" s="285">
        <v>100.75349066031922</v>
      </c>
      <c r="V31" s="285">
        <v>101.17213227684485</v>
      </c>
    </row>
    <row r="32" spans="1:22" x14ac:dyDescent="0.25">
      <c r="Q32" s="11" t="s">
        <v>154</v>
      </c>
      <c r="R32" s="15">
        <v>100</v>
      </c>
      <c r="S32" s="15">
        <v>96.233049682993709</v>
      </c>
      <c r="T32" s="15">
        <v>97.797503978441938</v>
      </c>
      <c r="U32" s="15">
        <v>98.783816029736485</v>
      </c>
      <c r="V32" s="15">
        <v>99.034492155566326</v>
      </c>
    </row>
    <row r="33" spans="6:22" x14ac:dyDescent="0.25">
      <c r="Q33" s="11" t="s">
        <v>1020</v>
      </c>
      <c r="R33" s="15">
        <v>100</v>
      </c>
      <c r="S33" s="15">
        <v>94.98512356955429</v>
      </c>
      <c r="T33" s="15">
        <v>97.009962552050141</v>
      </c>
      <c r="U33" s="15">
        <v>98.163164979946828</v>
      </c>
      <c r="V33" s="15">
        <v>98.60413798856959</v>
      </c>
    </row>
    <row r="34" spans="6:22" x14ac:dyDescent="0.25">
      <c r="Q34" s="250" t="s">
        <v>1021</v>
      </c>
      <c r="R34" s="251">
        <v>100</v>
      </c>
      <c r="S34" s="251">
        <v>95.681142740398201</v>
      </c>
      <c r="T34" s="251">
        <v>95.66675569087964</v>
      </c>
      <c r="U34" s="251">
        <v>96.825910781622568</v>
      </c>
      <c r="V34" s="251">
        <v>97.749406932946926</v>
      </c>
    </row>
    <row r="38" spans="6:22" x14ac:dyDescent="0.25">
      <c r="F38" s="17" t="s">
        <v>1022</v>
      </c>
      <c r="N38" s="17" t="s">
        <v>1023</v>
      </c>
    </row>
  </sheetData>
  <mergeCells count="4">
    <mergeCell ref="A4:F4"/>
    <mergeCell ref="I4:N4"/>
    <mergeCell ref="A22:F22"/>
    <mergeCell ref="I22:N22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/>
  <dimension ref="B2:V49"/>
  <sheetViews>
    <sheetView showGridLines="0" zoomScale="90" zoomScaleNormal="90" workbookViewId="0">
      <selection activeCell="J7" sqref="J7"/>
    </sheetView>
  </sheetViews>
  <sheetFormatPr defaultColWidth="9.140625" defaultRowHeight="13.5" x14ac:dyDescent="0.25"/>
  <cols>
    <col min="1" max="1" width="19.5703125" style="17" customWidth="1"/>
    <col min="2" max="2" width="36.28515625" style="17" customWidth="1"/>
    <col min="3" max="3" width="9.140625" style="17"/>
    <col min="4" max="4" width="11.42578125" style="17" customWidth="1"/>
    <col min="5" max="5" width="10.85546875" style="17" customWidth="1"/>
    <col min="6" max="9" width="9.140625" style="17"/>
    <col min="10" max="10" width="22.85546875" style="17" customWidth="1"/>
    <col min="11" max="11" width="42.140625" style="17" customWidth="1"/>
    <col min="12" max="12" width="13.42578125" style="17" customWidth="1"/>
    <col min="13" max="13" width="11.42578125" style="17" customWidth="1"/>
    <col min="14" max="16384" width="9.140625" style="17"/>
  </cols>
  <sheetData>
    <row r="2" spans="2:22" ht="14.25" thickBot="1" x14ac:dyDescent="0.3">
      <c r="B2" s="227" t="s">
        <v>856</v>
      </c>
      <c r="C2" s="26"/>
      <c r="D2" s="26"/>
      <c r="E2" s="26"/>
      <c r="F2" s="26"/>
      <c r="G2" s="114"/>
      <c r="H2" s="114"/>
      <c r="I2" s="114"/>
      <c r="K2" s="227" t="s">
        <v>1177</v>
      </c>
      <c r="L2" s="26"/>
      <c r="M2" s="26"/>
      <c r="N2" s="26"/>
      <c r="O2" s="114"/>
      <c r="P2" s="114"/>
      <c r="Q2" s="114"/>
      <c r="R2" s="114"/>
      <c r="S2" s="114"/>
      <c r="T2" s="114"/>
      <c r="U2" s="114"/>
      <c r="V2" s="114"/>
    </row>
    <row r="24" spans="2:16" ht="30" customHeight="1" x14ac:dyDescent="0.25">
      <c r="B24" s="162" t="s">
        <v>855</v>
      </c>
      <c r="C24" s="163" t="s">
        <v>124</v>
      </c>
      <c r="D24" s="163" t="s">
        <v>125</v>
      </c>
      <c r="E24" s="163" t="s">
        <v>126</v>
      </c>
      <c r="F24" s="163" t="s">
        <v>127</v>
      </c>
      <c r="G24" s="163" t="s">
        <v>128</v>
      </c>
      <c r="K24" s="162" t="s">
        <v>626</v>
      </c>
      <c r="L24" s="163" t="s">
        <v>238</v>
      </c>
      <c r="M24" s="163" t="s">
        <v>239</v>
      </c>
      <c r="N24" s="163" t="s">
        <v>240</v>
      </c>
      <c r="O24" s="163" t="s">
        <v>241</v>
      </c>
      <c r="P24" s="163" t="s">
        <v>242</v>
      </c>
    </row>
    <row r="25" spans="2:16" x14ac:dyDescent="0.25">
      <c r="B25" s="164" t="s">
        <v>130</v>
      </c>
      <c r="C25" s="172">
        <v>0</v>
      </c>
      <c r="D25" s="173">
        <f>C25</f>
        <v>0</v>
      </c>
      <c r="E25" s="174"/>
      <c r="F25" s="174"/>
      <c r="G25" s="174">
        <f>C25</f>
        <v>0</v>
      </c>
      <c r="H25" s="145"/>
      <c r="I25" s="145"/>
      <c r="J25" s="145"/>
      <c r="K25" s="172" t="s">
        <v>857</v>
      </c>
      <c r="L25" s="172">
        <f>C25</f>
        <v>0</v>
      </c>
      <c r="M25" s="173">
        <f>L25</f>
        <v>0</v>
      </c>
      <c r="N25" s="174"/>
      <c r="O25" s="174"/>
      <c r="P25" s="174">
        <f>L25</f>
        <v>0</v>
      </c>
    </row>
    <row r="26" spans="2:16" x14ac:dyDescent="0.25">
      <c r="B26" s="91" t="s">
        <v>669</v>
      </c>
      <c r="C26" s="175">
        <v>-256.39999999999998</v>
      </c>
      <c r="D26" s="173">
        <f t="shared" ref="D26:D34" si="0">C26+D25</f>
        <v>-256.39999999999998</v>
      </c>
      <c r="E26" s="174">
        <f t="shared" ref="E26:E34" si="1">IF(AND(D25*C26&lt;0,ABS(C26)-ABS(D25)&gt;0),D25,0)</f>
        <v>0</v>
      </c>
      <c r="F26" s="174">
        <f>IF(E26&lt;&gt;0,0,IF(D25*C26&gt;=0,D25,D25+C26))</f>
        <v>0</v>
      </c>
      <c r="G26" s="174">
        <f>IF(AND(D25&lt;&gt;0,E26=0),IF(D25+C26&lt;0,-1,IF(D25&lt;0,-1,1))*ABS(C26)+E26,IF(D25+C26&lt;0,-1,1)*ABS(C26)+E26)</f>
        <v>-256.39999999999998</v>
      </c>
      <c r="H26" s="145"/>
      <c r="I26" s="145"/>
      <c r="J26" s="546"/>
      <c r="K26" s="92" t="s">
        <v>864</v>
      </c>
      <c r="L26" s="175">
        <f t="shared" ref="L26:L38" si="2">C26</f>
        <v>-256.39999999999998</v>
      </c>
      <c r="M26" s="173">
        <f t="shared" ref="M26" si="3">L26+M25</f>
        <v>-256.39999999999998</v>
      </c>
      <c r="N26" s="174">
        <f t="shared" ref="N26" si="4">IF(AND(M25*L26&lt;0,ABS(L26)-ABS(M25)&gt;0),M25,0)</f>
        <v>0</v>
      </c>
      <c r="O26" s="174">
        <f t="shared" ref="O26" si="5">IF(N26&lt;&gt;0,0,IF(M25*L26&gt;=0,M25,M25+L26))</f>
        <v>0</v>
      </c>
      <c r="P26" s="174">
        <f t="shared" ref="P26" si="6">IF(AND(M25&lt;&gt;0,N26=0),IF(M25+L26&lt;0,-1,IF(M25&lt;0,-1,1))*ABS(L26)+N26,IF(M25+L26&lt;0,-1,1)*ABS(L26)+N26)</f>
        <v>-256.39999999999998</v>
      </c>
    </row>
    <row r="27" spans="2:16" x14ac:dyDescent="0.25">
      <c r="B27" s="91" t="s">
        <v>843</v>
      </c>
      <c r="C27" s="175">
        <v>-195.72952799999999</v>
      </c>
      <c r="D27" s="173">
        <f t="shared" si="0"/>
        <v>-452.12952799999994</v>
      </c>
      <c r="E27" s="174">
        <f t="shared" si="1"/>
        <v>0</v>
      </c>
      <c r="F27" s="174">
        <f>IF(E27&lt;&gt;0,0,IF(D26*C27&gt;=0,D26,D26+C27))</f>
        <v>-256.39999999999998</v>
      </c>
      <c r="G27" s="174">
        <f>IF(AND(D26&lt;&gt;0,E27=0),IF(D26+C27&lt;0,-1,IF(D26&lt;0,-1,1))*ABS(C27)+E27,IF(D26+C27&lt;0,-1,1)*ABS(C27)+E27)</f>
        <v>-195.72952799999999</v>
      </c>
      <c r="H27" s="145"/>
      <c r="I27" s="145"/>
      <c r="J27" s="546"/>
      <c r="K27" s="546" t="s">
        <v>859</v>
      </c>
      <c r="L27" s="175">
        <f t="shared" si="2"/>
        <v>-195.72952799999999</v>
      </c>
      <c r="M27" s="173">
        <f t="shared" ref="M27:M38" si="7">L27+M26</f>
        <v>-452.12952799999994</v>
      </c>
      <c r="N27" s="174">
        <f t="shared" ref="N27:N38" si="8">IF(AND(M26*L27&lt;0,ABS(L27)-ABS(M26)&gt;0),M26,0)</f>
        <v>0</v>
      </c>
      <c r="O27" s="174">
        <f t="shared" ref="O27:O38" si="9">IF(N27&lt;&gt;0,0,IF(M26*L27&gt;=0,M26,M26+L27))</f>
        <v>-256.39999999999998</v>
      </c>
      <c r="P27" s="174">
        <f t="shared" ref="P27:P38" si="10">IF(AND(M26&lt;&gt;0,N27=0),IF(M26+L27&lt;0,-1,IF(M26&lt;0,-1,1))*ABS(L27)+N27,IF(M26+L27&lt;0,-1,1)*ABS(L27)+N27)</f>
        <v>-195.72952799999999</v>
      </c>
    </row>
    <row r="28" spans="2:16" x14ac:dyDescent="0.25">
      <c r="B28" s="91" t="s">
        <v>844</v>
      </c>
      <c r="C28" s="175">
        <v>-173</v>
      </c>
      <c r="D28" s="173">
        <f t="shared" si="0"/>
        <v>-625.12952799999994</v>
      </c>
      <c r="E28" s="174">
        <f t="shared" si="1"/>
        <v>0</v>
      </c>
      <c r="F28" s="174">
        <f>IF(E28&lt;&gt;0,0,IF(D27*C28&gt;=0,D27,D27+C28))</f>
        <v>-452.12952799999994</v>
      </c>
      <c r="G28" s="174">
        <f>IF(AND(D27&lt;&gt;0,E28=0),IF(D27+C28&lt;0,-1,IF(D27&lt;0,-1,1))*ABS(C28)+E28,IF(D27+C28&lt;0,-1,1)*ABS(C28)+E28)</f>
        <v>-173</v>
      </c>
      <c r="H28" s="145"/>
      <c r="I28" s="145"/>
      <c r="J28" s="546"/>
      <c r="K28" s="92" t="s">
        <v>865</v>
      </c>
      <c r="L28" s="175">
        <f t="shared" si="2"/>
        <v>-173</v>
      </c>
      <c r="M28" s="173">
        <f t="shared" si="7"/>
        <v>-625.12952799999994</v>
      </c>
      <c r="N28" s="174">
        <f t="shared" si="8"/>
        <v>0</v>
      </c>
      <c r="O28" s="174">
        <f t="shared" si="9"/>
        <v>-452.12952799999994</v>
      </c>
      <c r="P28" s="174">
        <f t="shared" si="10"/>
        <v>-173</v>
      </c>
    </row>
    <row r="29" spans="2:16" x14ac:dyDescent="0.25">
      <c r="B29" s="91" t="s">
        <v>845</v>
      </c>
      <c r="C29" s="175">
        <v>-146.80000000000001</v>
      </c>
      <c r="D29" s="173">
        <f t="shared" si="0"/>
        <v>-771.92952799999989</v>
      </c>
      <c r="E29" s="174">
        <f t="shared" si="1"/>
        <v>0</v>
      </c>
      <c r="F29" s="174">
        <f>IF(E29&lt;&gt;0,0,IF(D28*C29&gt;=0,D28,D28+C29))</f>
        <v>-625.12952799999994</v>
      </c>
      <c r="G29" s="174">
        <f>IF(AND(D28&lt;&gt;0,E29=0),IF(D28+C29&lt;0,-1,IF(D28&lt;0,-1,1))*ABS(C29)+E29,IF(D28+C29&lt;0,-1,1)*ABS(C29)+E29)</f>
        <v>-146.80000000000001</v>
      </c>
      <c r="H29" s="145"/>
      <c r="I29" s="145"/>
      <c r="J29" s="546"/>
      <c r="K29" s="546" t="s">
        <v>860</v>
      </c>
      <c r="L29" s="175">
        <f t="shared" si="2"/>
        <v>-146.80000000000001</v>
      </c>
      <c r="M29" s="173">
        <f t="shared" si="7"/>
        <v>-771.92952799999989</v>
      </c>
      <c r="N29" s="174">
        <f t="shared" si="8"/>
        <v>0</v>
      </c>
      <c r="O29" s="174">
        <f t="shared" si="9"/>
        <v>-625.12952799999994</v>
      </c>
      <c r="P29" s="174">
        <f t="shared" si="10"/>
        <v>-146.80000000000001</v>
      </c>
    </row>
    <row r="30" spans="2:16" x14ac:dyDescent="0.25">
      <c r="B30" s="91" t="s">
        <v>866</v>
      </c>
      <c r="C30" s="175">
        <v>-140</v>
      </c>
      <c r="D30" s="173">
        <f t="shared" si="0"/>
        <v>-911.92952799999989</v>
      </c>
      <c r="E30" s="174">
        <f t="shared" si="1"/>
        <v>0</v>
      </c>
      <c r="F30" s="174">
        <f>IF(E30&lt;&gt;0,0,IF(D29*C30&gt;=0,D29,D29+C30))</f>
        <v>-771.92952799999989</v>
      </c>
      <c r="G30" s="174">
        <f>IF(AND(D29&lt;&gt;0,E30=0),IF(D29+C30&lt;0,-1,IF(D29&lt;0,-1,1))*ABS(C30)+E30,IF(D29+C30&lt;0,-1,1)*ABS(C30)+E30)</f>
        <v>-140</v>
      </c>
      <c r="H30" s="145"/>
      <c r="I30" s="145"/>
      <c r="J30" s="546"/>
      <c r="K30" s="546" t="s">
        <v>867</v>
      </c>
      <c r="L30" s="175">
        <f t="shared" si="2"/>
        <v>-140</v>
      </c>
      <c r="M30" s="173">
        <f t="shared" si="7"/>
        <v>-911.92952799999989</v>
      </c>
      <c r="N30" s="174">
        <f t="shared" si="8"/>
        <v>0</v>
      </c>
      <c r="O30" s="174">
        <f t="shared" si="9"/>
        <v>-771.92952799999989</v>
      </c>
      <c r="P30" s="174">
        <f t="shared" si="10"/>
        <v>-140</v>
      </c>
    </row>
    <row r="31" spans="2:16" x14ac:dyDescent="0.25">
      <c r="B31" s="91" t="s">
        <v>846</v>
      </c>
      <c r="C31" s="175">
        <v>-133</v>
      </c>
      <c r="D31" s="173">
        <f t="shared" si="0"/>
        <v>-1044.9295279999999</v>
      </c>
      <c r="E31" s="174">
        <f t="shared" si="1"/>
        <v>0</v>
      </c>
      <c r="F31" s="174">
        <f t="shared" ref="F31:F34" si="11">IF(E31&lt;&gt;0,0,IF(D30*C31&gt;=0,D30,D30+C31))</f>
        <v>-911.92952799999989</v>
      </c>
      <c r="G31" s="174">
        <f t="shared" ref="G31:G34" si="12">IF(AND(D30&lt;&gt;0,E31=0),IF(D30+C31&lt;0,-1,IF(D30&lt;0,-1,1))*ABS(C31)+E31,IF(D30+C31&lt;0,-1,1)*ABS(C31)+E31)</f>
        <v>-133</v>
      </c>
      <c r="H31" s="145"/>
      <c r="I31" s="145"/>
      <c r="J31" s="546"/>
      <c r="K31" s="546" t="s">
        <v>868</v>
      </c>
      <c r="L31" s="175">
        <f t="shared" si="2"/>
        <v>-133</v>
      </c>
      <c r="M31" s="173">
        <f t="shared" si="7"/>
        <v>-1044.9295279999999</v>
      </c>
      <c r="N31" s="174">
        <f t="shared" si="8"/>
        <v>0</v>
      </c>
      <c r="O31" s="174">
        <f t="shared" si="9"/>
        <v>-911.92952799999989</v>
      </c>
      <c r="P31" s="174">
        <f t="shared" si="10"/>
        <v>-133</v>
      </c>
    </row>
    <row r="32" spans="2:16" x14ac:dyDescent="0.25">
      <c r="B32" s="91" t="s">
        <v>847</v>
      </c>
      <c r="C32" s="175">
        <v>-112</v>
      </c>
      <c r="D32" s="173">
        <f t="shared" si="0"/>
        <v>-1156.9295279999999</v>
      </c>
      <c r="E32" s="174">
        <f t="shared" si="1"/>
        <v>0</v>
      </c>
      <c r="F32" s="174">
        <f t="shared" si="11"/>
        <v>-1044.9295279999999</v>
      </c>
      <c r="G32" s="174">
        <f>IF(AND(D31&lt;&gt;0,E32=0),IF(D31+C32&lt;0,-1,IF(D31&lt;0,-1,1))*ABS(C32)+E32,IF(D31+C32&lt;0,-1,1)*ABS(C32)+E32)</f>
        <v>-112</v>
      </c>
      <c r="H32" s="145"/>
      <c r="I32" s="145"/>
      <c r="J32" s="546"/>
      <c r="K32" s="546" t="s">
        <v>869</v>
      </c>
      <c r="L32" s="175">
        <f t="shared" si="2"/>
        <v>-112</v>
      </c>
      <c r="M32" s="173">
        <f t="shared" si="7"/>
        <v>-1156.9295279999999</v>
      </c>
      <c r="N32" s="174">
        <f t="shared" si="8"/>
        <v>0</v>
      </c>
      <c r="O32" s="174">
        <f t="shared" si="9"/>
        <v>-1044.9295279999999</v>
      </c>
      <c r="P32" s="174">
        <f t="shared" si="10"/>
        <v>-112</v>
      </c>
    </row>
    <row r="33" spans="2:16" x14ac:dyDescent="0.25">
      <c r="B33" s="91" t="s">
        <v>848</v>
      </c>
      <c r="C33" s="175">
        <v>-90</v>
      </c>
      <c r="D33" s="173">
        <f t="shared" si="0"/>
        <v>-1246.9295279999999</v>
      </c>
      <c r="E33" s="174">
        <f t="shared" si="1"/>
        <v>0</v>
      </c>
      <c r="F33" s="174">
        <f t="shared" si="11"/>
        <v>-1156.9295279999999</v>
      </c>
      <c r="G33" s="174">
        <f>IF(AND(D32&lt;&gt;0,E33=0),IF(D32+C33&lt;0,-1,IF(D32&lt;0,-1,1))*ABS(C33)+E33,IF(D32+C33&lt;0,-1,1)*ABS(C33)+E33)</f>
        <v>-90</v>
      </c>
      <c r="H33" s="145"/>
      <c r="I33" s="145"/>
      <c r="J33" s="46"/>
      <c r="K33" s="546" t="s">
        <v>861</v>
      </c>
      <c r="L33" s="175">
        <f t="shared" si="2"/>
        <v>-90</v>
      </c>
      <c r="M33" s="173">
        <f t="shared" si="7"/>
        <v>-1246.9295279999999</v>
      </c>
      <c r="N33" s="174">
        <f t="shared" si="8"/>
        <v>0</v>
      </c>
      <c r="O33" s="174">
        <f t="shared" si="9"/>
        <v>-1156.9295279999999</v>
      </c>
      <c r="P33" s="174">
        <f t="shared" si="10"/>
        <v>-90</v>
      </c>
    </row>
    <row r="34" spans="2:16" x14ac:dyDescent="0.25">
      <c r="B34" s="91" t="s">
        <v>849</v>
      </c>
      <c r="C34" s="175">
        <v>-70.2</v>
      </c>
      <c r="D34" s="173">
        <f t="shared" si="0"/>
        <v>-1317.1295279999999</v>
      </c>
      <c r="E34" s="174">
        <f t="shared" si="1"/>
        <v>0</v>
      </c>
      <c r="F34" s="174">
        <f t="shared" si="11"/>
        <v>-1246.9295279999999</v>
      </c>
      <c r="G34" s="174">
        <f t="shared" si="12"/>
        <v>-70.2</v>
      </c>
      <c r="H34" s="145"/>
      <c r="I34" s="145"/>
      <c r="J34" s="46"/>
      <c r="K34" s="546" t="s">
        <v>870</v>
      </c>
      <c r="L34" s="175">
        <f t="shared" si="2"/>
        <v>-70.2</v>
      </c>
      <c r="M34" s="173">
        <f t="shared" si="7"/>
        <v>-1317.1295279999999</v>
      </c>
      <c r="N34" s="174">
        <f t="shared" si="8"/>
        <v>0</v>
      </c>
      <c r="O34" s="174">
        <f t="shared" si="9"/>
        <v>-1246.9295279999999</v>
      </c>
      <c r="P34" s="174">
        <f t="shared" si="10"/>
        <v>-70.2</v>
      </c>
    </row>
    <row r="35" spans="2:16" x14ac:dyDescent="0.25">
      <c r="B35" s="17" t="s">
        <v>850</v>
      </c>
      <c r="C35" s="461">
        <v>-61.9</v>
      </c>
      <c r="D35" s="173">
        <f t="shared" ref="D35:D38" si="13">C35+D34</f>
        <v>-1379.029528</v>
      </c>
      <c r="E35" s="174">
        <f t="shared" ref="E35:E38" si="14">IF(AND(D34*C35&lt;0,ABS(C35)-ABS(D34)&gt;0),D34,0)</f>
        <v>0</v>
      </c>
      <c r="F35" s="174">
        <f t="shared" ref="F35:F38" si="15">IF(E35&lt;&gt;0,0,IF(D34*C35&gt;=0,D34,D34+C35))</f>
        <v>-1317.1295279999999</v>
      </c>
      <c r="G35" s="174">
        <f t="shared" ref="G35:G38" si="16">IF(AND(D34&lt;&gt;0,E35=0),IF(D34+C35&lt;0,-1,IF(D34&lt;0,-1,1))*ABS(C35)+E35,IF(D34+C35&lt;0,-1,1)*ABS(C35)+E35)</f>
        <v>-61.9</v>
      </c>
      <c r="H35" s="145"/>
      <c r="I35" s="145"/>
      <c r="K35" s="546" t="s">
        <v>862</v>
      </c>
      <c r="L35" s="175">
        <f t="shared" si="2"/>
        <v>-61.9</v>
      </c>
      <c r="M35" s="173">
        <f t="shared" si="7"/>
        <v>-1379.029528</v>
      </c>
      <c r="N35" s="174">
        <f t="shared" si="8"/>
        <v>0</v>
      </c>
      <c r="O35" s="174">
        <f t="shared" si="9"/>
        <v>-1317.1295279999999</v>
      </c>
      <c r="P35" s="174">
        <f t="shared" si="10"/>
        <v>-61.9</v>
      </c>
    </row>
    <row r="36" spans="2:16" x14ac:dyDescent="0.25">
      <c r="B36" s="17" t="s">
        <v>851</v>
      </c>
      <c r="C36" s="461">
        <v>70.257160369688933</v>
      </c>
      <c r="D36" s="173">
        <f t="shared" si="13"/>
        <v>-1308.772367630311</v>
      </c>
      <c r="E36" s="174">
        <f t="shared" si="14"/>
        <v>0</v>
      </c>
      <c r="F36" s="174">
        <f t="shared" si="15"/>
        <v>-1308.772367630311</v>
      </c>
      <c r="G36" s="174">
        <f t="shared" si="16"/>
        <v>-70.257160369688933</v>
      </c>
      <c r="H36" s="145"/>
      <c r="I36" s="145"/>
      <c r="K36" s="546" t="s">
        <v>873</v>
      </c>
      <c r="L36" s="175">
        <f t="shared" si="2"/>
        <v>70.257160369688933</v>
      </c>
      <c r="M36" s="173">
        <f t="shared" si="7"/>
        <v>-1308.772367630311</v>
      </c>
      <c r="N36" s="174">
        <f t="shared" si="8"/>
        <v>0</v>
      </c>
      <c r="O36" s="174">
        <f t="shared" si="9"/>
        <v>-1308.772367630311</v>
      </c>
      <c r="P36" s="174">
        <f t="shared" si="10"/>
        <v>-70.257160369688933</v>
      </c>
    </row>
    <row r="37" spans="2:16" x14ac:dyDescent="0.25">
      <c r="B37" s="17" t="s">
        <v>852</v>
      </c>
      <c r="C37" s="461">
        <v>89.441467000000003</v>
      </c>
      <c r="D37" s="173">
        <f t="shared" si="13"/>
        <v>-1219.3309006303109</v>
      </c>
      <c r="E37" s="174">
        <f t="shared" si="14"/>
        <v>0</v>
      </c>
      <c r="F37" s="174">
        <f t="shared" si="15"/>
        <v>-1219.3309006303109</v>
      </c>
      <c r="G37" s="174">
        <f t="shared" si="16"/>
        <v>-89.441467000000003</v>
      </c>
      <c r="K37" s="46" t="s">
        <v>863</v>
      </c>
      <c r="L37" s="175">
        <f t="shared" si="2"/>
        <v>89.441467000000003</v>
      </c>
      <c r="M37" s="173">
        <f t="shared" si="7"/>
        <v>-1219.3309006303109</v>
      </c>
      <c r="N37" s="174">
        <f t="shared" si="8"/>
        <v>0</v>
      </c>
      <c r="O37" s="174">
        <f t="shared" si="9"/>
        <v>-1219.3309006303109</v>
      </c>
      <c r="P37" s="174">
        <f t="shared" si="10"/>
        <v>-89.441467000000003</v>
      </c>
    </row>
    <row r="38" spans="2:16" x14ac:dyDescent="0.25">
      <c r="B38" s="17" t="s">
        <v>853</v>
      </c>
      <c r="C38" s="461">
        <v>-0.39909936968911097</v>
      </c>
      <c r="D38" s="173">
        <f t="shared" si="13"/>
        <v>-1219.73</v>
      </c>
      <c r="E38" s="174">
        <f t="shared" si="14"/>
        <v>0</v>
      </c>
      <c r="F38" s="174">
        <f t="shared" si="15"/>
        <v>-1219.3309006303109</v>
      </c>
      <c r="G38" s="174">
        <f t="shared" si="16"/>
        <v>-0.39909936968911097</v>
      </c>
      <c r="K38" s="92" t="s">
        <v>191</v>
      </c>
      <c r="L38" s="175">
        <f t="shared" si="2"/>
        <v>-0.39909936968911097</v>
      </c>
      <c r="M38" s="173">
        <f t="shared" si="7"/>
        <v>-1219.73</v>
      </c>
      <c r="N38" s="174">
        <f t="shared" si="8"/>
        <v>0</v>
      </c>
      <c r="O38" s="174">
        <f t="shared" si="9"/>
        <v>-1219.3309006303109</v>
      </c>
      <c r="P38" s="174">
        <f t="shared" si="10"/>
        <v>-0.39909936968911097</v>
      </c>
    </row>
    <row r="39" spans="2:16" ht="14.25" thickBot="1" x14ac:dyDescent="0.3">
      <c r="B39" s="257" t="s">
        <v>854</v>
      </c>
      <c r="C39" s="260">
        <v>-1219.73</v>
      </c>
      <c r="D39" s="256">
        <f>D25+SUM(C26:C38)</f>
        <v>-1219.73</v>
      </c>
      <c r="E39" s="255"/>
      <c r="F39" s="255"/>
      <c r="G39" s="255">
        <f>D39</f>
        <v>-1219.73</v>
      </c>
      <c r="K39" s="220" t="s">
        <v>858</v>
      </c>
      <c r="L39" s="220">
        <f>C39</f>
        <v>-1219.73</v>
      </c>
      <c r="M39" s="256">
        <f>M25+SUM(L26:L38)</f>
        <v>-1219.73</v>
      </c>
      <c r="N39" s="255"/>
      <c r="O39" s="255"/>
      <c r="P39" s="255">
        <f>M39</f>
        <v>-1219.73</v>
      </c>
    </row>
    <row r="40" spans="2:16" x14ac:dyDescent="0.25">
      <c r="K40" s="92"/>
    </row>
    <row r="41" spans="2:16" x14ac:dyDescent="0.25">
      <c r="K41" s="92"/>
    </row>
    <row r="42" spans="2:16" x14ac:dyDescent="0.25">
      <c r="K42" s="92"/>
    </row>
    <row r="43" spans="2:16" x14ac:dyDescent="0.25">
      <c r="K43" s="92"/>
    </row>
    <row r="44" spans="2:16" x14ac:dyDescent="0.25">
      <c r="K44" s="92"/>
    </row>
    <row r="45" spans="2:16" x14ac:dyDescent="0.25">
      <c r="K45" s="92"/>
    </row>
    <row r="46" spans="2:16" x14ac:dyDescent="0.25">
      <c r="K46" s="92"/>
    </row>
    <row r="47" spans="2:16" x14ac:dyDescent="0.25">
      <c r="K47" s="92"/>
    </row>
    <row r="48" spans="2:16" x14ac:dyDescent="0.25">
      <c r="K48" s="92"/>
    </row>
    <row r="49" spans="11:11" x14ac:dyDescent="0.25">
      <c r="K49" s="92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1"/>
  <dimension ref="A3:O55"/>
  <sheetViews>
    <sheetView showGridLines="0" zoomScaleNormal="100" workbookViewId="0">
      <selection activeCell="J3" sqref="J3:O3"/>
    </sheetView>
  </sheetViews>
  <sheetFormatPr defaultColWidth="9.140625" defaultRowHeight="13.5" x14ac:dyDescent="0.25"/>
  <cols>
    <col min="1" max="1" width="54.42578125" style="17" bestFit="1" customWidth="1"/>
    <col min="2" max="3" width="11.140625" style="17" customWidth="1"/>
    <col min="4" max="9" width="9.140625" style="17"/>
    <col min="10" max="10" width="46.42578125" style="17" bestFit="1" customWidth="1"/>
    <col min="11" max="11" width="9.140625" style="17"/>
    <col min="12" max="12" width="8.5703125" style="17" bestFit="1" customWidth="1"/>
    <col min="13" max="13" width="10.140625" style="17" customWidth="1"/>
    <col min="14" max="16384" width="9.140625" style="17"/>
  </cols>
  <sheetData>
    <row r="3" spans="1:15" ht="14.25" thickBot="1" x14ac:dyDescent="0.3">
      <c r="A3" s="753" t="s">
        <v>871</v>
      </c>
      <c r="B3" s="753"/>
      <c r="C3" s="753"/>
      <c r="D3" s="753"/>
      <c r="E3" s="753"/>
      <c r="F3" s="753"/>
      <c r="J3" s="753" t="s">
        <v>872</v>
      </c>
      <c r="K3" s="753"/>
      <c r="L3" s="753"/>
      <c r="M3" s="753"/>
      <c r="N3" s="753"/>
      <c r="O3" s="753"/>
    </row>
    <row r="5" spans="1:15" x14ac:dyDescent="0.25">
      <c r="A5" s="119"/>
      <c r="B5" s="13"/>
    </row>
    <row r="25" spans="1:15" ht="27" x14ac:dyDescent="0.25">
      <c r="A25" s="160" t="s">
        <v>665</v>
      </c>
      <c r="B25" s="161" t="s">
        <v>124</v>
      </c>
      <c r="C25" s="161" t="s">
        <v>125</v>
      </c>
      <c r="D25" s="161" t="s">
        <v>126</v>
      </c>
      <c r="E25" s="161" t="s">
        <v>127</v>
      </c>
      <c r="F25" s="161" t="s">
        <v>128</v>
      </c>
      <c r="J25" s="162" t="s">
        <v>1121</v>
      </c>
      <c r="K25" s="163" t="s">
        <v>238</v>
      </c>
      <c r="L25" s="163" t="s">
        <v>239</v>
      </c>
      <c r="M25" s="163" t="s">
        <v>240</v>
      </c>
      <c r="N25" s="163" t="s">
        <v>241</v>
      </c>
      <c r="O25" s="163" t="s">
        <v>242</v>
      </c>
    </row>
    <row r="26" spans="1:15" x14ac:dyDescent="0.25">
      <c r="A26" s="164" t="s">
        <v>130</v>
      </c>
      <c r="B26" s="223">
        <v>-480.4</v>
      </c>
      <c r="C26" s="165">
        <f>B26</f>
        <v>-480.4</v>
      </c>
      <c r="D26" s="165"/>
      <c r="E26" s="165"/>
      <c r="F26" s="165">
        <f>B26</f>
        <v>-480.4</v>
      </c>
      <c r="J26" s="164" t="s">
        <v>666</v>
      </c>
      <c r="K26" s="223">
        <f>B26</f>
        <v>-480.4</v>
      </c>
      <c r="L26" s="165">
        <f>K26</f>
        <v>-480.4</v>
      </c>
      <c r="M26" s="165"/>
      <c r="N26" s="165"/>
      <c r="O26" s="165">
        <f>K26</f>
        <v>-480.4</v>
      </c>
    </row>
    <row r="27" spans="1:15" x14ac:dyDescent="0.25">
      <c r="A27" s="166" t="s">
        <v>789</v>
      </c>
      <c r="B27" s="224">
        <v>-2392.8162857142852</v>
      </c>
      <c r="C27" s="165">
        <f>B27+C26</f>
        <v>-2873.2162857142853</v>
      </c>
      <c r="D27" s="165">
        <f>IF(AND(C26*B27&lt;0,ABS(B27)-ABS(C26)&gt;0),C26,0)</f>
        <v>0</v>
      </c>
      <c r="E27" s="165">
        <f>IF(D27&lt;&gt;0,0,IF(C26*B27&gt;=0,C26,C26+B27))</f>
        <v>-480.4</v>
      </c>
      <c r="F27" s="165">
        <f t="shared" ref="F27" si="0">IF(AND(C26&lt;&gt;0,D27=0),IF(C26+B27&lt;0,-1,IF(C26&lt;0,-1,1))*ABS(B27)+D27,IF(C26+B27&lt;0,-1,1)*ABS(B27)+D27)</f>
        <v>-2392.8162857142852</v>
      </c>
      <c r="G27" s="486"/>
      <c r="H27" s="166"/>
      <c r="J27" s="166" t="s">
        <v>881</v>
      </c>
      <c r="K27" s="224">
        <f t="shared" ref="K27:K42" si="1">B27</f>
        <v>-2392.8162857142852</v>
      </c>
      <c r="L27" s="165">
        <f t="shared" ref="L27" si="2">K27+L26</f>
        <v>-2873.2162857142853</v>
      </c>
      <c r="M27" s="165">
        <f t="shared" ref="M27" si="3">IF(AND(L26*K27&lt;0,ABS(K27)-ABS(L26)&gt;0),L26,0)</f>
        <v>0</v>
      </c>
      <c r="N27" s="165">
        <f t="shared" ref="N27" si="4">IF(M27&lt;&gt;0,0,IF(L26*K27&gt;=0,L26,L26+K27))</f>
        <v>-480.4</v>
      </c>
      <c r="O27" s="165">
        <f>IF(AND(L26&lt;&gt;0,M27=0),IF(L26+K27&lt;0,-1,IF(L26&lt;0,-1,1))*ABS(K27)+M27,IF(L26+K27&lt;0,-1,1)*ABS(K27)+M27)</f>
        <v>-2392.8162857142852</v>
      </c>
    </row>
    <row r="28" spans="1:15" x14ac:dyDescent="0.25">
      <c r="A28" s="46" t="s">
        <v>668</v>
      </c>
      <c r="B28" s="224">
        <v>-1607.220949762501</v>
      </c>
      <c r="C28" s="165">
        <f t="shared" ref="C28:C32" si="5">B28+C27</f>
        <v>-4480.4372354767866</v>
      </c>
      <c r="D28" s="165">
        <f t="shared" ref="D28:D32" si="6">IF(AND(C27*B28&lt;0,ABS(B28)-ABS(C27)&gt;0),C27,0)</f>
        <v>0</v>
      </c>
      <c r="E28" s="165">
        <f t="shared" ref="E28:E32" si="7">IF(D28&lt;&gt;0,0,IF(C27*B28&gt;=0,C27,C27+B28))</f>
        <v>-2873.2162857142853</v>
      </c>
      <c r="F28" s="165">
        <f t="shared" ref="F28:F32" si="8">IF(AND(C27&lt;&gt;0,D28=0),IF(C27+B28&lt;0,-1,IF(C27&lt;0,-1,1))*ABS(B28)+D28,IF(C27+B28&lt;0,-1,1)*ABS(B28)+D28)</f>
        <v>-1607.220949762501</v>
      </c>
      <c r="G28" s="486"/>
      <c r="H28" s="166"/>
      <c r="J28" s="166" t="s">
        <v>762</v>
      </c>
      <c r="K28" s="224">
        <f t="shared" si="1"/>
        <v>-1607.220949762501</v>
      </c>
      <c r="L28" s="165">
        <f t="shared" ref="L28:L42" si="9">K28+L27</f>
        <v>-4480.4372354767866</v>
      </c>
      <c r="M28" s="165">
        <f t="shared" ref="M28:M42" si="10">IF(AND(L27*K28&lt;0,ABS(K28)-ABS(L27)&gt;0),L27,0)</f>
        <v>0</v>
      </c>
      <c r="N28" s="165">
        <f t="shared" ref="N28:N42" si="11">IF(M28&lt;&gt;0,0,IF(L27*K28&gt;=0,L27,L27+K28))</f>
        <v>-2873.2162857142853</v>
      </c>
      <c r="O28" s="165">
        <f t="shared" ref="O28:O42" si="12">IF(AND(L27&lt;&gt;0,M28=0),IF(L27+K28&lt;0,-1,IF(L27&lt;0,-1,1))*ABS(K28)+M28,IF(L27+K28&lt;0,-1,1)*ABS(K28)+M28)</f>
        <v>-1607.220949762501</v>
      </c>
    </row>
    <row r="29" spans="1:15" x14ac:dyDescent="0.25">
      <c r="A29" s="46" t="s">
        <v>790</v>
      </c>
      <c r="B29" s="546">
        <v>-706.82785360421485</v>
      </c>
      <c r="C29" s="165">
        <f t="shared" si="5"/>
        <v>-5187.2650890810019</v>
      </c>
      <c r="D29" s="165">
        <f t="shared" si="6"/>
        <v>0</v>
      </c>
      <c r="E29" s="165">
        <f t="shared" si="7"/>
        <v>-4480.4372354767866</v>
      </c>
      <c r="F29" s="165">
        <f t="shared" si="8"/>
        <v>-706.82785360421485</v>
      </c>
      <c r="H29" s="166"/>
      <c r="J29" s="166" t="s">
        <v>874</v>
      </c>
      <c r="K29" s="224">
        <f t="shared" si="1"/>
        <v>-706.82785360421485</v>
      </c>
      <c r="L29" s="165">
        <f t="shared" si="9"/>
        <v>-5187.2650890810019</v>
      </c>
      <c r="M29" s="165">
        <f t="shared" si="10"/>
        <v>0</v>
      </c>
      <c r="N29" s="165">
        <f t="shared" si="11"/>
        <v>-4480.4372354767866</v>
      </c>
      <c r="O29" s="165">
        <f t="shared" si="12"/>
        <v>-706.82785360421485</v>
      </c>
    </row>
    <row r="30" spans="1:15" x14ac:dyDescent="0.25">
      <c r="A30" s="17" t="s">
        <v>787</v>
      </c>
      <c r="B30" s="46">
        <v>-173</v>
      </c>
      <c r="C30" s="165">
        <f t="shared" si="5"/>
        <v>-5360.2650890810019</v>
      </c>
      <c r="D30" s="165">
        <f t="shared" si="6"/>
        <v>0</v>
      </c>
      <c r="E30" s="165">
        <f t="shared" si="7"/>
        <v>-5187.2650890810019</v>
      </c>
      <c r="F30" s="165">
        <f t="shared" si="8"/>
        <v>-173</v>
      </c>
      <c r="J30" s="166" t="s">
        <v>875</v>
      </c>
      <c r="K30" s="224">
        <f t="shared" si="1"/>
        <v>-173</v>
      </c>
      <c r="L30" s="165">
        <f t="shared" si="9"/>
        <v>-5360.2650890810019</v>
      </c>
      <c r="M30" s="165">
        <f t="shared" si="10"/>
        <v>0</v>
      </c>
      <c r="N30" s="165">
        <f t="shared" si="11"/>
        <v>-5187.2650890810019</v>
      </c>
      <c r="O30" s="165">
        <f t="shared" si="12"/>
        <v>-173</v>
      </c>
    </row>
    <row r="31" spans="1:15" x14ac:dyDescent="0.25">
      <c r="A31" s="17" t="s">
        <v>795</v>
      </c>
      <c r="B31" s="46">
        <v>-78.7</v>
      </c>
      <c r="C31" s="165">
        <f t="shared" si="5"/>
        <v>-5438.9650890810017</v>
      </c>
      <c r="D31" s="165">
        <f t="shared" si="6"/>
        <v>0</v>
      </c>
      <c r="E31" s="165">
        <f t="shared" si="7"/>
        <v>-5360.2650890810019</v>
      </c>
      <c r="F31" s="165">
        <f t="shared" si="8"/>
        <v>-78.7</v>
      </c>
      <c r="H31" s="166"/>
      <c r="J31" s="166" t="s">
        <v>876</v>
      </c>
      <c r="K31" s="224">
        <f t="shared" si="1"/>
        <v>-78.7</v>
      </c>
      <c r="L31" s="165">
        <f t="shared" si="9"/>
        <v>-5438.9650890810017</v>
      </c>
      <c r="M31" s="165">
        <f t="shared" si="10"/>
        <v>0</v>
      </c>
      <c r="N31" s="165">
        <f t="shared" si="11"/>
        <v>-5360.2650890810019</v>
      </c>
      <c r="O31" s="165">
        <f t="shared" si="12"/>
        <v>-78.7</v>
      </c>
    </row>
    <row r="32" spans="1:15" x14ac:dyDescent="0.25">
      <c r="A32" s="46" t="s">
        <v>791</v>
      </c>
      <c r="B32" s="224">
        <v>-442.4</v>
      </c>
      <c r="C32" s="165">
        <f t="shared" si="5"/>
        <v>-5881.3650890810013</v>
      </c>
      <c r="D32" s="165">
        <f t="shared" si="6"/>
        <v>0</v>
      </c>
      <c r="E32" s="165">
        <f t="shared" si="7"/>
        <v>-5438.9650890810017</v>
      </c>
      <c r="F32" s="165">
        <f t="shared" si="8"/>
        <v>-442.4</v>
      </c>
      <c r="H32" s="166"/>
      <c r="J32" s="166" t="s">
        <v>877</v>
      </c>
      <c r="K32" s="224">
        <f t="shared" si="1"/>
        <v>-442.4</v>
      </c>
      <c r="L32" s="165">
        <f t="shared" si="9"/>
        <v>-5881.3650890810013</v>
      </c>
      <c r="M32" s="165">
        <f t="shared" si="10"/>
        <v>0</v>
      </c>
      <c r="N32" s="165">
        <f t="shared" si="11"/>
        <v>-5438.9650890810017</v>
      </c>
      <c r="O32" s="165">
        <f t="shared" si="12"/>
        <v>-442.4</v>
      </c>
    </row>
    <row r="33" spans="1:15" x14ac:dyDescent="0.25">
      <c r="A33" s="46" t="s">
        <v>797</v>
      </c>
      <c r="B33" s="224">
        <v>-292.2</v>
      </c>
      <c r="C33" s="165">
        <f t="shared" ref="C33:C42" si="13">B33+C32</f>
        <v>-6173.5650890810011</v>
      </c>
      <c r="D33" s="165">
        <f t="shared" ref="D33:D42" si="14">IF(AND(C32*B33&lt;0,ABS(B33)-ABS(C32)&gt;0),C32,0)</f>
        <v>0</v>
      </c>
      <c r="E33" s="165">
        <f t="shared" ref="E33:E42" si="15">IF(D33&lt;&gt;0,0,IF(C32*B33&gt;=0,C32,C32+B33))</f>
        <v>-5881.3650890810013</v>
      </c>
      <c r="F33" s="165">
        <f t="shared" ref="F33:F42" si="16">IF(AND(C32&lt;&gt;0,D33=0),IF(C32+B33&lt;0,-1,IF(C32&lt;0,-1,1))*ABS(B33)+D33,IF(C32+B33&lt;0,-1,1)*ABS(B33)+D33)</f>
        <v>-292.2</v>
      </c>
      <c r="H33" s="166"/>
      <c r="J33" s="166" t="s">
        <v>761</v>
      </c>
      <c r="K33" s="224">
        <f t="shared" si="1"/>
        <v>-292.2</v>
      </c>
      <c r="L33" s="165">
        <f t="shared" si="9"/>
        <v>-6173.5650890810011</v>
      </c>
      <c r="M33" s="165">
        <f t="shared" si="10"/>
        <v>0</v>
      </c>
      <c r="N33" s="165">
        <f t="shared" si="11"/>
        <v>-5881.3650890810013</v>
      </c>
      <c r="O33" s="165">
        <f t="shared" si="12"/>
        <v>-292.2</v>
      </c>
    </row>
    <row r="34" spans="1:15" x14ac:dyDescent="0.25">
      <c r="A34" s="46" t="s">
        <v>793</v>
      </c>
      <c r="B34" s="224">
        <v>-289</v>
      </c>
      <c r="C34" s="165">
        <f t="shared" si="13"/>
        <v>-6462.5650890810011</v>
      </c>
      <c r="D34" s="165">
        <f t="shared" si="14"/>
        <v>0</v>
      </c>
      <c r="E34" s="165">
        <f t="shared" si="15"/>
        <v>-6173.5650890810011</v>
      </c>
      <c r="F34" s="165">
        <f t="shared" si="16"/>
        <v>-289</v>
      </c>
      <c r="H34" s="166"/>
      <c r="J34" s="166" t="s">
        <v>878</v>
      </c>
      <c r="K34" s="224">
        <f t="shared" si="1"/>
        <v>-289</v>
      </c>
      <c r="L34" s="165">
        <f t="shared" si="9"/>
        <v>-6462.5650890810011</v>
      </c>
      <c r="M34" s="165">
        <f t="shared" si="10"/>
        <v>0</v>
      </c>
      <c r="N34" s="165">
        <f t="shared" si="11"/>
        <v>-6173.5650890810011</v>
      </c>
      <c r="O34" s="165">
        <f t="shared" si="12"/>
        <v>-289</v>
      </c>
    </row>
    <row r="35" spans="1:15" x14ac:dyDescent="0.25">
      <c r="A35" s="46" t="s">
        <v>669</v>
      </c>
      <c r="B35" s="224">
        <v>-189</v>
      </c>
      <c r="C35" s="165">
        <f t="shared" si="13"/>
        <v>-6651.5650890810011</v>
      </c>
      <c r="D35" s="165">
        <f t="shared" si="14"/>
        <v>0</v>
      </c>
      <c r="E35" s="165">
        <f t="shared" si="15"/>
        <v>-6462.5650890810011</v>
      </c>
      <c r="F35" s="165">
        <f t="shared" si="16"/>
        <v>-189</v>
      </c>
      <c r="H35" s="166"/>
      <c r="J35" s="166" t="s">
        <v>882</v>
      </c>
      <c r="K35" s="224">
        <f t="shared" si="1"/>
        <v>-189</v>
      </c>
      <c r="L35" s="165">
        <f t="shared" si="9"/>
        <v>-6651.5650890810011</v>
      </c>
      <c r="M35" s="165">
        <f t="shared" si="10"/>
        <v>0</v>
      </c>
      <c r="N35" s="165">
        <f t="shared" si="11"/>
        <v>-6462.5650890810011</v>
      </c>
      <c r="O35" s="165">
        <f t="shared" si="12"/>
        <v>-189</v>
      </c>
    </row>
    <row r="36" spans="1:15" x14ac:dyDescent="0.25">
      <c r="A36" s="46" t="s">
        <v>883</v>
      </c>
      <c r="B36" s="224">
        <v>-180</v>
      </c>
      <c r="C36" s="165">
        <f t="shared" si="13"/>
        <v>-6831.5650890810011</v>
      </c>
      <c r="D36" s="165">
        <f t="shared" si="14"/>
        <v>0</v>
      </c>
      <c r="E36" s="165">
        <f t="shared" si="15"/>
        <v>-6651.5650890810011</v>
      </c>
      <c r="F36" s="165">
        <f t="shared" si="16"/>
        <v>-180</v>
      </c>
      <c r="H36" s="166"/>
      <c r="J36" s="166" t="s">
        <v>884</v>
      </c>
      <c r="K36" s="224">
        <f t="shared" si="1"/>
        <v>-180</v>
      </c>
      <c r="L36" s="165">
        <f t="shared" si="9"/>
        <v>-6831.5650890810011</v>
      </c>
      <c r="M36" s="165">
        <f t="shared" si="10"/>
        <v>0</v>
      </c>
      <c r="N36" s="165">
        <f t="shared" si="11"/>
        <v>-6651.5650890810011</v>
      </c>
      <c r="O36" s="165">
        <f t="shared" si="12"/>
        <v>-180</v>
      </c>
    </row>
    <row r="37" spans="1:15" x14ac:dyDescent="0.25">
      <c r="A37" s="46" t="s">
        <v>765</v>
      </c>
      <c r="B37" s="224">
        <v>-180</v>
      </c>
      <c r="C37" s="165">
        <f t="shared" si="13"/>
        <v>-7011.5650890810011</v>
      </c>
      <c r="D37" s="165">
        <f t="shared" si="14"/>
        <v>0</v>
      </c>
      <c r="E37" s="165">
        <f t="shared" si="15"/>
        <v>-6831.5650890810011</v>
      </c>
      <c r="F37" s="165">
        <f t="shared" si="16"/>
        <v>-180</v>
      </c>
      <c r="H37" s="166"/>
      <c r="J37" s="166" t="s">
        <v>879</v>
      </c>
      <c r="K37" s="224">
        <f t="shared" si="1"/>
        <v>-180</v>
      </c>
      <c r="L37" s="165">
        <f t="shared" si="9"/>
        <v>-7011.5650890810011</v>
      </c>
      <c r="M37" s="165">
        <f t="shared" si="10"/>
        <v>0</v>
      </c>
      <c r="N37" s="165">
        <f t="shared" si="11"/>
        <v>-6831.5650890810011</v>
      </c>
      <c r="O37" s="165">
        <f t="shared" si="12"/>
        <v>-180</v>
      </c>
    </row>
    <row r="38" spans="1:15" x14ac:dyDescent="0.25">
      <c r="A38" s="17" t="s">
        <v>798</v>
      </c>
      <c r="B38" s="46">
        <v>-160</v>
      </c>
      <c r="C38" s="165">
        <f t="shared" si="13"/>
        <v>-7171.5650890810011</v>
      </c>
      <c r="D38" s="165">
        <f t="shared" si="14"/>
        <v>0</v>
      </c>
      <c r="E38" s="165">
        <f t="shared" si="15"/>
        <v>-7011.5650890810011</v>
      </c>
      <c r="F38" s="165">
        <f t="shared" si="16"/>
        <v>-160</v>
      </c>
      <c r="J38" s="166" t="s">
        <v>885</v>
      </c>
      <c r="K38" s="224">
        <f t="shared" si="1"/>
        <v>-160</v>
      </c>
      <c r="L38" s="165">
        <f t="shared" si="9"/>
        <v>-7171.5650890810011</v>
      </c>
      <c r="M38" s="165">
        <f t="shared" si="10"/>
        <v>0</v>
      </c>
      <c r="N38" s="165">
        <f t="shared" si="11"/>
        <v>-7011.5650890810011</v>
      </c>
      <c r="O38" s="165">
        <f t="shared" si="12"/>
        <v>-160</v>
      </c>
    </row>
    <row r="39" spans="1:15" x14ac:dyDescent="0.25">
      <c r="A39" s="17" t="s">
        <v>796</v>
      </c>
      <c r="B39" s="46">
        <v>-146</v>
      </c>
      <c r="C39" s="165">
        <f t="shared" si="13"/>
        <v>-7317.5650890810011</v>
      </c>
      <c r="D39" s="165">
        <f t="shared" si="14"/>
        <v>0</v>
      </c>
      <c r="E39" s="165">
        <f t="shared" si="15"/>
        <v>-7171.5650890810011</v>
      </c>
      <c r="F39" s="165">
        <f t="shared" si="16"/>
        <v>-146</v>
      </c>
      <c r="J39" s="166" t="s">
        <v>886</v>
      </c>
      <c r="K39" s="224">
        <f t="shared" si="1"/>
        <v>-146</v>
      </c>
      <c r="L39" s="165">
        <f t="shared" si="9"/>
        <v>-7317.5650890810011</v>
      </c>
      <c r="M39" s="165">
        <f t="shared" si="10"/>
        <v>0</v>
      </c>
      <c r="N39" s="165">
        <f t="shared" si="11"/>
        <v>-7171.5650890810011</v>
      </c>
      <c r="O39" s="165">
        <f t="shared" si="12"/>
        <v>-146</v>
      </c>
    </row>
    <row r="40" spans="1:15" x14ac:dyDescent="0.25">
      <c r="A40" s="46" t="s">
        <v>764</v>
      </c>
      <c r="B40" s="224">
        <v>-128</v>
      </c>
      <c r="C40" s="165">
        <f t="shared" si="13"/>
        <v>-7445.5650890810011</v>
      </c>
      <c r="D40" s="165">
        <f t="shared" si="14"/>
        <v>0</v>
      </c>
      <c r="E40" s="165">
        <f t="shared" si="15"/>
        <v>-7317.5650890810011</v>
      </c>
      <c r="F40" s="165">
        <f t="shared" si="16"/>
        <v>-128</v>
      </c>
      <c r="J40" s="166" t="s">
        <v>887</v>
      </c>
      <c r="K40" s="224">
        <f t="shared" si="1"/>
        <v>-128</v>
      </c>
      <c r="L40" s="165">
        <f t="shared" si="9"/>
        <v>-7445.5650890810011</v>
      </c>
      <c r="M40" s="165">
        <f t="shared" si="10"/>
        <v>0</v>
      </c>
      <c r="N40" s="165">
        <f t="shared" si="11"/>
        <v>-7317.5650890810011</v>
      </c>
      <c r="O40" s="165">
        <f t="shared" si="12"/>
        <v>-128</v>
      </c>
    </row>
    <row r="41" spans="1:15" x14ac:dyDescent="0.25">
      <c r="A41" s="17" t="s">
        <v>763</v>
      </c>
      <c r="B41" s="46">
        <v>-74</v>
      </c>
      <c r="C41" s="165">
        <f t="shared" si="13"/>
        <v>-7519.5650890810011</v>
      </c>
      <c r="D41" s="165">
        <f t="shared" si="14"/>
        <v>0</v>
      </c>
      <c r="E41" s="165">
        <f t="shared" si="15"/>
        <v>-7445.5650890810011</v>
      </c>
      <c r="F41" s="165">
        <f t="shared" si="16"/>
        <v>-74</v>
      </c>
      <c r="J41" s="166" t="s">
        <v>880</v>
      </c>
      <c r="K41" s="224">
        <f t="shared" si="1"/>
        <v>-74</v>
      </c>
      <c r="L41" s="165">
        <f t="shared" si="9"/>
        <v>-7519.5650890810011</v>
      </c>
      <c r="M41" s="165">
        <f t="shared" si="10"/>
        <v>0</v>
      </c>
      <c r="N41" s="165">
        <f t="shared" si="11"/>
        <v>-7445.5650890810011</v>
      </c>
      <c r="O41" s="165">
        <f t="shared" si="12"/>
        <v>-74</v>
      </c>
    </row>
    <row r="42" spans="1:15" x14ac:dyDescent="0.25">
      <c r="A42" s="166" t="s">
        <v>409</v>
      </c>
      <c r="B42" s="224">
        <v>45.313332080999317</v>
      </c>
      <c r="C42" s="165">
        <f t="shared" si="13"/>
        <v>-7474.2517570000018</v>
      </c>
      <c r="D42" s="165">
        <f t="shared" si="14"/>
        <v>0</v>
      </c>
      <c r="E42" s="165">
        <f t="shared" si="15"/>
        <v>-7474.2517570000018</v>
      </c>
      <c r="F42" s="165">
        <f t="shared" si="16"/>
        <v>-45.313332080999317</v>
      </c>
      <c r="H42" s="166"/>
      <c r="J42" s="166" t="s">
        <v>644</v>
      </c>
      <c r="K42" s="224">
        <f t="shared" si="1"/>
        <v>45.313332080999317</v>
      </c>
      <c r="L42" s="165">
        <f t="shared" si="9"/>
        <v>-7474.2517570000018</v>
      </c>
      <c r="M42" s="165">
        <f t="shared" si="10"/>
        <v>0</v>
      </c>
      <c r="N42" s="165">
        <f t="shared" si="11"/>
        <v>-7474.2517570000018</v>
      </c>
      <c r="O42" s="165">
        <f t="shared" si="12"/>
        <v>-45.313332080999317</v>
      </c>
    </row>
    <row r="43" spans="1:15" x14ac:dyDescent="0.25">
      <c r="A43" s="225" t="s">
        <v>576</v>
      </c>
      <c r="B43" s="263">
        <v>-7474</v>
      </c>
      <c r="C43" s="226">
        <f>C26+SUM(B27:B42)</f>
        <v>-7474.251757</v>
      </c>
      <c r="D43" s="226"/>
      <c r="E43" s="226"/>
      <c r="F43" s="226">
        <f>C43</f>
        <v>-7474.251757</v>
      </c>
      <c r="J43" s="225" t="s">
        <v>667</v>
      </c>
      <c r="K43" s="263">
        <f>B43</f>
        <v>-7474</v>
      </c>
      <c r="L43" s="226">
        <f>C43</f>
        <v>-7474.251757</v>
      </c>
      <c r="M43" s="226"/>
      <c r="N43" s="226"/>
      <c r="O43" s="226">
        <f>F43</f>
        <v>-7474.251757</v>
      </c>
    </row>
    <row r="44" spans="1:15" x14ac:dyDescent="0.25">
      <c r="C44" s="46"/>
      <c r="D44" s="46"/>
      <c r="E44" s="487" t="s">
        <v>9</v>
      </c>
      <c r="F44" s="487"/>
      <c r="J44" s="166"/>
    </row>
    <row r="45" spans="1:15" x14ac:dyDescent="0.25">
      <c r="J45" s="166"/>
    </row>
    <row r="46" spans="1:15" x14ac:dyDescent="0.25">
      <c r="A46" s="46"/>
      <c r="B46" s="224"/>
      <c r="J46" s="166"/>
    </row>
    <row r="47" spans="1:15" x14ac:dyDescent="0.25">
      <c r="A47" s="46"/>
      <c r="B47" s="224"/>
      <c r="J47" s="166"/>
    </row>
    <row r="48" spans="1:15" x14ac:dyDescent="0.25">
      <c r="A48" s="46"/>
      <c r="B48" s="224"/>
      <c r="J48" s="166"/>
    </row>
    <row r="49" spans="1:10" x14ac:dyDescent="0.25">
      <c r="A49" s="46"/>
      <c r="B49" s="224"/>
      <c r="J49" s="166"/>
    </row>
    <row r="50" spans="1:10" x14ac:dyDescent="0.25">
      <c r="A50" s="46"/>
      <c r="B50" s="224"/>
      <c r="J50" s="166"/>
    </row>
    <row r="51" spans="1:10" x14ac:dyDescent="0.25">
      <c r="A51" s="46"/>
      <c r="B51" s="224"/>
      <c r="J51" s="166"/>
    </row>
    <row r="52" spans="1:10" x14ac:dyDescent="0.25">
      <c r="A52" s="166"/>
      <c r="B52" s="224"/>
      <c r="J52" s="166"/>
    </row>
    <row r="53" spans="1:10" x14ac:dyDescent="0.25">
      <c r="J53" s="166"/>
    </row>
    <row r="54" spans="1:10" x14ac:dyDescent="0.25">
      <c r="J54" s="166"/>
    </row>
    <row r="55" spans="1:10" x14ac:dyDescent="0.25">
      <c r="J55" s="166"/>
    </row>
  </sheetData>
  <mergeCells count="2">
    <mergeCell ref="A3:F3"/>
    <mergeCell ref="J3:O3"/>
  </mergeCells>
  <pageMargins left="0.7" right="0.7" top="0.75" bottom="0.75" header="0.3" footer="0.3"/>
  <pageSetup paperSize="9" orientation="portrait" r:id="rId1"/>
  <ignoredErrors>
    <ignoredError sqref="D26:I26 G31 G39:G40 G41 G38 G30 G29 G32 G33 G35 G34 I31 I27 I30 I29 I32 I33 I36 I35 I34 I28 I39:I40 I41 I38" unlocked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3"/>
  <sheetViews>
    <sheetView showGridLines="0" zoomScale="90" zoomScaleNormal="90" workbookViewId="0"/>
  </sheetViews>
  <sheetFormatPr defaultRowHeight="15" x14ac:dyDescent="0.25"/>
  <cols>
    <col min="1" max="1" width="3.85546875" customWidth="1"/>
    <col min="2" max="2" width="3.7109375" customWidth="1"/>
    <col min="3" max="3" width="48.140625" customWidth="1"/>
    <col min="4" max="5" width="8" customWidth="1"/>
    <col min="6" max="6" width="10" customWidth="1"/>
    <col min="7" max="7" width="7.7109375" bestFit="1" customWidth="1"/>
    <col min="8" max="8" width="5.7109375" bestFit="1" customWidth="1"/>
    <col min="9" max="9" width="3" customWidth="1"/>
    <col min="10" max="10" width="3" bestFit="1" customWidth="1"/>
    <col min="11" max="11" width="64.28515625" customWidth="1"/>
    <col min="14" max="14" width="13.7109375" customWidth="1"/>
    <col min="15" max="15" width="7.85546875" customWidth="1"/>
    <col min="16" max="16" width="12.5703125" bestFit="1" customWidth="1"/>
  </cols>
  <sheetData>
    <row r="2" spans="2:16" ht="16.5" x14ac:dyDescent="0.3">
      <c r="B2" s="754" t="s">
        <v>889</v>
      </c>
      <c r="C2" s="754"/>
      <c r="D2" s="754"/>
      <c r="E2" s="754"/>
      <c r="F2" s="754"/>
      <c r="G2" s="754"/>
      <c r="H2" s="754"/>
      <c r="J2" s="754" t="s">
        <v>890</v>
      </c>
      <c r="K2" s="754"/>
      <c r="L2" s="754"/>
      <c r="M2" s="754"/>
      <c r="N2" s="754"/>
      <c r="O2" s="754"/>
      <c r="P2" s="754"/>
    </row>
    <row r="3" spans="2:16" ht="28.15" customHeight="1" x14ac:dyDescent="0.3">
      <c r="B3" s="469"/>
      <c r="C3" s="509" t="s">
        <v>750</v>
      </c>
      <c r="D3" s="755" t="s">
        <v>748</v>
      </c>
      <c r="E3" s="755"/>
      <c r="F3" s="510" t="s">
        <v>751</v>
      </c>
      <c r="G3" s="511" t="s">
        <v>749</v>
      </c>
      <c r="H3" s="511" t="s">
        <v>39</v>
      </c>
      <c r="I3" s="470"/>
      <c r="J3" s="469"/>
      <c r="K3" s="509" t="s">
        <v>903</v>
      </c>
      <c r="L3" s="755" t="s">
        <v>891</v>
      </c>
      <c r="M3" s="755"/>
      <c r="N3" s="543" t="s">
        <v>893</v>
      </c>
      <c r="O3" s="511" t="s">
        <v>892</v>
      </c>
      <c r="P3" s="511" t="s">
        <v>396</v>
      </c>
    </row>
    <row r="4" spans="2:16" ht="17.25" thickBot="1" x14ac:dyDescent="0.35">
      <c r="B4" s="481"/>
      <c r="C4" s="472"/>
      <c r="D4" s="512" t="s">
        <v>792</v>
      </c>
      <c r="E4" s="512" t="s">
        <v>788</v>
      </c>
      <c r="F4" s="472"/>
      <c r="G4" s="472"/>
      <c r="H4" s="472"/>
      <c r="I4" s="470"/>
      <c r="J4" s="481"/>
      <c r="K4" s="472"/>
      <c r="L4" s="549" t="s">
        <v>894</v>
      </c>
      <c r="M4" s="549" t="s">
        <v>895</v>
      </c>
      <c r="N4" s="472"/>
      <c r="O4" s="472"/>
      <c r="P4" s="472"/>
    </row>
    <row r="5" spans="2:16" ht="27" x14ac:dyDescent="0.3">
      <c r="B5" s="277">
        <v>1</v>
      </c>
      <c r="C5" s="9" t="s">
        <v>770</v>
      </c>
      <c r="D5" s="473">
        <v>370.6</v>
      </c>
      <c r="E5" s="473">
        <v>307.61599999999999</v>
      </c>
      <c r="F5" s="474"/>
      <c r="G5" s="474"/>
      <c r="H5" s="475">
        <f>(D5+E5)/ESA2010_source!$T$94*100</f>
        <v>0.7620851812695163</v>
      </c>
      <c r="I5" s="470"/>
      <c r="J5" s="277">
        <v>1</v>
      </c>
      <c r="K5" s="9" t="s">
        <v>1155</v>
      </c>
      <c r="L5" s="473">
        <v>370.6</v>
      </c>
      <c r="M5" s="473">
        <v>307.61599999999999</v>
      </c>
      <c r="N5" s="474"/>
      <c r="O5" s="474"/>
      <c r="P5" s="475">
        <f>(L5+M5)/ESA2010_source!$T$94*100</f>
        <v>0.7620851812695163</v>
      </c>
    </row>
    <row r="6" spans="2:16" ht="27" x14ac:dyDescent="0.3">
      <c r="B6" s="277">
        <v>2</v>
      </c>
      <c r="C6" s="9" t="s">
        <v>772</v>
      </c>
      <c r="D6" s="473">
        <v>192.9961142857143</v>
      </c>
      <c r="E6" s="473">
        <v>628</v>
      </c>
      <c r="F6" s="474"/>
      <c r="G6" s="474"/>
      <c r="H6" s="475">
        <f>(D6+E6)/ESA2010_source!$T$94*100</f>
        <v>0.92252169305501075</v>
      </c>
      <c r="I6" s="470"/>
      <c r="J6" s="277">
        <v>2</v>
      </c>
      <c r="K6" s="9" t="s">
        <v>1149</v>
      </c>
      <c r="L6" s="473">
        <v>192.9961142857143</v>
      </c>
      <c r="M6" s="473">
        <v>628</v>
      </c>
      <c r="N6" s="474"/>
      <c r="O6" s="474"/>
      <c r="P6" s="475">
        <f>(L6+M6)/ESA2010_source!$T$94*100</f>
        <v>0.92252169305501075</v>
      </c>
    </row>
    <row r="7" spans="2:16" ht="27" x14ac:dyDescent="0.3">
      <c r="B7" s="277">
        <v>3</v>
      </c>
      <c r="C7" s="9" t="s">
        <v>771</v>
      </c>
      <c r="D7" s="473">
        <v>48.273600000000002</v>
      </c>
      <c r="E7" s="473">
        <v>261.60000000000002</v>
      </c>
      <c r="F7" s="474"/>
      <c r="G7" s="474"/>
      <c r="H7" s="475">
        <f>(D7+E7)/ESA2010_source!$T$94*100</f>
        <v>0.34819302202637153</v>
      </c>
      <c r="I7" s="470"/>
      <c r="J7" s="277">
        <v>3</v>
      </c>
      <c r="K7" s="9" t="s">
        <v>1150</v>
      </c>
      <c r="L7" s="473">
        <v>48.273600000000002</v>
      </c>
      <c r="M7" s="473">
        <v>261.60000000000002</v>
      </c>
      <c r="N7" s="474"/>
      <c r="O7" s="474"/>
      <c r="P7" s="475">
        <f>(L7+M7)/ESA2010_source!$T$94*100</f>
        <v>0.34819302202637153</v>
      </c>
    </row>
    <row r="8" spans="2:16" ht="16.5" x14ac:dyDescent="0.3">
      <c r="B8" s="277">
        <v>4</v>
      </c>
      <c r="C8" s="17" t="s">
        <v>754</v>
      </c>
      <c r="D8" s="473">
        <v>0</v>
      </c>
      <c r="E8" s="473">
        <v>219.03494976250113</v>
      </c>
      <c r="F8" s="474"/>
      <c r="G8" s="474"/>
      <c r="H8" s="475">
        <f>(D8+E8)/ESA2010_source!$T$94*100</f>
        <v>0.2461211316072093</v>
      </c>
      <c r="I8" s="470"/>
      <c r="J8" s="277">
        <v>4</v>
      </c>
      <c r="K8" s="17" t="s">
        <v>1173</v>
      </c>
      <c r="L8" s="473">
        <v>0</v>
      </c>
      <c r="M8" s="473">
        <v>219.03494976250113</v>
      </c>
      <c r="N8" s="474"/>
      <c r="O8" s="474"/>
      <c r="P8" s="475">
        <f>(L8+M8)/ESA2010_source!$T$94*100</f>
        <v>0.2461211316072093</v>
      </c>
    </row>
    <row r="9" spans="2:16" ht="16.5" x14ac:dyDescent="0.3">
      <c r="B9" s="277">
        <v>5</v>
      </c>
      <c r="C9" s="17" t="s">
        <v>760</v>
      </c>
      <c r="D9" s="473">
        <v>0</v>
      </c>
      <c r="E9" s="473">
        <v>160</v>
      </c>
      <c r="F9" s="474"/>
      <c r="G9" s="474"/>
      <c r="H9" s="475">
        <f>(D9+E9)/ESA2010_source!$T$94*100</f>
        <v>0.1797858337212962</v>
      </c>
      <c r="I9" s="484"/>
      <c r="J9" s="277">
        <v>5</v>
      </c>
      <c r="K9" s="17" t="s">
        <v>1151</v>
      </c>
      <c r="L9" s="473">
        <v>0</v>
      </c>
      <c r="M9" s="473">
        <v>160</v>
      </c>
      <c r="N9" s="474"/>
      <c r="O9" s="474"/>
      <c r="P9" s="475">
        <f>(L9+M9)/ESA2010_source!$T$94*100</f>
        <v>0.1797858337212962</v>
      </c>
    </row>
    <row r="10" spans="2:16" ht="16.5" x14ac:dyDescent="0.3">
      <c r="B10" s="277">
        <v>6</v>
      </c>
      <c r="C10" s="471" t="s">
        <v>752</v>
      </c>
      <c r="D10" s="488">
        <v>44.458139318500521</v>
      </c>
      <c r="E10" s="488">
        <v>0</v>
      </c>
      <c r="F10" s="474"/>
      <c r="G10" s="474"/>
      <c r="H10" s="475">
        <f>(D10+E10)/ESA2010_source!$T$94*100</f>
        <v>4.995589776921347E-2</v>
      </c>
      <c r="I10" s="470"/>
      <c r="J10" s="277">
        <v>6</v>
      </c>
      <c r="K10" s="471" t="s">
        <v>1154</v>
      </c>
      <c r="L10" s="488">
        <v>44.458139318500521</v>
      </c>
      <c r="M10" s="488">
        <v>0</v>
      </c>
      <c r="N10" s="474"/>
      <c r="O10" s="474"/>
      <c r="P10" s="475">
        <f>(L10+M10)/ESA2010_source!$T$94*100</f>
        <v>4.995589776921347E-2</v>
      </c>
    </row>
    <row r="11" spans="2:16" x14ac:dyDescent="0.25">
      <c r="B11" s="324">
        <v>7</v>
      </c>
      <c r="C11" s="113" t="s">
        <v>758</v>
      </c>
      <c r="D11" s="478">
        <v>50.5</v>
      </c>
      <c r="E11" s="478">
        <v>30.97</v>
      </c>
      <c r="F11" s="477"/>
      <c r="G11" s="477"/>
      <c r="H11" s="476">
        <f>(D11+E11)/ESA2010_source!$T$94*100</f>
        <v>9.1544699207962502E-2</v>
      </c>
      <c r="J11" s="324">
        <v>7</v>
      </c>
      <c r="K11" s="113" t="s">
        <v>899</v>
      </c>
      <c r="L11" s="478">
        <v>50.5</v>
      </c>
      <c r="M11" s="478">
        <v>30.97</v>
      </c>
      <c r="N11" s="477"/>
      <c r="O11" s="477"/>
      <c r="P11" s="476">
        <f>(L11+M11)/ESA2010_source!$T$94*100</f>
        <v>9.1544699207962502E-2</v>
      </c>
    </row>
    <row r="12" spans="2:16" ht="27" x14ac:dyDescent="0.25">
      <c r="B12" s="277">
        <v>8</v>
      </c>
      <c r="C12" s="471" t="s">
        <v>794</v>
      </c>
      <c r="D12" s="474"/>
      <c r="E12" s="474"/>
      <c r="F12" s="508">
        <v>758.52073633364705</v>
      </c>
      <c r="G12" s="474"/>
      <c r="H12" s="475">
        <f>(F12)/ESA2010_source!$T$94*100</f>
        <v>0.8523205186039764</v>
      </c>
      <c r="J12" s="277">
        <v>8</v>
      </c>
      <c r="K12" s="17" t="s">
        <v>900</v>
      </c>
      <c r="L12" s="474"/>
      <c r="M12" s="474"/>
      <c r="N12" s="508">
        <v>758.52073633364705</v>
      </c>
      <c r="O12" s="474"/>
      <c r="P12" s="475">
        <f>(N12)/ESA2010_source!$T$94*100</f>
        <v>0.8523205186039764</v>
      </c>
    </row>
    <row r="13" spans="2:16" x14ac:dyDescent="0.25">
      <c r="B13" s="277">
        <v>9</v>
      </c>
      <c r="C13" s="17" t="s">
        <v>753</v>
      </c>
      <c r="D13" s="474"/>
      <c r="E13" s="474"/>
      <c r="F13" s="473">
        <v>345.85180585162664</v>
      </c>
      <c r="G13" s="474"/>
      <c r="H13" s="475">
        <f>(F13)/ESA2010_source!$T$94*100</f>
        <v>0.38862034536906598</v>
      </c>
      <c r="J13" s="277">
        <v>9</v>
      </c>
      <c r="K13" s="17" t="s">
        <v>901</v>
      </c>
      <c r="L13" s="474"/>
      <c r="M13" s="474"/>
      <c r="N13" s="473">
        <v>345.85180585162664</v>
      </c>
      <c r="O13" s="474"/>
      <c r="P13" s="475">
        <f>(N13)/ESA2010_source!$T$94*100</f>
        <v>0.38862034536906598</v>
      </c>
    </row>
    <row r="14" spans="2:16" ht="16.5" x14ac:dyDescent="0.3">
      <c r="B14" s="547">
        <v>10</v>
      </c>
      <c r="C14" s="548" t="s">
        <v>888</v>
      </c>
      <c r="F14" s="473">
        <v>114.49</v>
      </c>
      <c r="H14" s="475">
        <f>(F14)/ESA2010_source!$T$94*100</f>
        <v>0.128648000642195</v>
      </c>
      <c r="J14" s="547">
        <v>10</v>
      </c>
      <c r="K14" s="548" t="s">
        <v>888</v>
      </c>
      <c r="N14" s="473">
        <v>114.49</v>
      </c>
      <c r="P14" s="475">
        <f>(N14)/ESA2010_source!$T$94*100</f>
        <v>0.128648000642195</v>
      </c>
    </row>
    <row r="15" spans="2:16" x14ac:dyDescent="0.25">
      <c r="B15" s="324">
        <v>11</v>
      </c>
      <c r="C15" s="113" t="s">
        <v>759</v>
      </c>
      <c r="D15" s="477"/>
      <c r="E15" s="477"/>
      <c r="F15" s="478">
        <v>9.7048995681962502</v>
      </c>
      <c r="G15" s="477"/>
      <c r="H15" s="476">
        <f>(F15)/ESA2010_source!$T$94*100</f>
        <v>1.0905021625310063E-2</v>
      </c>
      <c r="J15" s="324">
        <v>11</v>
      </c>
      <c r="K15" s="113" t="s">
        <v>902</v>
      </c>
      <c r="L15" s="477"/>
      <c r="M15" s="477"/>
      <c r="N15" s="478">
        <v>9.7048995681962502</v>
      </c>
      <c r="O15" s="477"/>
      <c r="P15" s="476">
        <f>(N15)/ESA2010_source!$T$94*100</f>
        <v>1.0905021625310063E-2</v>
      </c>
    </row>
    <row r="16" spans="2:16" x14ac:dyDescent="0.25">
      <c r="B16" s="324">
        <v>12</v>
      </c>
      <c r="C16" s="113" t="s">
        <v>755</v>
      </c>
      <c r="D16" s="477"/>
      <c r="E16" s="477"/>
      <c r="F16" s="477"/>
      <c r="G16" s="478">
        <v>1500</v>
      </c>
      <c r="H16" s="476">
        <v>1.5927447630339826</v>
      </c>
      <c r="J16" s="324">
        <v>12</v>
      </c>
      <c r="K16" s="113" t="s">
        <v>898</v>
      </c>
      <c r="L16" s="477"/>
      <c r="M16" s="477"/>
      <c r="N16" s="477"/>
      <c r="O16" s="478">
        <v>1500</v>
      </c>
      <c r="P16" s="476">
        <v>1.5927447630339826</v>
      </c>
    </row>
    <row r="17" spans="1:16" x14ac:dyDescent="0.25">
      <c r="C17" s="479" t="s">
        <v>756</v>
      </c>
      <c r="D17" s="482">
        <v>706.82785360421485</v>
      </c>
      <c r="E17" s="482">
        <v>1607.220949762501</v>
      </c>
      <c r="F17" s="482">
        <f>SUM(F12:F15)</f>
        <v>1228.5674417534699</v>
      </c>
      <c r="G17" s="482">
        <v>1500</v>
      </c>
      <c r="H17" s="482"/>
      <c r="K17" s="479" t="s">
        <v>897</v>
      </c>
      <c r="L17" s="482">
        <v>706.82785360421485</v>
      </c>
      <c r="M17" s="482">
        <v>1607.220949762501</v>
      </c>
      <c r="N17" s="482">
        <f>SUM(N12:N15)</f>
        <v>1228.5674417534699</v>
      </c>
      <c r="O17" s="482">
        <v>1500</v>
      </c>
      <c r="P17" s="482"/>
    </row>
    <row r="18" spans="1:16" ht="15.75" thickBot="1" x14ac:dyDescent="0.3">
      <c r="B18" s="472"/>
      <c r="C18" s="480" t="s">
        <v>757</v>
      </c>
      <c r="D18" s="483">
        <f>D17/ESA2010_source!$T$94*100</f>
        <v>0.79423521848542533</v>
      </c>
      <c r="E18" s="483">
        <f>E17/ESA2010_source!$T$94*100</f>
        <v>1.8059722401711547</v>
      </c>
      <c r="F18" s="483">
        <f>F17/ESA2010_source!$T$94*100</f>
        <v>1.3804938862405474</v>
      </c>
      <c r="G18" s="483">
        <v>1.5927447630339826</v>
      </c>
      <c r="H18" s="483">
        <f>SUM(D18:G18)</f>
        <v>5.5734461079311099</v>
      </c>
      <c r="J18" s="472"/>
      <c r="K18" s="480" t="s">
        <v>896</v>
      </c>
      <c r="L18" s="483">
        <f>L17/ESA2010_source!$T$94*100</f>
        <v>0.79423521848542533</v>
      </c>
      <c r="M18" s="483">
        <f>M17/ESA2010_source!$T$94*100</f>
        <v>1.8059722401711547</v>
      </c>
      <c r="N18" s="483">
        <f>N17/ESA2010_source!$T$94*100</f>
        <v>1.3804938862405474</v>
      </c>
      <c r="O18" s="483">
        <v>1.5927447630339826</v>
      </c>
      <c r="P18" s="483">
        <f>SUM(L18:O18)</f>
        <v>5.5734461079311099</v>
      </c>
    </row>
    <row r="19" spans="1:16" x14ac:dyDescent="0.25">
      <c r="A19" s="514"/>
      <c r="G19" s="544" t="s">
        <v>9</v>
      </c>
      <c r="H19" s="544"/>
    </row>
    <row r="20" spans="1:16" ht="16.5" x14ac:dyDescent="0.3">
      <c r="A20" s="514"/>
      <c r="B20" s="514"/>
      <c r="C20" s="119"/>
      <c r="D20" s="513"/>
      <c r="E20" s="513"/>
      <c r="F20" s="513"/>
      <c r="G20" s="514"/>
      <c r="H20" s="514"/>
    </row>
    <row r="21" spans="1:16" ht="16.5" x14ac:dyDescent="0.3">
      <c r="A21" s="514"/>
      <c r="B21" s="514"/>
      <c r="C21" s="119"/>
      <c r="D21" s="513"/>
      <c r="E21" s="513"/>
      <c r="F21" s="513"/>
      <c r="G21" s="514"/>
      <c r="H21" s="514"/>
      <c r="I21" s="485"/>
      <c r="K21" s="9"/>
    </row>
    <row r="22" spans="1:16" ht="16.5" x14ac:dyDescent="0.3">
      <c r="A22" s="514"/>
      <c r="B22" s="514"/>
      <c r="C22" s="119"/>
      <c r="D22" s="513"/>
      <c r="E22" s="513"/>
      <c r="F22" s="514"/>
      <c r="G22" s="514"/>
      <c r="H22" s="514"/>
      <c r="K22" s="9"/>
    </row>
    <row r="23" spans="1:16" ht="16.5" x14ac:dyDescent="0.3">
      <c r="A23" s="514"/>
      <c r="B23" s="514"/>
      <c r="C23" s="119"/>
      <c r="D23" s="513"/>
      <c r="E23" s="513"/>
      <c r="F23" s="514"/>
      <c r="G23" s="514"/>
      <c r="H23" s="514"/>
      <c r="K23" s="9"/>
    </row>
    <row r="24" spans="1:16" x14ac:dyDescent="0.25">
      <c r="A24" s="514"/>
      <c r="B24" s="514"/>
      <c r="C24" s="119"/>
      <c r="D24" s="515"/>
      <c r="E24" s="515"/>
      <c r="F24" s="514"/>
      <c r="G24" s="514"/>
      <c r="H24" s="514"/>
      <c r="K24" s="17"/>
    </row>
    <row r="25" spans="1:16" x14ac:dyDescent="0.25">
      <c r="A25" s="514"/>
      <c r="B25" s="514"/>
      <c r="C25" s="514"/>
      <c r="D25" s="515"/>
      <c r="E25" s="515"/>
      <c r="F25" s="514"/>
      <c r="G25" s="514"/>
      <c r="H25" s="514"/>
      <c r="K25" s="17"/>
    </row>
    <row r="26" spans="1:16" x14ac:dyDescent="0.25">
      <c r="A26" s="514"/>
      <c r="B26" s="514"/>
      <c r="C26" s="514"/>
      <c r="D26" s="514"/>
      <c r="E26" s="514"/>
      <c r="F26" s="514"/>
      <c r="G26" s="514"/>
      <c r="H26" s="514"/>
      <c r="K26" s="17"/>
    </row>
    <row r="27" spans="1:16" ht="16.5" x14ac:dyDescent="0.3">
      <c r="A27" s="514"/>
      <c r="B27" s="514"/>
      <c r="C27" s="119"/>
      <c r="D27" s="516"/>
      <c r="E27" s="516"/>
      <c r="F27" s="513"/>
      <c r="G27" s="514"/>
      <c r="H27" s="514"/>
      <c r="K27" s="471"/>
    </row>
    <row r="28" spans="1:16" ht="16.5" x14ac:dyDescent="0.3">
      <c r="A28" s="514"/>
      <c r="B28" s="514"/>
      <c r="C28" s="119"/>
      <c r="D28" s="516"/>
      <c r="E28" s="516"/>
      <c r="F28" s="513"/>
      <c r="G28" s="514"/>
      <c r="H28" s="514"/>
      <c r="K28" s="17"/>
    </row>
    <row r="29" spans="1:16" x14ac:dyDescent="0.25">
      <c r="A29" s="514"/>
      <c r="B29" s="514"/>
      <c r="C29" s="514"/>
      <c r="D29" s="514"/>
      <c r="E29" s="514"/>
      <c r="F29" s="514"/>
      <c r="G29" s="514"/>
      <c r="H29" s="514"/>
      <c r="K29" s="17"/>
    </row>
    <row r="30" spans="1:16" x14ac:dyDescent="0.25">
      <c r="A30" s="514"/>
      <c r="B30" s="514"/>
      <c r="C30" s="517"/>
      <c r="D30" s="518"/>
      <c r="E30" s="518"/>
      <c r="F30" s="518"/>
      <c r="G30" s="519"/>
      <c r="H30" s="519"/>
      <c r="K30" s="17"/>
    </row>
    <row r="31" spans="1:16" x14ac:dyDescent="0.25">
      <c r="A31" s="514"/>
      <c r="B31" s="514"/>
      <c r="C31" s="33"/>
      <c r="D31" s="520"/>
      <c r="E31" s="520"/>
      <c r="F31" s="521"/>
      <c r="G31" s="521"/>
      <c r="H31" s="522"/>
    </row>
    <row r="32" spans="1:16" x14ac:dyDescent="0.25">
      <c r="A32" s="514"/>
      <c r="B32" s="514"/>
      <c r="C32" s="33"/>
      <c r="D32" s="520"/>
      <c r="E32" s="520"/>
      <c r="F32" s="521"/>
      <c r="G32" s="521"/>
      <c r="H32" s="522"/>
    </row>
    <row r="33" spans="1:8" x14ac:dyDescent="0.25">
      <c r="A33" s="514"/>
      <c r="B33" s="514"/>
      <c r="C33" s="33"/>
      <c r="D33" s="520"/>
      <c r="E33" s="520"/>
      <c r="F33" s="521"/>
      <c r="G33" s="521"/>
      <c r="H33" s="522"/>
    </row>
    <row r="34" spans="1:8" x14ac:dyDescent="0.25">
      <c r="A34" s="514"/>
      <c r="B34" s="514"/>
      <c r="C34" s="119"/>
      <c r="D34" s="520"/>
      <c r="E34" s="520"/>
      <c r="F34" s="521"/>
      <c r="G34" s="521"/>
      <c r="H34" s="522"/>
    </row>
    <row r="35" spans="1:8" x14ac:dyDescent="0.25">
      <c r="A35" s="514"/>
      <c r="B35" s="514"/>
      <c r="C35" s="119"/>
      <c r="D35" s="520"/>
      <c r="E35" s="520"/>
      <c r="F35" s="521"/>
      <c r="G35" s="521"/>
      <c r="H35" s="522"/>
    </row>
    <row r="36" spans="1:8" x14ac:dyDescent="0.25">
      <c r="A36" s="514"/>
      <c r="B36" s="514"/>
      <c r="C36" s="471"/>
      <c r="D36" s="520"/>
      <c r="E36" s="520"/>
      <c r="F36" s="521"/>
      <c r="G36" s="521"/>
      <c r="H36" s="522"/>
    </row>
    <row r="37" spans="1:8" x14ac:dyDescent="0.25">
      <c r="A37" s="514"/>
      <c r="B37" s="514"/>
      <c r="C37" s="119"/>
      <c r="D37" s="520"/>
      <c r="E37" s="520"/>
      <c r="F37" s="521"/>
      <c r="G37" s="521"/>
      <c r="H37" s="522"/>
    </row>
    <row r="38" spans="1:8" x14ac:dyDescent="0.25">
      <c r="A38" s="514"/>
      <c r="B38" s="514"/>
      <c r="C38" s="471"/>
      <c r="D38" s="521"/>
      <c r="E38" s="521"/>
      <c r="F38" s="520"/>
      <c r="G38" s="521"/>
      <c r="H38" s="522"/>
    </row>
    <row r="39" spans="1:8" x14ac:dyDescent="0.25">
      <c r="A39" s="514"/>
      <c r="B39" s="514"/>
      <c r="C39" s="119"/>
      <c r="D39" s="521"/>
      <c r="E39" s="521"/>
      <c r="F39" s="520"/>
      <c r="G39" s="521"/>
      <c r="H39" s="522"/>
    </row>
    <row r="40" spans="1:8" x14ac:dyDescent="0.25">
      <c r="A40" s="514"/>
      <c r="B40" s="514"/>
      <c r="C40" s="119"/>
      <c r="D40" s="521"/>
      <c r="E40" s="521"/>
      <c r="F40" s="520"/>
      <c r="G40" s="521"/>
      <c r="H40" s="522"/>
    </row>
    <row r="41" spans="1:8" x14ac:dyDescent="0.25">
      <c r="A41" s="514"/>
      <c r="B41" s="514"/>
      <c r="C41" s="119"/>
      <c r="D41" s="521"/>
      <c r="E41" s="521"/>
      <c r="F41" s="521"/>
      <c r="G41" s="520"/>
      <c r="H41" s="522"/>
    </row>
    <row r="42" spans="1:8" x14ac:dyDescent="0.25">
      <c r="A42" s="514"/>
      <c r="B42" s="514"/>
      <c r="C42" s="323"/>
      <c r="D42" s="523"/>
      <c r="E42" s="523"/>
      <c r="F42" s="523"/>
      <c r="G42" s="523"/>
      <c r="H42" s="523"/>
    </row>
    <row r="43" spans="1:8" x14ac:dyDescent="0.25">
      <c r="A43" s="514"/>
      <c r="B43" s="514"/>
      <c r="C43" s="323"/>
      <c r="D43" s="524"/>
      <c r="E43" s="524"/>
      <c r="F43" s="524"/>
      <c r="G43" s="524"/>
      <c r="H43" s="524"/>
    </row>
  </sheetData>
  <mergeCells count="4">
    <mergeCell ref="B2:H2"/>
    <mergeCell ref="D3:E3"/>
    <mergeCell ref="J2:P2"/>
    <mergeCell ref="L3:M3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"/>
  <sheetViews>
    <sheetView showGridLines="0" zoomScale="90" zoomScaleNormal="90" workbookViewId="0"/>
  </sheetViews>
  <sheetFormatPr defaultColWidth="9.140625" defaultRowHeight="13.5" x14ac:dyDescent="0.25"/>
  <cols>
    <col min="1" max="1" width="9.140625" style="17"/>
    <col min="2" max="2" width="29.7109375" style="17" bestFit="1" customWidth="1"/>
    <col min="3" max="3" width="24.140625" style="17" customWidth="1"/>
    <col min="4" max="16384" width="9.140625" style="17"/>
  </cols>
  <sheetData>
    <row r="2" spans="2:11" x14ac:dyDescent="0.25">
      <c r="B2" s="643" t="s">
        <v>733</v>
      </c>
      <c r="C2" s="643" t="s">
        <v>734</v>
      </c>
      <c r="D2" s="644"/>
      <c r="E2" s="644"/>
    </row>
    <row r="3" spans="2:11" x14ac:dyDescent="0.25">
      <c r="B3" s="645"/>
      <c r="C3" s="645"/>
      <c r="D3" s="645"/>
      <c r="E3" s="645"/>
    </row>
    <row r="4" spans="2:11" x14ac:dyDescent="0.25">
      <c r="B4" s="113"/>
      <c r="C4" s="113"/>
      <c r="D4" s="646">
        <v>2017</v>
      </c>
      <c r="E4" s="646">
        <v>2018</v>
      </c>
      <c r="F4" s="646">
        <v>2019</v>
      </c>
      <c r="G4" s="646">
        <v>2020</v>
      </c>
      <c r="H4" s="646">
        <v>2021</v>
      </c>
      <c r="I4" s="646">
        <v>2022</v>
      </c>
      <c r="J4" s="646">
        <v>2023</v>
      </c>
    </row>
    <row r="5" spans="2:11" x14ac:dyDescent="0.25">
      <c r="B5" s="647" t="s">
        <v>747</v>
      </c>
      <c r="C5" s="648" t="s">
        <v>550</v>
      </c>
      <c r="D5" s="649">
        <v>-0.95242489958085941</v>
      </c>
      <c r="E5" s="649">
        <v>-1.0476927459571013</v>
      </c>
      <c r="F5" s="650">
        <v>-1.2951457132102888</v>
      </c>
      <c r="G5" s="650">
        <v>-8.4</v>
      </c>
      <c r="H5" s="650">
        <v>-4.8761463053497129</v>
      </c>
      <c r="I5" s="650">
        <v>-3.7247113614351024</v>
      </c>
      <c r="J5" s="650">
        <v>-2.8940941291880646</v>
      </c>
    </row>
    <row r="6" spans="2:11" x14ac:dyDescent="0.25">
      <c r="B6" s="647" t="s">
        <v>735</v>
      </c>
      <c r="C6" s="648" t="s">
        <v>736</v>
      </c>
      <c r="D6" s="651">
        <v>-1.2336558778910822</v>
      </c>
      <c r="E6" s="651">
        <v>-1.2426326998436847</v>
      </c>
      <c r="F6" s="650">
        <v>-1.626891087093747</v>
      </c>
      <c r="G6" s="650">
        <v>-8.1290833295653222</v>
      </c>
      <c r="H6" s="650">
        <v>-4.6814470675094171</v>
      </c>
      <c r="I6" s="650">
        <v>-3.6238423703902596</v>
      </c>
      <c r="J6" s="650">
        <v>-2.9546607051698146</v>
      </c>
    </row>
    <row r="7" spans="2:11" x14ac:dyDescent="0.25">
      <c r="B7" s="647" t="s">
        <v>737</v>
      </c>
      <c r="C7" s="648" t="s">
        <v>738</v>
      </c>
      <c r="D7" s="650">
        <v>-6.145508823934308E-3</v>
      </c>
      <c r="E7" s="650">
        <v>0.15072732000719422</v>
      </c>
      <c r="F7" s="650">
        <v>0.12262223381646023</v>
      </c>
      <c r="G7" s="650">
        <v>-0.2265007453920666</v>
      </c>
      <c r="H7" s="650">
        <v>-0.25701585194742327</v>
      </c>
      <c r="I7" s="650">
        <v>-0.1236315186509008</v>
      </c>
      <c r="J7" s="650">
        <v>-2.1388139263580269E-2</v>
      </c>
    </row>
    <row r="8" spans="2:11" x14ac:dyDescent="0.25">
      <c r="B8" s="647" t="s">
        <v>739</v>
      </c>
      <c r="C8" s="648" t="s">
        <v>740</v>
      </c>
      <c r="D8" s="650">
        <v>0.2873764871341572</v>
      </c>
      <c r="E8" s="650">
        <v>4.3512685959750254E-2</v>
      </c>
      <c r="F8" s="650">
        <v>0.20912314006699381</v>
      </c>
      <c r="G8" s="650">
        <v>-4.4415925042611493E-2</v>
      </c>
      <c r="H8" s="650">
        <v>6.2316614107127188E-2</v>
      </c>
      <c r="I8" s="650">
        <v>2.2762527606058295E-2</v>
      </c>
      <c r="J8" s="650">
        <v>8.1954715245330018E-2</v>
      </c>
    </row>
    <row r="9" spans="2:11" x14ac:dyDescent="0.25">
      <c r="B9" s="647" t="s">
        <v>741</v>
      </c>
      <c r="C9" s="647" t="s">
        <v>742</v>
      </c>
      <c r="D9" s="650">
        <v>0</v>
      </c>
      <c r="E9" s="650">
        <v>0</v>
      </c>
      <c r="F9" s="650">
        <v>0</v>
      </c>
      <c r="G9" s="650">
        <v>0</v>
      </c>
      <c r="H9" s="650">
        <f>H10-H5</f>
        <v>-1.1738536946502869</v>
      </c>
      <c r="I9" s="650">
        <f t="shared" ref="I9:J9" si="0">I10-I5</f>
        <v>-2.3618096867837277</v>
      </c>
      <c r="J9" s="650">
        <f t="shared" si="0"/>
        <v>-3.2394440005307823</v>
      </c>
    </row>
    <row r="10" spans="2:11" x14ac:dyDescent="0.25">
      <c r="B10" s="652" t="s">
        <v>744</v>
      </c>
      <c r="C10" s="652" t="s">
        <v>743</v>
      </c>
      <c r="D10" s="653">
        <f t="shared" ref="D10" si="1">D5</f>
        <v>-0.95242489958085941</v>
      </c>
      <c r="E10" s="653">
        <v>-1.0476927459571013</v>
      </c>
      <c r="F10" s="653">
        <v>-1.2951457132102888</v>
      </c>
      <c r="G10" s="653">
        <v>-8.4</v>
      </c>
      <c r="H10" s="654">
        <v>-6.05</v>
      </c>
      <c r="I10" s="654">
        <v>-6.0865210482188301</v>
      </c>
      <c r="J10" s="654">
        <v>-6.1335381297188469</v>
      </c>
    </row>
    <row r="14" spans="2:11" x14ac:dyDescent="0.25">
      <c r="B14" s="756" t="s">
        <v>904</v>
      </c>
      <c r="C14" s="756"/>
      <c r="D14" s="756"/>
      <c r="E14" s="756"/>
      <c r="G14" s="756" t="s">
        <v>905</v>
      </c>
      <c r="H14" s="756"/>
      <c r="I14" s="756"/>
      <c r="J14" s="756"/>
      <c r="K14" s="756"/>
    </row>
  </sheetData>
  <mergeCells count="2">
    <mergeCell ref="B14:E14"/>
    <mergeCell ref="G14:K14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6"/>
  <dimension ref="A3:J72"/>
  <sheetViews>
    <sheetView showGridLines="0" zoomScale="90" zoomScaleNormal="90" workbookViewId="0">
      <selection activeCell="Q18" sqref="Q18"/>
    </sheetView>
  </sheetViews>
  <sheetFormatPr defaultColWidth="9.140625" defaultRowHeight="13.5" x14ac:dyDescent="0.25"/>
  <cols>
    <col min="1" max="1" width="43.7109375" style="17" customWidth="1"/>
    <col min="2" max="2" width="10.5703125" style="17" customWidth="1"/>
    <col min="3" max="6" width="10" style="17" customWidth="1"/>
    <col min="7" max="16384" width="9.140625" style="17"/>
  </cols>
  <sheetData>
    <row r="3" spans="1:10" x14ac:dyDescent="0.25">
      <c r="A3" s="51"/>
      <c r="B3" s="51"/>
      <c r="G3" s="114"/>
      <c r="H3" s="114"/>
      <c r="I3" s="114"/>
      <c r="J3" s="114"/>
    </row>
    <row r="4" spans="1:10" ht="14.25" thickBot="1" x14ac:dyDescent="0.3">
      <c r="A4" s="758" t="s">
        <v>912</v>
      </c>
      <c r="B4" s="758"/>
      <c r="C4" s="758"/>
      <c r="D4" s="758"/>
      <c r="E4" s="758"/>
      <c r="F4" s="758"/>
      <c r="G4" s="236"/>
      <c r="H4" s="236"/>
      <c r="I4" s="236"/>
      <c r="J4" s="114"/>
    </row>
    <row r="5" spans="1:10" ht="15.75" customHeight="1" x14ac:dyDescent="0.25">
      <c r="A5" s="5"/>
      <c r="B5" s="45" t="s">
        <v>12</v>
      </c>
      <c r="C5" s="75" t="s">
        <v>42</v>
      </c>
      <c r="D5" s="757" t="s">
        <v>43</v>
      </c>
      <c r="E5" s="757"/>
      <c r="F5" s="757"/>
      <c r="G5" s="114"/>
      <c r="H5" s="114"/>
      <c r="I5" s="114"/>
      <c r="J5" s="114"/>
    </row>
    <row r="6" spans="1:10" ht="14.25" thickBot="1" x14ac:dyDescent="0.3">
      <c r="A6" s="5"/>
      <c r="B6" s="45">
        <v>2019</v>
      </c>
      <c r="C6" s="75">
        <v>2020</v>
      </c>
      <c r="D6" s="235">
        <v>2021</v>
      </c>
      <c r="E6" s="235">
        <v>2022</v>
      </c>
      <c r="F6" s="235">
        <v>2023</v>
      </c>
      <c r="G6" s="14"/>
    </row>
    <row r="7" spans="1:10" x14ac:dyDescent="0.25">
      <c r="A7" s="494" t="s">
        <v>571</v>
      </c>
      <c r="B7" s="499">
        <f>SUM(B8:B11)</f>
        <v>41.50127746624635</v>
      </c>
      <c r="C7" s="85">
        <f>SUM(C8:C11)</f>
        <v>41.37450797111957</v>
      </c>
      <c r="D7" s="84">
        <f>SUM(D8:D11)</f>
        <v>40.310953371051902</v>
      </c>
      <c r="E7" s="84">
        <f>SUM(E8:E11)</f>
        <v>40.800427913243617</v>
      </c>
      <c r="F7" s="84">
        <f>SUM(F8:F11)</f>
        <v>40.907872544354753</v>
      </c>
      <c r="G7" s="492"/>
    </row>
    <row r="8" spans="1:10" x14ac:dyDescent="0.25">
      <c r="A8" s="121" t="s">
        <v>278</v>
      </c>
      <c r="B8" s="500">
        <f>ESA2010_source!R9/ESA2010_source!R94*100</f>
        <v>19.402341003510752</v>
      </c>
      <c r="C8" s="211">
        <f>ESA2010_source!T9/ESA2010_source!T94*100</f>
        <v>18.558081083321117</v>
      </c>
      <c r="D8" s="210">
        <f>ESA2010_source!V9/ESA2010_source!V94*100</f>
        <v>18.291429068831981</v>
      </c>
      <c r="E8" s="210">
        <f>ESA2010_source!W9/ESA2010_source!W94*100</f>
        <v>18.368185629918489</v>
      </c>
      <c r="F8" s="210">
        <f>ESA2010_source!X9/ESA2010_source!X94*100</f>
        <v>18.595841236678289</v>
      </c>
      <c r="G8" s="114"/>
    </row>
    <row r="9" spans="1:10" x14ac:dyDescent="0.25">
      <c r="A9" s="121" t="s">
        <v>313</v>
      </c>
      <c r="B9" s="500">
        <f>ESA2010_source!R29/ESA2010_source!R94*100</f>
        <v>15.223743262795836</v>
      </c>
      <c r="C9" s="211">
        <f>ESA2010_source!T29/ESA2010_source!T94*100</f>
        <v>16.091566992651344</v>
      </c>
      <c r="D9" s="210">
        <f>ESA2010_source!V29/ESA2010_source!V94*100</f>
        <v>15.68951820892307</v>
      </c>
      <c r="E9" s="210">
        <f>ESA2010_source!W29/ESA2010_source!W94*100</f>
        <v>15.54755001982396</v>
      </c>
      <c r="F9" s="210">
        <f>ESA2010_source!X29/ESA2010_source!X94*100</f>
        <v>15.403863109203773</v>
      </c>
      <c r="G9" s="114"/>
    </row>
    <row r="10" spans="1:10" x14ac:dyDescent="0.25">
      <c r="A10" s="121" t="s">
        <v>322</v>
      </c>
      <c r="B10" s="500">
        <f>ESA2010_source!R34/ESA2010_source!R94*100</f>
        <v>5.0937761395961356</v>
      </c>
      <c r="C10" s="211">
        <f>ESA2010_source!T34/ESA2010_source!T94*100</f>
        <v>5.2491496804261866</v>
      </c>
      <c r="D10" s="210">
        <f>ESA2010_source!V34/ESA2010_source!V94*100</f>
        <v>5.0022123343401015</v>
      </c>
      <c r="E10" s="210">
        <f>ESA2010_source!W34/ESA2010_source!W94*100</f>
        <v>4.7807602733330059</v>
      </c>
      <c r="F10" s="210">
        <f>ESA2010_source!X34/ESA2010_source!X94*100</f>
        <v>4.6077169401676557</v>
      </c>
      <c r="G10" s="114"/>
    </row>
    <row r="11" spans="1:10" x14ac:dyDescent="0.25">
      <c r="A11" s="121" t="s">
        <v>333</v>
      </c>
      <c r="B11" s="500">
        <f>ESA2010_source!R41/ESA2010_source!R94*100</f>
        <v>1.7814170603436201</v>
      </c>
      <c r="C11" s="211">
        <f>ESA2010_source!T41/ESA2010_source!T94*100</f>
        <v>1.4757102147209189</v>
      </c>
      <c r="D11" s="210">
        <f>ESA2010_source!V41/ESA2010_source!V94*100</f>
        <v>1.3277937589567486</v>
      </c>
      <c r="E11" s="210">
        <f>ESA2010_source!W41/ESA2010_source!W94*100</f>
        <v>2.1039319901681597</v>
      </c>
      <c r="F11" s="210">
        <f>ESA2010_source!X41/ESA2010_source!X94*100</f>
        <v>2.3004512583050292</v>
      </c>
      <c r="G11" s="114"/>
    </row>
    <row r="12" spans="1:10" ht="14.25" thickBot="1" x14ac:dyDescent="0.3">
      <c r="A12" s="26" t="s">
        <v>766</v>
      </c>
      <c r="B12" s="501">
        <f>ESA2010_source!R42/ESA2010_source!R94*100</f>
        <v>1.0031701142299554</v>
      </c>
      <c r="C12" s="214">
        <f>ESA2010_source!T42/ESA2010_source!T94*100</f>
        <v>0.95973049024810175</v>
      </c>
      <c r="D12" s="213">
        <f>ESA2010_source!V42/ESA2010_source!V94*100</f>
        <v>0.82060802725756299</v>
      </c>
      <c r="E12" s="213">
        <f>ESA2010_source!W42/ESA2010_source!W94*100</f>
        <v>1.6217500018213604</v>
      </c>
      <c r="F12" s="213">
        <f>ESA2010_source!X42/ESA2010_source!X94*100</f>
        <v>1.840925399752176</v>
      </c>
      <c r="G12" s="114"/>
    </row>
    <row r="13" spans="1:10" x14ac:dyDescent="0.25">
      <c r="A13" s="14" t="s">
        <v>44</v>
      </c>
      <c r="B13" s="502">
        <f>B14+B23</f>
        <v>42.796423179456639</v>
      </c>
      <c r="C13" s="77">
        <f>C14+C23</f>
        <v>49.773037239848776</v>
      </c>
      <c r="D13" s="78">
        <f>D14+D23</f>
        <v>46.355959879984646</v>
      </c>
      <c r="E13" s="79">
        <f>E14+E23</f>
        <v>46.886948961462444</v>
      </c>
      <c r="F13" s="77">
        <f>F14+F23</f>
        <v>47.041410674073596</v>
      </c>
      <c r="G13" s="114"/>
    </row>
    <row r="14" spans="1:10" x14ac:dyDescent="0.25">
      <c r="A14" s="14" t="s">
        <v>45</v>
      </c>
      <c r="B14" s="496">
        <f>ESA2010_source!R48/ESA2010_source!R94*100</f>
        <v>38.747835884598977</v>
      </c>
      <c r="C14" s="215">
        <f>ESA2010_source!T48/ESA2010_source!T94*100</f>
        <v>45.809433803170649</v>
      </c>
      <c r="D14" s="209">
        <f>ESA2010_source!V48/ESA2010_source!V$94*100</f>
        <v>43.718644350651978</v>
      </c>
      <c r="E14" s="215">
        <f>ESA2010_source!W48/ESA2010_source!W$94*100</f>
        <v>43.22064640252114</v>
      </c>
      <c r="F14" s="210">
        <f>ESA2010_source!X48/ESA2010_source!X$94*100</f>
        <v>43.239792511265648</v>
      </c>
      <c r="G14" s="114"/>
    </row>
    <row r="15" spans="1:10" x14ac:dyDescent="0.25">
      <c r="A15" s="118" t="s">
        <v>46</v>
      </c>
      <c r="B15" s="496">
        <f>ESA2010_source!R49/ESA2010_source!R94*100</f>
        <v>10.189492242313648</v>
      </c>
      <c r="C15" s="215">
        <f>ESA2010_source!T49/ESA2010_source!T94*100</f>
        <v>11.348053732951698</v>
      </c>
      <c r="D15" s="209">
        <f>ESA2010_source!V49/ESA2010_source!V$94*100</f>
        <v>10.879720444335101</v>
      </c>
      <c r="E15" s="215">
        <f>ESA2010_source!W49/ESA2010_source!W$94*100</f>
        <v>10.806772446452111</v>
      </c>
      <c r="F15" s="210">
        <f>ESA2010_source!X49/ESA2010_source!X$94*100</f>
        <v>10.734954641215754</v>
      </c>
      <c r="G15" s="114"/>
    </row>
    <row r="16" spans="1:10" x14ac:dyDescent="0.25">
      <c r="A16" s="118" t="s">
        <v>47</v>
      </c>
      <c r="B16" s="496">
        <f>ESA2010_source!R52/ESA2010_source!R94*100</f>
        <v>5.5677143331143704</v>
      </c>
      <c r="C16" s="215">
        <f>ESA2010_source!T52/ESA2010_source!T94*100</f>
        <v>6.3604935642514571</v>
      </c>
      <c r="D16" s="209">
        <f>ESA2010_source!V52/ESA2010_source!V$94*100</f>
        <v>6.3310537857013669</v>
      </c>
      <c r="E16" s="215">
        <f>ESA2010_source!W52/ESA2010_source!W$94*100</f>
        <v>6.5573049230667451</v>
      </c>
      <c r="F16" s="210">
        <f>ESA2010_source!X52/ESA2010_source!X$94*100</f>
        <v>6.9464184123579322</v>
      </c>
      <c r="G16" s="114"/>
    </row>
    <row r="17" spans="1:7" x14ac:dyDescent="0.25">
      <c r="A17" s="118" t="s">
        <v>48</v>
      </c>
      <c r="B17" s="496">
        <f>ESA2010_source!R56/ESA2010_source!R94*100</f>
        <v>1.0938493209088482</v>
      </c>
      <c r="C17" s="215">
        <f>ESA2010_source!T56/ESA2010_source!T94*100</f>
        <v>1.2232998934679042</v>
      </c>
      <c r="D17" s="209">
        <f>ESA2010_source!V56/ESA2010_source!V$94*100</f>
        <v>1.3165308402729157</v>
      </c>
      <c r="E17" s="215">
        <f>ESA2010_source!W56/ESA2010_source!W$94*100</f>
        <v>1.2127848342389109</v>
      </c>
      <c r="F17" s="210">
        <f>ESA2010_source!X56/ESA2010_source!X$94*100</f>
        <v>1.1581307508882996</v>
      </c>
      <c r="G17" s="114"/>
    </row>
    <row r="18" spans="1:7" x14ac:dyDescent="0.25">
      <c r="A18" s="118" t="s">
        <v>49</v>
      </c>
      <c r="B18" s="496">
        <f>ESA2010_source!R63/ESA2010_source!R94*100</f>
        <v>1.228638001055204</v>
      </c>
      <c r="C18" s="215">
        <f>ESA2010_source!T63/ESA2010_source!T94*100</f>
        <v>1.1835863264603304</v>
      </c>
      <c r="D18" s="209">
        <f>ESA2010_source!V63/ESA2010_source!V$94*100</f>
        <v>1.1020575589483637</v>
      </c>
      <c r="E18" s="215">
        <f>ESA2010_source!W63/ESA2010_source!W$94*100</f>
        <v>1.1071152438446885</v>
      </c>
      <c r="F18" s="210">
        <f>ESA2010_source!X63/ESA2010_source!X$94*100</f>
        <v>1.0890901825119497</v>
      </c>
      <c r="G18" s="114"/>
    </row>
    <row r="19" spans="1:7" x14ac:dyDescent="0.25">
      <c r="A19" s="118" t="s">
        <v>50</v>
      </c>
      <c r="B19" s="496">
        <f>ESA2010_source!R65/ESA2010_source!R94*100</f>
        <v>18.520074020583017</v>
      </c>
      <c r="C19" s="215">
        <f>ESA2010_source!T65/ESA2010_source!T94*100</f>
        <v>23.397556503766019</v>
      </c>
      <c r="D19" s="209">
        <f>ESA2010_source!V65/ESA2010_source!V$94*100</f>
        <v>21.293717760838891</v>
      </c>
      <c r="E19" s="215">
        <f>ESA2010_source!W65/ESA2010_source!W$94*100</f>
        <v>20.741225094990401</v>
      </c>
      <c r="F19" s="210">
        <f>ESA2010_source!X65/ESA2010_source!X$94*100</f>
        <v>20.257174941015212</v>
      </c>
      <c r="G19" s="114"/>
    </row>
    <row r="20" spans="1:7" ht="16.5" customHeight="1" x14ac:dyDescent="0.25">
      <c r="A20" s="118" t="s">
        <v>279</v>
      </c>
      <c r="B20" s="496">
        <f>ESA2010_source!R66/ESA2010_source!R94*100</f>
        <v>13.378432715368188</v>
      </c>
      <c r="C20" s="215">
        <f>ESA2010_source!T66/ESA2010_source!T94*100</f>
        <v>17.563110670675773</v>
      </c>
      <c r="D20" s="209">
        <f>ESA2010_source!V66/ESA2010_source!V$94*100</f>
        <v>15.553362128834857</v>
      </c>
      <c r="E20" s="215">
        <f>ESA2010_source!W66/ESA2010_source!W$94*100</f>
        <v>15.087052454494762</v>
      </c>
      <c r="F20" s="210">
        <f>ESA2010_source!X66/ESA2010_source!X$94*100</f>
        <v>14.697082558626409</v>
      </c>
      <c r="G20" s="114"/>
    </row>
    <row r="21" spans="1:7" x14ac:dyDescent="0.25">
      <c r="A21" s="118" t="s">
        <v>51</v>
      </c>
      <c r="B21" s="496">
        <f>ESA2010_source!R81/ESA2010_source!R94*100</f>
        <v>5.1416413052148338</v>
      </c>
      <c r="C21" s="215">
        <f>ESA2010_source!T81/ESA2010_source!T94*100</f>
        <v>5.834445833090248</v>
      </c>
      <c r="D21" s="209">
        <f>ESA2010_source!V81/ESA2010_source!V$94*100</f>
        <v>5.7403556320040323</v>
      </c>
      <c r="E21" s="215">
        <f>ESA2010_source!W81/ESA2010_source!W$94*100</f>
        <v>5.6541726404956387</v>
      </c>
      <c r="F21" s="210">
        <f>ESA2010_source!X81/ESA2010_source!X$94*100</f>
        <v>5.5600923823888042</v>
      </c>
      <c r="G21" s="114"/>
    </row>
    <row r="22" spans="1:7" x14ac:dyDescent="0.25">
      <c r="A22" s="118" t="s">
        <v>52</v>
      </c>
      <c r="B22" s="496">
        <f>ESA2010_source!R82/ESA2010_source!R94*100</f>
        <v>1.9720813504368921</v>
      </c>
      <c r="C22" s="210">
        <f>ESA2010_source!T82/ESA2010_source!T94*100</f>
        <v>2.2038158734171089</v>
      </c>
      <c r="D22" s="550">
        <f>ESA2010_source!V82/ESA2010_source!V$94*100</f>
        <v>2.6978524939346205</v>
      </c>
      <c r="E22" s="210">
        <f>ESA2010_source!W82/ESA2010_source!W$94*100</f>
        <v>2.6978995749005112</v>
      </c>
      <c r="F22" s="210">
        <f>ESA2010_source!X82/ESA2010_source!X$94*100</f>
        <v>2.9566597170208526</v>
      </c>
      <c r="G22" s="114"/>
    </row>
    <row r="23" spans="1:7" ht="14.25" thickBot="1" x14ac:dyDescent="0.3">
      <c r="A23" s="2" t="s">
        <v>53</v>
      </c>
      <c r="B23" s="497">
        <f>ESA2010_source!R86/ESA2010_source!R94*100</f>
        <v>4.0485872948576604</v>
      </c>
      <c r="C23" s="213">
        <f>ESA2010_source!T86/ESA2010_source!T94*100</f>
        <v>3.9636034366781252</v>
      </c>
      <c r="D23" s="212">
        <f>ESA2010_source!V86/ESA2010_source!V$94*100</f>
        <v>2.6373155293326702</v>
      </c>
      <c r="E23" s="213">
        <f>ESA2010_source!W86/ESA2010_source!W$94*100</f>
        <v>3.6663025589413043</v>
      </c>
      <c r="F23" s="213">
        <f>ESA2010_source!X86/ESA2010_source!X$94*100</f>
        <v>3.8016181628079462</v>
      </c>
      <c r="G23" s="114"/>
    </row>
    <row r="24" spans="1:7" x14ac:dyDescent="0.25">
      <c r="A24" s="118" t="s">
        <v>54</v>
      </c>
      <c r="B24" s="496">
        <f>ESA2010_source!R87/ESA2010_source!R94*100</f>
        <v>3.6550274967208569</v>
      </c>
      <c r="C24" s="215">
        <f>ESA2010_source!T87/ESA2010_source!T94*100</f>
        <v>3.2483007766658121</v>
      </c>
      <c r="D24" s="209">
        <f>ESA2010_source!V87/ESA2010_source!V$94*100</f>
        <v>2.4795866088406284</v>
      </c>
      <c r="E24" s="215">
        <f>ESA2010_source!W87/ESA2010_source!W$94*100</f>
        <v>3.4813281953633464</v>
      </c>
      <c r="F24" s="210">
        <f>ESA2010_source!X87/ESA2010_source!X$94*100</f>
        <v>3.6052357585370212</v>
      </c>
      <c r="G24" s="114"/>
    </row>
    <row r="25" spans="1:7" x14ac:dyDescent="0.25">
      <c r="A25" s="118" t="s">
        <v>55</v>
      </c>
      <c r="B25" s="496">
        <f>ESA2010_source!R88/ESA2010_source!R94*100</f>
        <v>3.5580590718876639</v>
      </c>
      <c r="C25" s="215">
        <f>ESA2010_source!T88/ESA2010_source!T94*100</f>
        <v>3.2233408846379921</v>
      </c>
      <c r="D25" s="209">
        <f>ESA2010_source!V88/ESA2010_source!V$94*100</f>
        <v>2.4410149672099366</v>
      </c>
      <c r="E25" s="215">
        <f>ESA2010_source!W88/ESA2010_source!W$94*100</f>
        <v>3.4313453596222816</v>
      </c>
      <c r="F25" s="210">
        <f>ESA2010_source!X88/ESA2010_source!X$94*100</f>
        <v>3.5508395129822263</v>
      </c>
      <c r="G25" s="114"/>
    </row>
    <row r="26" spans="1:7" ht="14.25" thickBot="1" x14ac:dyDescent="0.3">
      <c r="A26" s="4" t="s">
        <v>56</v>
      </c>
      <c r="B26" s="497">
        <f>ESA2010_source!R91/ESA2010_source!R94*100</f>
        <v>0.39355979813680292</v>
      </c>
      <c r="C26" s="213">
        <f>ESA2010_source!T91/ESA2010_source!T94*100</f>
        <v>0.71530266001231346</v>
      </c>
      <c r="D26" s="212">
        <f>ESA2010_source!V91/ESA2010_source!V$94*100</f>
        <v>0.15772892049204107</v>
      </c>
      <c r="E26" s="213">
        <f>ESA2010_source!W91/ESA2010_source!W$94*100</f>
        <v>0.18497436357795724</v>
      </c>
      <c r="F26" s="213">
        <f>ESA2010_source!X91/ESA2010_source!X$94*100</f>
        <v>0.19638240427092471</v>
      </c>
      <c r="G26" s="114"/>
    </row>
    <row r="27" spans="1:7" ht="14.25" thickBot="1" x14ac:dyDescent="0.3">
      <c r="A27" s="14" t="s">
        <v>769</v>
      </c>
      <c r="B27" s="491"/>
      <c r="C27" s="498"/>
      <c r="D27" s="213">
        <v>1.1668572441793321</v>
      </c>
      <c r="E27" s="213">
        <v>2.3647892872456815</v>
      </c>
      <c r="F27" s="213">
        <v>3.2405208431455437</v>
      </c>
      <c r="G27" s="114"/>
    </row>
    <row r="28" spans="1:7" ht="14.25" thickBot="1" x14ac:dyDescent="0.3">
      <c r="A28" s="82" t="s">
        <v>767</v>
      </c>
      <c r="B28" s="219">
        <f>B7-B13</f>
        <v>-1.2951457132102888</v>
      </c>
      <c r="C28" s="491">
        <f>C7-C13</f>
        <v>-8.3985292687292059</v>
      </c>
      <c r="D28" s="218">
        <f>D7-D13+D27</f>
        <v>-4.8781492647534117</v>
      </c>
      <c r="E28" s="218">
        <f>E7-E13+E27</f>
        <v>-3.721731760973146</v>
      </c>
      <c r="F28" s="218">
        <f>F7-F13+F27</f>
        <v>-2.8930172865732997</v>
      </c>
      <c r="G28" s="114"/>
    </row>
    <row r="29" spans="1:7" ht="14.25" thickBot="1" x14ac:dyDescent="0.3">
      <c r="A29" s="82" t="s">
        <v>768</v>
      </c>
      <c r="B29" s="503">
        <f>B28</f>
        <v>-1.2951457132102888</v>
      </c>
      <c r="C29" s="493">
        <f>C28</f>
        <v>-8.3985292687292059</v>
      </c>
      <c r="D29" s="218">
        <f>D7-D13</f>
        <v>-6.0450065089327438</v>
      </c>
      <c r="E29" s="218">
        <f>E7-E13</f>
        <v>-6.0865210482188274</v>
      </c>
      <c r="F29" s="218">
        <f>F7-F13</f>
        <v>-6.1335381297188434</v>
      </c>
      <c r="G29" s="114"/>
    </row>
    <row r="31" spans="1:7" ht="14.25" thickBot="1" x14ac:dyDescent="0.3">
      <c r="A31" s="232" t="s">
        <v>913</v>
      </c>
      <c r="B31" s="495"/>
      <c r="C31" s="232"/>
      <c r="D31" s="232"/>
      <c r="E31" s="232"/>
      <c r="F31" s="232"/>
    </row>
    <row r="32" spans="1:7" x14ac:dyDescent="0.25">
      <c r="A32" s="5"/>
      <c r="B32" s="5"/>
      <c r="C32" s="75" t="s">
        <v>570</v>
      </c>
      <c r="D32" s="759" t="s">
        <v>569</v>
      </c>
      <c r="E32" s="759"/>
      <c r="F32" s="759"/>
    </row>
    <row r="33" spans="1:6" ht="14.25" thickBot="1" x14ac:dyDescent="0.3">
      <c r="A33" s="5"/>
      <c r="B33" s="45">
        <v>2019</v>
      </c>
      <c r="C33" s="75">
        <f t="shared" ref="C33:F38" si="0">C6</f>
        <v>2020</v>
      </c>
      <c r="D33" s="235">
        <f t="shared" si="0"/>
        <v>2021</v>
      </c>
      <c r="E33" s="235">
        <f t="shared" si="0"/>
        <v>2022</v>
      </c>
      <c r="F33" s="235">
        <f t="shared" si="0"/>
        <v>2023</v>
      </c>
    </row>
    <row r="34" spans="1:6" x14ac:dyDescent="0.25">
      <c r="A34" s="76" t="s">
        <v>572</v>
      </c>
      <c r="B34" s="551">
        <f t="shared" ref="B34" si="1">B7</f>
        <v>41.50127746624635</v>
      </c>
      <c r="C34" s="83">
        <f t="shared" si="0"/>
        <v>41.37450797111957</v>
      </c>
      <c r="D34" s="83">
        <f t="shared" si="0"/>
        <v>40.310953371051902</v>
      </c>
      <c r="E34" s="84">
        <f t="shared" si="0"/>
        <v>40.800427913243617</v>
      </c>
      <c r="F34" s="85">
        <f t="shared" si="0"/>
        <v>40.907872544354753</v>
      </c>
    </row>
    <row r="35" spans="1:6" x14ac:dyDescent="0.25">
      <c r="A35" s="313" t="s">
        <v>280</v>
      </c>
      <c r="B35" s="552">
        <f t="shared" ref="B35" si="2">B8</f>
        <v>19.402341003510752</v>
      </c>
      <c r="C35" s="209">
        <f t="shared" si="0"/>
        <v>18.558081083321117</v>
      </c>
      <c r="D35" s="209">
        <f t="shared" si="0"/>
        <v>18.291429068831981</v>
      </c>
      <c r="E35" s="210">
        <f t="shared" si="0"/>
        <v>18.368185629918489</v>
      </c>
      <c r="F35" s="211">
        <f t="shared" si="0"/>
        <v>18.595841236678289</v>
      </c>
    </row>
    <row r="36" spans="1:6" x14ac:dyDescent="0.25">
      <c r="A36" s="313" t="s">
        <v>573</v>
      </c>
      <c r="B36" s="552">
        <f t="shared" ref="B36" si="3">B9</f>
        <v>15.223743262795836</v>
      </c>
      <c r="C36" s="209">
        <f t="shared" si="0"/>
        <v>16.091566992651344</v>
      </c>
      <c r="D36" s="209">
        <f t="shared" si="0"/>
        <v>15.68951820892307</v>
      </c>
      <c r="E36" s="210">
        <f t="shared" si="0"/>
        <v>15.54755001982396</v>
      </c>
      <c r="F36" s="211">
        <f t="shared" si="0"/>
        <v>15.403863109203773</v>
      </c>
    </row>
    <row r="37" spans="1:6" ht="16.5" customHeight="1" x14ac:dyDescent="0.25">
      <c r="A37" s="313" t="s">
        <v>281</v>
      </c>
      <c r="B37" s="552">
        <f t="shared" ref="B37" si="4">B10</f>
        <v>5.0937761395961356</v>
      </c>
      <c r="C37" s="209">
        <f t="shared" si="0"/>
        <v>5.2491496804261866</v>
      </c>
      <c r="D37" s="209">
        <f t="shared" si="0"/>
        <v>5.0022123343401015</v>
      </c>
      <c r="E37" s="210">
        <f t="shared" si="0"/>
        <v>4.7807602733330059</v>
      </c>
      <c r="F37" s="211">
        <f t="shared" si="0"/>
        <v>4.6077169401676557</v>
      </c>
    </row>
    <row r="38" spans="1:6" ht="14.25" thickBot="1" x14ac:dyDescent="0.3">
      <c r="A38" s="314" t="s">
        <v>282</v>
      </c>
      <c r="B38" s="553">
        <f t="shared" ref="B38" si="5">B11</f>
        <v>1.7814170603436201</v>
      </c>
      <c r="C38" s="212">
        <f t="shared" si="0"/>
        <v>1.4757102147209189</v>
      </c>
      <c r="D38" s="212">
        <f t="shared" si="0"/>
        <v>1.3277937589567486</v>
      </c>
      <c r="E38" s="213">
        <f t="shared" si="0"/>
        <v>2.1039319901681597</v>
      </c>
      <c r="F38" s="214">
        <f t="shared" si="0"/>
        <v>2.3004512583050292</v>
      </c>
    </row>
    <row r="39" spans="1:6" x14ac:dyDescent="0.25">
      <c r="A39" s="86" t="s">
        <v>243</v>
      </c>
      <c r="B39" s="554">
        <f t="shared" ref="B39" si="6">B13</f>
        <v>42.796423179456639</v>
      </c>
      <c r="C39" s="77">
        <f t="shared" ref="C39:F48" si="7">C13</f>
        <v>49.773037239848776</v>
      </c>
      <c r="D39" s="78">
        <f t="shared" si="7"/>
        <v>46.355959879984646</v>
      </c>
      <c r="E39" s="79">
        <f t="shared" si="7"/>
        <v>46.886948961462444</v>
      </c>
      <c r="F39" s="80">
        <f t="shared" si="7"/>
        <v>47.041410674073596</v>
      </c>
    </row>
    <row r="40" spans="1:6" x14ac:dyDescent="0.25">
      <c r="A40" s="87" t="s">
        <v>192</v>
      </c>
      <c r="B40" s="555">
        <f t="shared" ref="B40" si="8">B14</f>
        <v>38.747835884598977</v>
      </c>
      <c r="C40" s="215">
        <f t="shared" si="7"/>
        <v>45.809433803170649</v>
      </c>
      <c r="D40" s="209">
        <f t="shared" si="7"/>
        <v>43.718644350651978</v>
      </c>
      <c r="E40" s="215">
        <f t="shared" si="7"/>
        <v>43.22064640252114</v>
      </c>
      <c r="F40" s="211">
        <f t="shared" si="7"/>
        <v>43.239792511265648</v>
      </c>
    </row>
    <row r="41" spans="1:6" x14ac:dyDescent="0.25">
      <c r="A41" s="88" t="s">
        <v>193</v>
      </c>
      <c r="B41" s="555">
        <f t="shared" ref="B41" si="9">B15</f>
        <v>10.189492242313648</v>
      </c>
      <c r="C41" s="215">
        <f t="shared" si="7"/>
        <v>11.348053732951698</v>
      </c>
      <c r="D41" s="209">
        <f t="shared" si="7"/>
        <v>10.879720444335101</v>
      </c>
      <c r="E41" s="215">
        <f t="shared" si="7"/>
        <v>10.806772446452111</v>
      </c>
      <c r="F41" s="211">
        <f t="shared" si="7"/>
        <v>10.734954641215754</v>
      </c>
    </row>
    <row r="42" spans="1:6" x14ac:dyDescent="0.25">
      <c r="A42" s="88" t="s">
        <v>194</v>
      </c>
      <c r="B42" s="555">
        <f t="shared" ref="B42" si="10">B16</f>
        <v>5.5677143331143704</v>
      </c>
      <c r="C42" s="215">
        <f t="shared" si="7"/>
        <v>6.3604935642514571</v>
      </c>
      <c r="D42" s="209">
        <f t="shared" si="7"/>
        <v>6.3310537857013669</v>
      </c>
      <c r="E42" s="215">
        <f t="shared" si="7"/>
        <v>6.5573049230667451</v>
      </c>
      <c r="F42" s="211">
        <f t="shared" si="7"/>
        <v>6.9464184123579322</v>
      </c>
    </row>
    <row r="43" spans="1:6" ht="15.75" customHeight="1" x14ac:dyDescent="0.25">
      <c r="A43" s="88" t="s">
        <v>195</v>
      </c>
      <c r="B43" s="555">
        <f t="shared" ref="B43" si="11">B17</f>
        <v>1.0938493209088482</v>
      </c>
      <c r="C43" s="215">
        <f t="shared" si="7"/>
        <v>1.2232998934679042</v>
      </c>
      <c r="D43" s="209">
        <f t="shared" si="7"/>
        <v>1.3165308402729157</v>
      </c>
      <c r="E43" s="215">
        <f t="shared" si="7"/>
        <v>1.2127848342389109</v>
      </c>
      <c r="F43" s="211">
        <f t="shared" si="7"/>
        <v>1.1581307508882996</v>
      </c>
    </row>
    <row r="44" spans="1:6" ht="15.75" customHeight="1" x14ac:dyDescent="0.25">
      <c r="A44" s="88" t="s">
        <v>196</v>
      </c>
      <c r="B44" s="555">
        <f t="shared" ref="B44" si="12">B18</f>
        <v>1.228638001055204</v>
      </c>
      <c r="C44" s="215">
        <f t="shared" si="7"/>
        <v>1.1835863264603304</v>
      </c>
      <c r="D44" s="209">
        <f t="shared" si="7"/>
        <v>1.1020575589483637</v>
      </c>
      <c r="E44" s="215">
        <f t="shared" si="7"/>
        <v>1.1071152438446885</v>
      </c>
      <c r="F44" s="211">
        <f t="shared" si="7"/>
        <v>1.0890901825119497</v>
      </c>
    </row>
    <row r="45" spans="1:6" x14ac:dyDescent="0.25">
      <c r="A45" s="88" t="s">
        <v>197</v>
      </c>
      <c r="B45" s="555">
        <f t="shared" ref="B45" si="13">B19</f>
        <v>18.520074020583017</v>
      </c>
      <c r="C45" s="215">
        <f t="shared" si="7"/>
        <v>23.397556503766019</v>
      </c>
      <c r="D45" s="209">
        <f t="shared" si="7"/>
        <v>21.293717760838891</v>
      </c>
      <c r="E45" s="215">
        <f t="shared" si="7"/>
        <v>20.741225094990401</v>
      </c>
      <c r="F45" s="211">
        <f t="shared" si="7"/>
        <v>20.257174941015212</v>
      </c>
    </row>
    <row r="46" spans="1:6" x14ac:dyDescent="0.25">
      <c r="A46" s="88" t="s">
        <v>198</v>
      </c>
      <c r="B46" s="555">
        <f t="shared" ref="B46" si="14">B20</f>
        <v>13.378432715368188</v>
      </c>
      <c r="C46" s="215">
        <f t="shared" si="7"/>
        <v>17.563110670675773</v>
      </c>
      <c r="D46" s="209">
        <f t="shared" si="7"/>
        <v>15.553362128834857</v>
      </c>
      <c r="E46" s="215">
        <f t="shared" si="7"/>
        <v>15.087052454494762</v>
      </c>
      <c r="F46" s="211">
        <f t="shared" si="7"/>
        <v>14.697082558626409</v>
      </c>
    </row>
    <row r="47" spans="1:6" x14ac:dyDescent="0.25">
      <c r="A47" s="88" t="s">
        <v>199</v>
      </c>
      <c r="B47" s="555">
        <f t="shared" ref="B47" si="15">B21</f>
        <v>5.1416413052148338</v>
      </c>
      <c r="C47" s="211">
        <f t="shared" si="7"/>
        <v>5.834445833090248</v>
      </c>
      <c r="D47" s="209">
        <f t="shared" si="7"/>
        <v>5.7403556320040323</v>
      </c>
      <c r="E47" s="215">
        <f t="shared" si="7"/>
        <v>5.6541726404956387</v>
      </c>
      <c r="F47" s="211">
        <f t="shared" si="7"/>
        <v>5.5600923823888042</v>
      </c>
    </row>
    <row r="48" spans="1:6" ht="14.25" thickBot="1" x14ac:dyDescent="0.3">
      <c r="A48" s="89" t="s">
        <v>200</v>
      </c>
      <c r="B48" s="556">
        <f t="shared" ref="B48" si="16">B22</f>
        <v>1.9720813504368921</v>
      </c>
      <c r="C48" s="214">
        <f t="shared" si="7"/>
        <v>2.2038158734171089</v>
      </c>
      <c r="D48" s="212">
        <f t="shared" si="7"/>
        <v>2.6978524939346205</v>
      </c>
      <c r="E48" s="213">
        <f t="shared" si="7"/>
        <v>2.6978995749005112</v>
      </c>
      <c r="F48" s="214">
        <f t="shared" si="7"/>
        <v>2.9566597170208526</v>
      </c>
    </row>
    <row r="49" spans="1:6" x14ac:dyDescent="0.25">
      <c r="A49" s="87" t="s">
        <v>201</v>
      </c>
      <c r="B49" s="555">
        <f t="shared" ref="B49" si="17">B23</f>
        <v>4.0485872948576604</v>
      </c>
      <c r="C49" s="215">
        <f t="shared" ref="C49:F52" si="18">C23</f>
        <v>3.9636034366781252</v>
      </c>
      <c r="D49" s="209">
        <f t="shared" si="18"/>
        <v>2.6373155293326702</v>
      </c>
      <c r="E49" s="215">
        <f t="shared" si="18"/>
        <v>3.6663025589413043</v>
      </c>
      <c r="F49" s="211">
        <f t="shared" si="18"/>
        <v>3.8016181628079462</v>
      </c>
    </row>
    <row r="50" spans="1:6" x14ac:dyDescent="0.25">
      <c r="A50" s="88" t="s">
        <v>202</v>
      </c>
      <c r="B50" s="555">
        <f t="shared" ref="B50" si="19">B24</f>
        <v>3.6550274967208569</v>
      </c>
      <c r="C50" s="215">
        <f t="shared" si="18"/>
        <v>3.2483007766658121</v>
      </c>
      <c r="D50" s="209">
        <f t="shared" si="18"/>
        <v>2.4795866088406284</v>
      </c>
      <c r="E50" s="215">
        <f t="shared" si="18"/>
        <v>3.4813281953633464</v>
      </c>
      <c r="F50" s="211">
        <f t="shared" si="18"/>
        <v>3.6052357585370212</v>
      </c>
    </row>
    <row r="51" spans="1:6" x14ac:dyDescent="0.25">
      <c r="A51" s="88" t="s">
        <v>203</v>
      </c>
      <c r="B51" s="555">
        <f t="shared" ref="B51" si="20">B25</f>
        <v>3.5580590718876639</v>
      </c>
      <c r="C51" s="215">
        <f t="shared" si="18"/>
        <v>3.2233408846379921</v>
      </c>
      <c r="D51" s="209">
        <f t="shared" si="18"/>
        <v>2.4410149672099366</v>
      </c>
      <c r="E51" s="215">
        <f t="shared" si="18"/>
        <v>3.4313453596222816</v>
      </c>
      <c r="F51" s="211">
        <f t="shared" si="18"/>
        <v>3.5508395129822263</v>
      </c>
    </row>
    <row r="52" spans="1:6" ht="14.25" thickBot="1" x14ac:dyDescent="0.3">
      <c r="A52" s="89" t="s">
        <v>204</v>
      </c>
      <c r="B52" s="556">
        <f t="shared" ref="B52" si="21">B26</f>
        <v>0.39355979813680292</v>
      </c>
      <c r="C52" s="213">
        <f t="shared" si="18"/>
        <v>0.71530266001231346</v>
      </c>
      <c r="D52" s="212">
        <f t="shared" si="18"/>
        <v>0.15772892049204107</v>
      </c>
      <c r="E52" s="213">
        <f t="shared" si="18"/>
        <v>0.18497436357795724</v>
      </c>
      <c r="F52" s="214">
        <f t="shared" si="18"/>
        <v>0.19638240427092471</v>
      </c>
    </row>
    <row r="53" spans="1:6" ht="14.25" thickBot="1" x14ac:dyDescent="0.3">
      <c r="A53" s="90" t="s">
        <v>205</v>
      </c>
      <c r="B53" s="557">
        <f t="shared" ref="B53" si="22">B28</f>
        <v>-1.2951457132102888</v>
      </c>
      <c r="C53" s="218">
        <f t="shared" ref="C53:F53" si="23">C28</f>
        <v>-8.3985292687292059</v>
      </c>
      <c r="D53" s="217">
        <f t="shared" si="23"/>
        <v>-4.8781492647534117</v>
      </c>
      <c r="E53" s="218">
        <f t="shared" si="23"/>
        <v>-3.721731760973146</v>
      </c>
      <c r="F53" s="219">
        <f t="shared" si="23"/>
        <v>-2.8930172865732997</v>
      </c>
    </row>
    <row r="62" spans="1:6" ht="15.75" customHeight="1" x14ac:dyDescent="0.25"/>
    <row r="72" ht="15.75" customHeight="1" x14ac:dyDescent="0.25"/>
  </sheetData>
  <mergeCells count="3">
    <mergeCell ref="D5:F5"/>
    <mergeCell ref="A4:F4"/>
    <mergeCell ref="D32:F3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/>
  <dimension ref="A1:AC124"/>
  <sheetViews>
    <sheetView showGridLines="0" zoomScale="85" zoomScaleNormal="85" workbookViewId="0">
      <pane xSplit="3" ySplit="6" topLeftCell="P76" activePane="bottomRight" state="frozen"/>
      <selection pane="topRight" activeCell="D1" sqref="D1"/>
      <selection pane="bottomLeft" activeCell="A7" sqref="A7"/>
      <selection pane="bottomRight" activeCell="S97" sqref="S97"/>
    </sheetView>
  </sheetViews>
  <sheetFormatPr defaultColWidth="9.140625" defaultRowHeight="12" x14ac:dyDescent="0.2"/>
  <cols>
    <col min="1" max="1" width="43.42578125" style="346" bestFit="1" customWidth="1"/>
    <col min="2" max="2" width="50" style="346" bestFit="1" customWidth="1"/>
    <col min="3" max="3" width="11.7109375" style="346" bestFit="1" customWidth="1"/>
    <col min="4" max="12" width="9.28515625" style="346" bestFit="1" customWidth="1"/>
    <col min="13" max="13" width="7.5703125" style="346" bestFit="1" customWidth="1"/>
    <col min="14" max="14" width="9.7109375" style="346" bestFit="1" customWidth="1"/>
    <col min="15" max="15" width="7.5703125" style="346" bestFit="1" customWidth="1"/>
    <col min="16" max="16" width="9.28515625" style="346" customWidth="1"/>
    <col min="17" max="17" width="8.42578125" style="346" customWidth="1"/>
    <col min="18" max="18" width="8.7109375" style="346" customWidth="1"/>
    <col min="19" max="19" width="7.5703125" style="346" customWidth="1"/>
    <col min="20" max="20" width="7.85546875" style="346" bestFit="1" customWidth="1"/>
    <col min="21" max="21" width="10.42578125" style="346" customWidth="1"/>
    <col min="22" max="24" width="7.5703125" style="346" bestFit="1" customWidth="1"/>
    <col min="25" max="16384" width="9.140625" style="346"/>
  </cols>
  <sheetData>
    <row r="1" spans="1:29" s="345" customFormat="1" ht="13.5" x14ac:dyDescent="0.25">
      <c r="A1" s="322"/>
      <c r="B1" s="322"/>
    </row>
    <row r="2" spans="1:29" ht="48" x14ac:dyDescent="0.2">
      <c r="L2" s="468" t="s">
        <v>746</v>
      </c>
      <c r="N2" s="468" t="s">
        <v>745</v>
      </c>
      <c r="T2" s="636"/>
      <c r="V2" s="721"/>
      <c r="W2" s="721"/>
      <c r="X2" s="721"/>
      <c r="Y2" s="721"/>
    </row>
    <row r="3" spans="1:29" ht="40.5" x14ac:dyDescent="0.2">
      <c r="A3" s="347" t="s">
        <v>549</v>
      </c>
      <c r="B3" s="347"/>
      <c r="C3" s="347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V3" s="716" t="s">
        <v>459</v>
      </c>
      <c r="W3" s="717"/>
      <c r="X3" s="718"/>
    </row>
    <row r="4" spans="1:29" ht="13.5" x14ac:dyDescent="0.2">
      <c r="A4" s="349"/>
      <c r="B4" s="349"/>
      <c r="C4" s="719" t="s">
        <v>519</v>
      </c>
      <c r="D4" s="350">
        <v>2008</v>
      </c>
      <c r="E4" s="350">
        <v>2009</v>
      </c>
      <c r="F4" s="350">
        <v>2010</v>
      </c>
      <c r="G4" s="351">
        <v>2011</v>
      </c>
      <c r="H4" s="352">
        <v>2012</v>
      </c>
      <c r="I4" s="352">
        <v>2013</v>
      </c>
      <c r="J4" s="352">
        <v>2014</v>
      </c>
      <c r="K4" s="352">
        <v>2015</v>
      </c>
      <c r="L4" s="352">
        <v>2016</v>
      </c>
      <c r="M4" s="352">
        <v>2017</v>
      </c>
      <c r="N4" s="352">
        <v>2017</v>
      </c>
      <c r="O4" s="352">
        <v>2018</v>
      </c>
      <c r="P4" s="352">
        <v>2018</v>
      </c>
      <c r="Q4" s="352">
        <v>2019</v>
      </c>
      <c r="R4" s="352">
        <v>2019</v>
      </c>
      <c r="S4" s="352">
        <v>2020</v>
      </c>
      <c r="T4" s="352">
        <v>2020</v>
      </c>
      <c r="V4" s="352">
        <v>2021</v>
      </c>
      <c r="W4" s="352">
        <v>2022</v>
      </c>
      <c r="X4" s="352">
        <v>2023</v>
      </c>
    </row>
    <row r="5" spans="1:29" ht="27" x14ac:dyDescent="0.2">
      <c r="A5" s="349"/>
      <c r="B5" s="349"/>
      <c r="C5" s="719"/>
      <c r="D5" s="353" t="s">
        <v>12</v>
      </c>
      <c r="E5" s="353" t="s">
        <v>12</v>
      </c>
      <c r="F5" s="353" t="s">
        <v>12</v>
      </c>
      <c r="G5" s="354" t="s">
        <v>12</v>
      </c>
      <c r="H5" s="354" t="s">
        <v>12</v>
      </c>
      <c r="I5" s="354" t="s">
        <v>12</v>
      </c>
      <c r="J5" s="354" t="s">
        <v>289</v>
      </c>
      <c r="K5" s="354" t="s">
        <v>289</v>
      </c>
      <c r="L5" s="354" t="s">
        <v>12</v>
      </c>
      <c r="M5" s="354" t="s">
        <v>276</v>
      </c>
      <c r="N5" s="354" t="s">
        <v>12</v>
      </c>
      <c r="O5" s="354" t="s">
        <v>276</v>
      </c>
      <c r="P5" s="354" t="s">
        <v>12</v>
      </c>
      <c r="Q5" s="354" t="s">
        <v>290</v>
      </c>
      <c r="R5" s="354" t="s">
        <v>12</v>
      </c>
      <c r="S5" s="354" t="s">
        <v>290</v>
      </c>
      <c r="T5" s="354" t="s">
        <v>42</v>
      </c>
      <c r="V5" s="354"/>
      <c r="W5" s="354"/>
      <c r="X5" s="354"/>
    </row>
    <row r="6" spans="1:29" ht="27" x14ac:dyDescent="0.2">
      <c r="A6" s="355"/>
      <c r="B6" s="355"/>
      <c r="C6" s="719"/>
      <c r="D6" s="350" t="s">
        <v>460</v>
      </c>
      <c r="E6" s="350" t="s">
        <v>460</v>
      </c>
      <c r="F6" s="350" t="s">
        <v>460</v>
      </c>
      <c r="G6" s="350" t="s">
        <v>460</v>
      </c>
      <c r="H6" s="350" t="s">
        <v>460</v>
      </c>
      <c r="I6" s="350" t="s">
        <v>460</v>
      </c>
      <c r="J6" s="351" t="s">
        <v>460</v>
      </c>
      <c r="K6" s="351" t="s">
        <v>460</v>
      </c>
      <c r="L6" s="351" t="s">
        <v>460</v>
      </c>
      <c r="M6" s="351" t="s">
        <v>461</v>
      </c>
      <c r="N6" s="351" t="s">
        <v>460</v>
      </c>
      <c r="O6" s="351" t="s">
        <v>461</v>
      </c>
      <c r="P6" s="351" t="s">
        <v>460</v>
      </c>
      <c r="Q6" s="351" t="s">
        <v>461</v>
      </c>
      <c r="R6" s="351" t="s">
        <v>460</v>
      </c>
      <c r="S6" s="351" t="s">
        <v>461</v>
      </c>
      <c r="T6" s="351" t="s">
        <v>563</v>
      </c>
      <c r="V6" s="351" t="s">
        <v>462</v>
      </c>
      <c r="W6" s="351" t="s">
        <v>462</v>
      </c>
      <c r="X6" s="351" t="s">
        <v>462</v>
      </c>
    </row>
    <row r="7" spans="1:29" ht="13.5" x14ac:dyDescent="0.2">
      <c r="A7" s="356" t="s">
        <v>277</v>
      </c>
      <c r="B7" s="356" t="s">
        <v>463</v>
      </c>
      <c r="C7" s="719"/>
      <c r="D7" s="357">
        <f t="shared" ref="D7:L7" si="0">D9+D29+D34+D41</f>
        <v>23643.786999999997</v>
      </c>
      <c r="E7" s="357">
        <f t="shared" si="0"/>
        <v>23239.9</v>
      </c>
      <c r="F7" s="357">
        <f t="shared" si="0"/>
        <v>23659.918000000001</v>
      </c>
      <c r="G7" s="357">
        <f t="shared" si="0"/>
        <v>26339.778000000006</v>
      </c>
      <c r="H7" s="357">
        <f t="shared" si="0"/>
        <v>26893.902000000002</v>
      </c>
      <c r="I7" s="357">
        <f t="shared" si="0"/>
        <v>29307.414000000004</v>
      </c>
      <c r="J7" s="357">
        <f t="shared" si="0"/>
        <v>30637.581000000006</v>
      </c>
      <c r="K7" s="357">
        <f t="shared" si="0"/>
        <v>34361.153999999995</v>
      </c>
      <c r="L7" s="357">
        <f t="shared" si="0"/>
        <v>32564.998999999996</v>
      </c>
      <c r="M7" s="358">
        <v>33450.130000000005</v>
      </c>
      <c r="N7" s="357">
        <f t="shared" ref="N7:T7" si="1">N9+N29+N34+N41</f>
        <v>34260.505000000005</v>
      </c>
      <c r="O7" s="357">
        <f t="shared" si="1"/>
        <v>34432.272000000004</v>
      </c>
      <c r="P7" s="357">
        <f t="shared" si="1"/>
        <v>36560.161</v>
      </c>
      <c r="Q7" s="357">
        <f t="shared" si="1"/>
        <v>37216.334999999999</v>
      </c>
      <c r="R7" s="357">
        <f t="shared" si="1"/>
        <v>39084.678</v>
      </c>
      <c r="S7" s="357">
        <f t="shared" si="1"/>
        <v>38845.466999999997</v>
      </c>
      <c r="T7" s="357">
        <f t="shared" si="1"/>
        <v>36821.150690000002</v>
      </c>
      <c r="V7" s="357">
        <f>V9+V29+V34+V41</f>
        <v>38372.596743999995</v>
      </c>
      <c r="W7" s="357">
        <f>W9+W29+W34+W41</f>
        <v>40993.970455109993</v>
      </c>
      <c r="X7" s="357">
        <f>X9+X29+X34+X41</f>
        <v>43278.860928884969</v>
      </c>
    </row>
    <row r="8" spans="1:29" ht="13.5" x14ac:dyDescent="0.2">
      <c r="A8" s="359" t="s">
        <v>40</v>
      </c>
      <c r="B8" s="359" t="s">
        <v>474</v>
      </c>
      <c r="C8" s="720"/>
      <c r="D8" s="360">
        <f t="shared" ref="D8:L8" si="2">D7/D94</f>
        <v>0.34470918392325095</v>
      </c>
      <c r="E8" s="360">
        <f t="shared" si="2"/>
        <v>0.36258228909886825</v>
      </c>
      <c r="F8" s="360">
        <f t="shared" si="2"/>
        <v>0.34746494513001369</v>
      </c>
      <c r="G8" s="360">
        <f t="shared" si="2"/>
        <v>0.3698659654263402</v>
      </c>
      <c r="H8" s="360">
        <f t="shared" si="2"/>
        <v>0.36598398488309436</v>
      </c>
      <c r="I8" s="360">
        <f t="shared" si="2"/>
        <v>0.39415607685013671</v>
      </c>
      <c r="J8" s="360">
        <f t="shared" si="2"/>
        <v>0.4017734847799756</v>
      </c>
      <c r="K8" s="360">
        <f t="shared" si="2"/>
        <v>0.4308165788800794</v>
      </c>
      <c r="L8" s="360">
        <f t="shared" si="2"/>
        <v>0.4009180525075981</v>
      </c>
      <c r="M8" s="360">
        <v>39.825667360698162</v>
      </c>
      <c r="N8" s="360">
        <v>0.39408876330490122</v>
      </c>
      <c r="O8" s="360">
        <f t="shared" ref="O8:T8" si="3">O7/O94</f>
        <v>0.38473818087544098</v>
      </c>
      <c r="P8" s="360">
        <f t="shared" si="3"/>
        <v>0.4074873986247205</v>
      </c>
      <c r="Q8" s="360">
        <f t="shared" si="3"/>
        <v>0.38410774496817035</v>
      </c>
      <c r="R8" s="360">
        <f t="shared" si="3"/>
        <v>0.41501277466246345</v>
      </c>
      <c r="S8" s="360">
        <f t="shared" si="3"/>
        <v>0.39620965577797956</v>
      </c>
      <c r="T8" s="360">
        <f t="shared" si="3"/>
        <v>0.41374507971119567</v>
      </c>
      <c r="V8" s="360">
        <f>V7/V94</f>
        <v>0.40310953371051894</v>
      </c>
      <c r="W8" s="360">
        <f>W7/W94</f>
        <v>0.40800427913243614</v>
      </c>
      <c r="X8" s="360">
        <f>X7/X94</f>
        <v>0.40907872544354751</v>
      </c>
    </row>
    <row r="9" spans="1:29" s="365" customFormat="1" ht="13.5" x14ac:dyDescent="0.2">
      <c r="A9" s="361" t="s">
        <v>278</v>
      </c>
      <c r="B9" s="361" t="s">
        <v>280</v>
      </c>
      <c r="C9" s="362" t="s">
        <v>291</v>
      </c>
      <c r="D9" s="363">
        <v>11723.415000000001</v>
      </c>
      <c r="E9" s="363">
        <v>10404.861000000001</v>
      </c>
      <c r="F9" s="363">
        <v>10778.236000000001</v>
      </c>
      <c r="G9" s="363">
        <v>11946.500000000002</v>
      </c>
      <c r="H9" s="363">
        <v>11933.864</v>
      </c>
      <c r="I9" s="363">
        <v>12972.047</v>
      </c>
      <c r="J9" s="363">
        <v>13858.657000000003</v>
      </c>
      <c r="K9" s="363">
        <v>14926.842999999999</v>
      </c>
      <c r="L9" s="363">
        <v>15208.493</v>
      </c>
      <c r="M9" s="363">
        <v>15594.23</v>
      </c>
      <c r="N9" s="363">
        <v>16230.538</v>
      </c>
      <c r="O9" s="363">
        <f>O10+O19+O28</f>
        <v>16223.173000000001</v>
      </c>
      <c r="P9" s="363">
        <v>17202.785</v>
      </c>
      <c r="Q9" s="363">
        <v>17782.278000000002</v>
      </c>
      <c r="R9" s="363">
        <v>18272.552</v>
      </c>
      <c r="S9" s="363">
        <f>S10+S19+S28</f>
        <v>18434.182000000001</v>
      </c>
      <c r="T9" s="363">
        <f>T10+T19+T28</f>
        <v>16515.722690000002</v>
      </c>
      <c r="U9" s="364"/>
      <c r="V9" s="363">
        <v>17411.883689999999</v>
      </c>
      <c r="W9" s="363">
        <v>18455.317689999996</v>
      </c>
      <c r="X9" s="363">
        <v>19673.64169</v>
      </c>
      <c r="Y9" s="364"/>
      <c r="Z9" s="364"/>
      <c r="AA9" s="364"/>
      <c r="AB9" s="364"/>
      <c r="AC9" s="364"/>
    </row>
    <row r="10" spans="1:29" s="370" customFormat="1" ht="13.5" x14ac:dyDescent="0.2">
      <c r="A10" s="366" t="s">
        <v>292</v>
      </c>
      <c r="B10" s="366" t="s">
        <v>520</v>
      </c>
      <c r="C10" s="367" t="s">
        <v>293</v>
      </c>
      <c r="D10" s="368">
        <v>7186.13</v>
      </c>
      <c r="E10" s="368">
        <v>6734.8980000000001</v>
      </c>
      <c r="F10" s="368">
        <v>7037.8710000000001</v>
      </c>
      <c r="G10" s="368">
        <v>7967.3410000000003</v>
      </c>
      <c r="H10" s="368">
        <v>7788.1080000000002</v>
      </c>
      <c r="I10" s="368">
        <v>8348.5079999999998</v>
      </c>
      <c r="J10" s="369">
        <v>8745.3790000000008</v>
      </c>
      <c r="K10" s="369">
        <v>9229.6129999999994</v>
      </c>
      <c r="L10" s="369">
        <v>9369.5679999999993</v>
      </c>
      <c r="M10" s="369">
        <v>9138.4410000000007</v>
      </c>
      <c r="N10" s="369">
        <v>10108.75</v>
      </c>
      <c r="O10" s="369">
        <v>9831.2980000000007</v>
      </c>
      <c r="P10" s="369">
        <v>10673.548000000001</v>
      </c>
      <c r="Q10" s="369">
        <v>10666.058000000001</v>
      </c>
      <c r="R10" s="369">
        <v>11377.324000000001</v>
      </c>
      <c r="S10" s="369">
        <v>11472.576000000001</v>
      </c>
      <c r="T10" s="369">
        <v>10661.43174</v>
      </c>
      <c r="U10" s="364"/>
      <c r="V10" s="369">
        <v>11291.060523680528</v>
      </c>
      <c r="W10" s="369">
        <v>11928.181080972421</v>
      </c>
      <c r="X10" s="369">
        <v>12686.322686145417</v>
      </c>
      <c r="Y10" s="364"/>
      <c r="Z10" s="364"/>
      <c r="AA10" s="364"/>
      <c r="AB10" s="364"/>
      <c r="AC10" s="364"/>
    </row>
    <row r="11" spans="1:29" s="370" customFormat="1" ht="13.5" x14ac:dyDescent="0.2">
      <c r="A11" s="366" t="s">
        <v>294</v>
      </c>
      <c r="B11" s="366" t="s">
        <v>521</v>
      </c>
      <c r="C11" s="202" t="s">
        <v>295</v>
      </c>
      <c r="D11" s="368">
        <v>4621.424</v>
      </c>
      <c r="E11" s="368">
        <v>4221.2879999999996</v>
      </c>
      <c r="F11" s="368">
        <v>4182.1009999999997</v>
      </c>
      <c r="G11" s="368">
        <v>4710.9139999999998</v>
      </c>
      <c r="H11" s="368">
        <v>4327.7020000000002</v>
      </c>
      <c r="I11" s="368">
        <v>4696.12</v>
      </c>
      <c r="J11" s="369">
        <v>5021.1310000000003</v>
      </c>
      <c r="K11" s="369">
        <v>5422.5349999999999</v>
      </c>
      <c r="L11" s="369">
        <v>5423.6319999999996</v>
      </c>
      <c r="M11" s="369">
        <v>5759.7039999999997</v>
      </c>
      <c r="N11" s="369">
        <v>5918.7439999999997</v>
      </c>
      <c r="O11" s="369">
        <v>6104.4170000000004</v>
      </c>
      <c r="P11" s="369">
        <v>6319.3010000000004</v>
      </c>
      <c r="Q11" s="369">
        <v>6663.6639999999998</v>
      </c>
      <c r="R11" s="369">
        <v>6825.9179999999997</v>
      </c>
      <c r="S11" s="369">
        <v>6903.3980000000001</v>
      </c>
      <c r="T11" s="369">
        <v>6026.1289999999999</v>
      </c>
      <c r="U11" s="364"/>
      <c r="V11" s="369">
        <v>6483.2939999999999</v>
      </c>
      <c r="W11" s="369">
        <v>7008.4059999999999</v>
      </c>
      <c r="X11" s="369">
        <v>7676.1180000000004</v>
      </c>
      <c r="Y11" s="364"/>
      <c r="Z11" s="364"/>
      <c r="AA11" s="364"/>
      <c r="AB11" s="364"/>
      <c r="AC11" s="364"/>
    </row>
    <row r="12" spans="1:29" s="370" customFormat="1" ht="27" x14ac:dyDescent="0.2">
      <c r="A12" s="371" t="s">
        <v>296</v>
      </c>
      <c r="B12" s="371" t="s">
        <v>522</v>
      </c>
      <c r="C12" s="202" t="s">
        <v>297</v>
      </c>
      <c r="D12" s="368">
        <v>1809.268</v>
      </c>
      <c r="E12" s="368">
        <v>1761.7190000000001</v>
      </c>
      <c r="F12" s="368">
        <v>2081.2919999999999</v>
      </c>
      <c r="G12" s="368">
        <v>2357.5140000000001</v>
      </c>
      <c r="H12" s="368">
        <v>2352.67</v>
      </c>
      <c r="I12" s="368">
        <v>2462.0740000000001</v>
      </c>
      <c r="J12" s="368">
        <v>2468.1010000000001</v>
      </c>
      <c r="K12" s="368">
        <v>2567.2530000000002</v>
      </c>
      <c r="L12" s="368">
        <v>2660.9319999999998</v>
      </c>
      <c r="M12" s="368">
        <v>2259.7530000000002</v>
      </c>
      <c r="N12" s="368">
        <v>2818.7759999999998</v>
      </c>
      <c r="O12" s="368">
        <v>2341.1289999999999</v>
      </c>
      <c r="P12" s="368">
        <v>2916.4119999999998</v>
      </c>
      <c r="Q12" s="368">
        <v>2426.4250000000002</v>
      </c>
      <c r="R12" s="368">
        <v>3010.471</v>
      </c>
      <c r="S12" s="368">
        <v>2401.3120000000004</v>
      </c>
      <c r="T12" s="368">
        <v>2745.7930000000006</v>
      </c>
      <c r="U12" s="364"/>
      <c r="V12" s="368">
        <v>2885.924</v>
      </c>
      <c r="W12" s="368">
        <v>2961.4979999999996</v>
      </c>
      <c r="X12" s="368">
        <v>3013.91</v>
      </c>
      <c r="Y12" s="364"/>
      <c r="Z12" s="364"/>
      <c r="AA12" s="364"/>
      <c r="AB12" s="364"/>
      <c r="AC12" s="364"/>
    </row>
    <row r="13" spans="1:29" s="370" customFormat="1" ht="13.5" x14ac:dyDescent="0.25">
      <c r="A13" s="504" t="s">
        <v>773</v>
      </c>
      <c r="B13" s="371" t="s">
        <v>523</v>
      </c>
      <c r="C13" s="202" t="s">
        <v>299</v>
      </c>
      <c r="D13" s="368">
        <v>225.49199999999999</v>
      </c>
      <c r="E13" s="368">
        <v>242.70400000000001</v>
      </c>
      <c r="F13" s="368">
        <v>252.34</v>
      </c>
      <c r="G13" s="368">
        <v>261.20299999999997</v>
      </c>
      <c r="H13" s="368">
        <v>288.70999999999998</v>
      </c>
      <c r="I13" s="368">
        <v>298.87900000000002</v>
      </c>
      <c r="J13" s="369">
        <v>301.94799999999998</v>
      </c>
      <c r="K13" s="369">
        <v>306.35700000000003</v>
      </c>
      <c r="L13" s="369">
        <v>318.06200000000001</v>
      </c>
      <c r="M13" s="369">
        <v>241.744</v>
      </c>
      <c r="N13" s="369">
        <v>329.625</v>
      </c>
      <c r="O13" s="369">
        <v>261.26</v>
      </c>
      <c r="P13" s="369">
        <v>337.928</v>
      </c>
      <c r="Q13" s="369">
        <v>258.37900000000002</v>
      </c>
      <c r="R13" s="369">
        <v>342.89400000000001</v>
      </c>
      <c r="S13" s="369">
        <v>349.90100000000001</v>
      </c>
      <c r="T13" s="369">
        <v>414.44299999999998</v>
      </c>
      <c r="U13" s="364"/>
      <c r="V13" s="369">
        <v>425.25678368052832</v>
      </c>
      <c r="W13" s="369">
        <v>431.74934097242192</v>
      </c>
      <c r="X13" s="369">
        <v>446.64594614541704</v>
      </c>
      <c r="Y13" s="364"/>
      <c r="Z13" s="364"/>
      <c r="AA13" s="364"/>
      <c r="AB13" s="364"/>
      <c r="AC13" s="364"/>
    </row>
    <row r="14" spans="1:29" s="370" customFormat="1" ht="13.5" x14ac:dyDescent="0.25">
      <c r="A14" s="504" t="s">
        <v>774</v>
      </c>
      <c r="B14" s="371"/>
      <c r="C14" s="505" t="s">
        <v>777</v>
      </c>
      <c r="D14" s="368"/>
      <c r="E14" s="368"/>
      <c r="F14" s="368"/>
      <c r="G14" s="368"/>
      <c r="H14" s="368"/>
      <c r="I14" s="368"/>
      <c r="J14" s="369"/>
      <c r="K14" s="369"/>
      <c r="L14" s="369">
        <v>119.77200000000001</v>
      </c>
      <c r="M14" s="369"/>
      <c r="N14" s="369">
        <v>127.28400000000001</v>
      </c>
      <c r="O14" s="369"/>
      <c r="P14" s="369">
        <v>134.17699999999999</v>
      </c>
      <c r="Q14" s="369"/>
      <c r="R14" s="369">
        <v>143.41200000000001</v>
      </c>
      <c r="S14" s="369">
        <v>288.839</v>
      </c>
      <c r="T14" s="369">
        <v>300.51799999999997</v>
      </c>
      <c r="U14" s="364"/>
      <c r="V14" s="369">
        <v>303.71899999999999</v>
      </c>
      <c r="W14" s="369">
        <v>334.39299999999997</v>
      </c>
      <c r="X14" s="369">
        <v>344.42700000000002</v>
      </c>
      <c r="Y14" s="364"/>
      <c r="Z14" s="364"/>
      <c r="AA14" s="364"/>
      <c r="AB14" s="364"/>
      <c r="AC14" s="364"/>
    </row>
    <row r="15" spans="1:29" s="370" customFormat="1" ht="13.5" x14ac:dyDescent="0.25">
      <c r="A15" s="504" t="s">
        <v>775</v>
      </c>
      <c r="B15" s="371"/>
      <c r="C15" s="505" t="s">
        <v>778</v>
      </c>
      <c r="D15" s="368"/>
      <c r="E15" s="368"/>
      <c r="F15" s="368"/>
      <c r="G15" s="368"/>
      <c r="H15" s="368"/>
      <c r="I15" s="368"/>
      <c r="J15" s="369"/>
      <c r="K15" s="369"/>
      <c r="L15" s="369">
        <v>204.79000000000002</v>
      </c>
      <c r="M15" s="369"/>
      <c r="N15" s="369">
        <v>226.60599999999999</v>
      </c>
      <c r="O15" s="369"/>
      <c r="P15" s="369">
        <v>245.36199999999999</v>
      </c>
      <c r="Q15" s="369"/>
      <c r="R15" s="369">
        <v>273.91800000000001</v>
      </c>
      <c r="S15" s="369">
        <v>269.68</v>
      </c>
      <c r="T15" s="369">
        <v>274.29000000000002</v>
      </c>
      <c r="U15" s="364"/>
      <c r="V15" s="369">
        <v>269.78000000000003</v>
      </c>
      <c r="W15" s="369">
        <v>269.78200000000004</v>
      </c>
      <c r="X15" s="369">
        <v>269.78200000000004</v>
      </c>
      <c r="Y15" s="364"/>
      <c r="Z15" s="364"/>
      <c r="AA15" s="364"/>
      <c r="AB15" s="364"/>
      <c r="AC15" s="364"/>
    </row>
    <row r="16" spans="1:29" s="370" customFormat="1" ht="13.5" x14ac:dyDescent="0.25">
      <c r="A16" s="504" t="s">
        <v>776</v>
      </c>
      <c r="B16" s="371"/>
      <c r="C16" s="506" t="s">
        <v>779</v>
      </c>
      <c r="D16" s="368"/>
      <c r="E16" s="368"/>
      <c r="F16" s="368"/>
      <c r="G16" s="368"/>
      <c r="H16" s="368"/>
      <c r="I16" s="368"/>
      <c r="J16" s="369"/>
      <c r="K16" s="369"/>
      <c r="L16" s="369">
        <v>145.18299999999999</v>
      </c>
      <c r="M16" s="369"/>
      <c r="N16" s="369">
        <v>149.899</v>
      </c>
      <c r="O16" s="369"/>
      <c r="P16" s="369">
        <v>154.89099999999999</v>
      </c>
      <c r="Q16" s="369"/>
      <c r="R16" s="369">
        <v>161.744</v>
      </c>
      <c r="S16" s="369">
        <v>167.559</v>
      </c>
      <c r="T16" s="369">
        <v>152.047</v>
      </c>
      <c r="U16" s="364"/>
      <c r="V16" s="369">
        <v>157.56899999999999</v>
      </c>
      <c r="W16" s="369">
        <v>166.31399999999999</v>
      </c>
      <c r="X16" s="369">
        <v>175.12299999999999</v>
      </c>
      <c r="Y16" s="364"/>
      <c r="Z16" s="364"/>
      <c r="AA16" s="364"/>
      <c r="AB16" s="364"/>
      <c r="AC16" s="364"/>
    </row>
    <row r="17" spans="1:29" s="370" customFormat="1" ht="13.5" x14ac:dyDescent="0.25">
      <c r="A17" s="504" t="s">
        <v>782</v>
      </c>
      <c r="B17" s="371"/>
      <c r="C17" s="505" t="s">
        <v>780</v>
      </c>
      <c r="D17" s="368"/>
      <c r="E17" s="368"/>
      <c r="F17" s="368"/>
      <c r="G17" s="368"/>
      <c r="H17" s="368"/>
      <c r="I17" s="368"/>
      <c r="J17" s="369"/>
      <c r="K17" s="369"/>
      <c r="L17" s="369">
        <v>64.981999999999999</v>
      </c>
      <c r="M17" s="369"/>
      <c r="N17" s="369">
        <v>86.977000000000004</v>
      </c>
      <c r="O17" s="369"/>
      <c r="P17" s="369">
        <v>229.69300000000001</v>
      </c>
      <c r="Q17" s="369"/>
      <c r="R17" s="369">
        <v>244.185</v>
      </c>
      <c r="S17" s="369">
        <v>292.375</v>
      </c>
      <c r="T17" s="369">
        <v>169.714</v>
      </c>
      <c r="U17" s="364"/>
      <c r="V17" s="369">
        <v>185.221</v>
      </c>
      <c r="W17" s="369">
        <v>167.017</v>
      </c>
      <c r="X17" s="369">
        <v>155.786</v>
      </c>
      <c r="Y17" s="364"/>
      <c r="Z17" s="364"/>
      <c r="AA17" s="364"/>
      <c r="AB17" s="364"/>
      <c r="AC17" s="364"/>
    </row>
    <row r="18" spans="1:29" s="370" customFormat="1" ht="13.5" x14ac:dyDescent="0.25">
      <c r="A18" s="504" t="s">
        <v>361</v>
      </c>
      <c r="B18" s="371"/>
      <c r="C18" s="505" t="s">
        <v>781</v>
      </c>
      <c r="D18" s="368"/>
      <c r="E18" s="368"/>
      <c r="F18" s="368"/>
      <c r="G18" s="368"/>
      <c r="H18" s="368"/>
      <c r="I18" s="368"/>
      <c r="J18" s="369"/>
      <c r="K18" s="369"/>
      <c r="L18" s="369">
        <v>432.21499999999992</v>
      </c>
      <c r="M18" s="369"/>
      <c r="N18" s="369">
        <v>450.83900000000051</v>
      </c>
      <c r="O18" s="369"/>
      <c r="P18" s="369">
        <v>335.78400000000067</v>
      </c>
      <c r="Q18" s="369"/>
      <c r="R18" s="369">
        <v>374.78200000000078</v>
      </c>
      <c r="S18" s="369">
        <v>799.5120000000004</v>
      </c>
      <c r="T18" s="369">
        <v>578.49773999999957</v>
      </c>
      <c r="U18" s="364"/>
      <c r="V18" s="369">
        <v>580.56874000000039</v>
      </c>
      <c r="W18" s="369">
        <v>589.2937400000003</v>
      </c>
      <c r="X18" s="369">
        <v>604.80274000000031</v>
      </c>
      <c r="Y18" s="364"/>
      <c r="Z18" s="364"/>
      <c r="AA18" s="364"/>
      <c r="AB18" s="364"/>
      <c r="AC18" s="364"/>
    </row>
    <row r="19" spans="1:29" ht="13.5" x14ac:dyDescent="0.2">
      <c r="A19" s="371" t="s">
        <v>300</v>
      </c>
      <c r="B19" s="371" t="s">
        <v>524</v>
      </c>
      <c r="C19" s="367" t="s">
        <v>301</v>
      </c>
      <c r="D19" s="368">
        <v>4537.1850000000004</v>
      </c>
      <c r="E19" s="372">
        <v>3669.9180000000001</v>
      </c>
      <c r="F19" s="372">
        <v>3740.3449999999998</v>
      </c>
      <c r="G19" s="372">
        <v>3979.1460000000002</v>
      </c>
      <c r="H19" s="372">
        <v>4145.7439999999997</v>
      </c>
      <c r="I19" s="368">
        <v>4623.5320000000002</v>
      </c>
      <c r="J19" s="369">
        <v>5113.2740000000003</v>
      </c>
      <c r="K19" s="369">
        <v>5697.2359999999999</v>
      </c>
      <c r="L19" s="369">
        <v>5838.9210000000003</v>
      </c>
      <c r="M19" s="369">
        <v>6455.7889999999998</v>
      </c>
      <c r="N19" s="369">
        <v>6121.7879999999996</v>
      </c>
      <c r="O19" s="369">
        <v>6391.875</v>
      </c>
      <c r="P19" s="369">
        <v>6529.2370000000001</v>
      </c>
      <c r="Q19" s="369">
        <v>7116.22</v>
      </c>
      <c r="R19" s="369">
        <v>6895.2280000000001</v>
      </c>
      <c r="S19" s="369">
        <v>6961.6060000000007</v>
      </c>
      <c r="T19" s="369">
        <v>5854.2909500000005</v>
      </c>
      <c r="U19" s="364"/>
      <c r="V19" s="369">
        <v>6120.823166319472</v>
      </c>
      <c r="W19" s="369">
        <v>6527.1366090275769</v>
      </c>
      <c r="X19" s="369">
        <v>6987.3190038545827</v>
      </c>
      <c r="Y19" s="364"/>
      <c r="Z19" s="364"/>
      <c r="AA19" s="364"/>
      <c r="AB19" s="364"/>
      <c r="AC19" s="364"/>
    </row>
    <row r="20" spans="1:29" ht="13.5" x14ac:dyDescent="0.2">
      <c r="A20" s="366" t="s">
        <v>302</v>
      </c>
      <c r="B20" s="366" t="s">
        <v>525</v>
      </c>
      <c r="C20" s="202" t="s">
        <v>303</v>
      </c>
      <c r="D20" s="368">
        <v>2095.1779999999999</v>
      </c>
      <c r="E20" s="372">
        <v>1793.693</v>
      </c>
      <c r="F20" s="372">
        <v>1789.5650000000001</v>
      </c>
      <c r="G20" s="372">
        <v>1999.8820000000001</v>
      </c>
      <c r="H20" s="372">
        <v>2122.7759999999998</v>
      </c>
      <c r="I20" s="368">
        <v>2175.0250000000001</v>
      </c>
      <c r="J20" s="369">
        <v>2275.1170000000002</v>
      </c>
      <c r="K20" s="369">
        <v>2463.6419999999998</v>
      </c>
      <c r="L20" s="369">
        <v>2679.4659999999999</v>
      </c>
      <c r="M20" s="369">
        <v>2802.8179999999998</v>
      </c>
      <c r="N20" s="369">
        <v>2855.23</v>
      </c>
      <c r="O20" s="369">
        <f>O21+O22</f>
        <v>3077.0920000000001</v>
      </c>
      <c r="P20" s="369">
        <v>3217.9969999999998</v>
      </c>
      <c r="Q20" s="369">
        <v>3426.902</v>
      </c>
      <c r="R20" s="369">
        <v>3577.3420000000001</v>
      </c>
      <c r="S20" s="369">
        <v>3592.3819999999996</v>
      </c>
      <c r="T20" s="369">
        <v>3294.3099999999995</v>
      </c>
      <c r="U20" s="364"/>
      <c r="V20" s="369">
        <v>3546.1390000000001</v>
      </c>
      <c r="W20" s="369">
        <v>3818.72</v>
      </c>
      <c r="X20" s="369">
        <v>4088.9490000000001</v>
      </c>
      <c r="Y20" s="364"/>
      <c r="Z20" s="364"/>
      <c r="AA20" s="364"/>
      <c r="AB20" s="364"/>
      <c r="AC20" s="364"/>
    </row>
    <row r="21" spans="1:29" ht="13.5" x14ac:dyDescent="0.2">
      <c r="A21" s="366" t="s">
        <v>304</v>
      </c>
      <c r="B21" s="366" t="s">
        <v>526</v>
      </c>
      <c r="C21" s="202"/>
      <c r="D21" s="369"/>
      <c r="E21" s="373"/>
      <c r="F21" s="373"/>
      <c r="G21" s="373"/>
      <c r="H21" s="373"/>
      <c r="I21" s="369"/>
      <c r="J21" s="369"/>
      <c r="K21" s="369">
        <v>2319.125</v>
      </c>
      <c r="L21" s="369">
        <v>2542.3919999999998</v>
      </c>
      <c r="M21" s="369">
        <v>2668.252</v>
      </c>
      <c r="N21" s="369">
        <v>2746.78</v>
      </c>
      <c r="O21" s="369">
        <v>2938.9360000000001</v>
      </c>
      <c r="P21" s="369">
        <v>3094.2820000000002</v>
      </c>
      <c r="Q21" s="369">
        <v>3307.288</v>
      </c>
      <c r="R21" s="369">
        <v>3447.0129999999999</v>
      </c>
      <c r="S21" s="369">
        <v>3500.5389999999998</v>
      </c>
      <c r="T21" s="369">
        <v>3222.8745221760933</v>
      </c>
      <c r="U21" s="364"/>
      <c r="V21" s="369">
        <v>3461.319</v>
      </c>
      <c r="W21" s="369">
        <v>3724.3249999999998</v>
      </c>
      <c r="X21" s="369">
        <v>3990.13</v>
      </c>
      <c r="Y21" s="364"/>
      <c r="Z21" s="364"/>
      <c r="AA21" s="364"/>
      <c r="AB21" s="364"/>
      <c r="AC21" s="364"/>
    </row>
    <row r="22" spans="1:29" ht="13.5" x14ac:dyDescent="0.2">
      <c r="A22" s="366" t="s">
        <v>305</v>
      </c>
      <c r="B22" s="366" t="s">
        <v>527</v>
      </c>
      <c r="C22" s="202"/>
      <c r="D22" s="369"/>
      <c r="E22" s="373"/>
      <c r="F22" s="373"/>
      <c r="G22" s="373"/>
      <c r="H22" s="373"/>
      <c r="I22" s="369"/>
      <c r="J22" s="369"/>
      <c r="K22" s="369">
        <v>144.50899999999999</v>
      </c>
      <c r="L22" s="369">
        <v>137.07499999999999</v>
      </c>
      <c r="M22" s="369">
        <v>134.566</v>
      </c>
      <c r="N22" s="369">
        <v>108.449</v>
      </c>
      <c r="O22" s="369">
        <v>138.15600000000001</v>
      </c>
      <c r="P22" s="369">
        <v>123.715</v>
      </c>
      <c r="Q22" s="369">
        <v>119.614</v>
      </c>
      <c r="R22" s="369">
        <v>130.328</v>
      </c>
      <c r="S22" s="369">
        <v>91.843000000000004</v>
      </c>
      <c r="T22" s="369">
        <v>71.435477823906254</v>
      </c>
      <c r="U22" s="364"/>
      <c r="V22" s="369">
        <v>84.82</v>
      </c>
      <c r="W22" s="369">
        <v>94.394999999999996</v>
      </c>
      <c r="X22" s="369">
        <v>98.819000000000003</v>
      </c>
      <c r="Y22" s="364"/>
      <c r="Z22" s="364"/>
      <c r="AA22" s="364"/>
      <c r="AB22" s="364"/>
      <c r="AC22" s="364"/>
    </row>
    <row r="23" spans="1:29" ht="13.5" x14ac:dyDescent="0.2">
      <c r="A23" s="371" t="s">
        <v>306</v>
      </c>
      <c r="B23" s="371" t="s">
        <v>528</v>
      </c>
      <c r="C23" s="202" t="s">
        <v>307</v>
      </c>
      <c r="D23" s="369">
        <v>2087.4659999999999</v>
      </c>
      <c r="E23" s="373">
        <v>1576.972</v>
      </c>
      <c r="F23" s="373">
        <v>1659.23</v>
      </c>
      <c r="G23" s="373">
        <v>1699.1869999999999</v>
      </c>
      <c r="H23" s="373">
        <v>1714.779</v>
      </c>
      <c r="I23" s="369">
        <v>2117.8330000000001</v>
      </c>
      <c r="J23" s="369">
        <v>2504.402</v>
      </c>
      <c r="K23" s="369">
        <v>2916.8159999999998</v>
      </c>
      <c r="L23" s="369">
        <v>2817.558</v>
      </c>
      <c r="M23" s="369">
        <v>2984.2869999999998</v>
      </c>
      <c r="N23" s="369">
        <v>2925.4609999999998</v>
      </c>
      <c r="O23" s="369">
        <v>2794.125</v>
      </c>
      <c r="P23" s="369">
        <v>2942.902</v>
      </c>
      <c r="Q23" s="369">
        <v>3144.1039999999998</v>
      </c>
      <c r="R23" s="369">
        <v>2907.4189999999999</v>
      </c>
      <c r="S23" s="369">
        <v>2904.721</v>
      </c>
      <c r="T23" s="369">
        <v>2121.6089999999999</v>
      </c>
      <c r="U23" s="364"/>
      <c r="V23" s="369">
        <v>2140.5230000000001</v>
      </c>
      <c r="W23" s="369">
        <v>2256.3360000000002</v>
      </c>
      <c r="X23" s="369">
        <v>2439.634</v>
      </c>
      <c r="Y23" s="364"/>
      <c r="Z23" s="364"/>
      <c r="AA23" s="364"/>
      <c r="AB23" s="364"/>
      <c r="AC23" s="364"/>
    </row>
    <row r="24" spans="1:29" ht="13.5" x14ac:dyDescent="0.25">
      <c r="A24" s="507" t="s">
        <v>783</v>
      </c>
      <c r="B24" s="371"/>
      <c r="C24" s="202"/>
      <c r="D24" s="369"/>
      <c r="E24" s="373"/>
      <c r="F24" s="373"/>
      <c r="G24" s="373"/>
      <c r="H24" s="373"/>
      <c r="I24" s="369"/>
      <c r="J24" s="369"/>
      <c r="K24" s="369"/>
      <c r="L24" s="369">
        <v>111.489</v>
      </c>
      <c r="M24" s="369"/>
      <c r="N24" s="369">
        <v>155.31299999999999</v>
      </c>
      <c r="O24" s="369"/>
      <c r="P24" s="369">
        <v>155.197</v>
      </c>
      <c r="Q24" s="369"/>
      <c r="R24" s="369">
        <v>123.88800000000001</v>
      </c>
      <c r="S24" s="369">
        <v>126.06399999999999</v>
      </c>
      <c r="T24" s="369">
        <v>120.023</v>
      </c>
      <c r="U24" s="364"/>
      <c r="V24" s="369">
        <v>83.231999999999999</v>
      </c>
      <c r="W24" s="369">
        <v>85.51</v>
      </c>
      <c r="X24" s="369">
        <v>87.875</v>
      </c>
      <c r="Y24" s="364"/>
      <c r="Z24" s="364"/>
      <c r="AA24" s="364"/>
      <c r="AB24" s="364"/>
      <c r="AC24" s="364"/>
    </row>
    <row r="25" spans="1:29" ht="13.5" x14ac:dyDescent="0.2">
      <c r="A25" s="366" t="s">
        <v>308</v>
      </c>
      <c r="B25" s="366" t="s">
        <v>529</v>
      </c>
      <c r="C25" s="202" t="s">
        <v>309</v>
      </c>
      <c r="D25" s="369">
        <v>205.96799999999999</v>
      </c>
      <c r="E25" s="373">
        <v>155.755</v>
      </c>
      <c r="F25" s="373">
        <v>152.33199999999999</v>
      </c>
      <c r="G25" s="373">
        <v>143.19999999999999</v>
      </c>
      <c r="H25" s="373">
        <v>167.14400000000001</v>
      </c>
      <c r="I25" s="369">
        <v>177.78399999999999</v>
      </c>
      <c r="J25" s="369">
        <v>175.06100000000001</v>
      </c>
      <c r="K25" s="369">
        <v>162.005</v>
      </c>
      <c r="L25" s="369">
        <v>179.21199999999999</v>
      </c>
      <c r="M25" s="369">
        <v>190.024</v>
      </c>
      <c r="N25" s="369">
        <v>178.43100000000001</v>
      </c>
      <c r="O25" s="369">
        <v>242.63800000000001</v>
      </c>
      <c r="P25" s="369">
        <v>209.16900000000001</v>
      </c>
      <c r="Q25" s="369">
        <v>235.63900000000001</v>
      </c>
      <c r="R25" s="369">
        <v>245.61500000000001</v>
      </c>
      <c r="S25" s="369">
        <v>256.27999999999997</v>
      </c>
      <c r="T25" s="369">
        <v>222.23599999999999</v>
      </c>
      <c r="U25" s="364"/>
      <c r="V25" s="369">
        <v>221.923</v>
      </c>
      <c r="W25" s="369">
        <v>238.39399999999998</v>
      </c>
      <c r="X25" s="369">
        <v>243.46699999999998</v>
      </c>
      <c r="Y25" s="364"/>
      <c r="Z25" s="364"/>
      <c r="AA25" s="364"/>
      <c r="AB25" s="364"/>
      <c r="AC25" s="364"/>
    </row>
    <row r="26" spans="1:29" ht="13.5" x14ac:dyDescent="0.2">
      <c r="A26" s="371" t="s">
        <v>298</v>
      </c>
      <c r="B26" s="371" t="s">
        <v>530</v>
      </c>
      <c r="C26" s="202" t="s">
        <v>310</v>
      </c>
      <c r="D26" s="369">
        <v>24.856000000000002</v>
      </c>
      <c r="E26" s="369">
        <v>23.89</v>
      </c>
      <c r="F26" s="369">
        <v>24.516999999999999</v>
      </c>
      <c r="G26" s="369">
        <v>24.774000000000001</v>
      </c>
      <c r="H26" s="369">
        <v>27.170999999999999</v>
      </c>
      <c r="I26" s="369">
        <v>28.352</v>
      </c>
      <c r="J26" s="369">
        <v>28.702999999999999</v>
      </c>
      <c r="K26" s="369">
        <v>28.792000000000002</v>
      </c>
      <c r="L26" s="369">
        <v>29.838999999999999</v>
      </c>
      <c r="M26" s="369">
        <v>111.367</v>
      </c>
      <c r="N26" s="369">
        <v>31.082000000000001</v>
      </c>
      <c r="O26" s="369">
        <v>120.506</v>
      </c>
      <c r="P26" s="369">
        <v>31.239000000000001</v>
      </c>
      <c r="Q26" s="369">
        <v>118.465</v>
      </c>
      <c r="R26" s="369">
        <v>34.668999999999997</v>
      </c>
      <c r="S26" s="369">
        <v>37.265999999999998</v>
      </c>
      <c r="T26" s="369">
        <v>44.582000000000001</v>
      </c>
      <c r="U26" s="364"/>
      <c r="V26" s="369">
        <v>45.216216319471677</v>
      </c>
      <c r="W26" s="369">
        <v>45.862659027578083</v>
      </c>
      <c r="X26" s="369">
        <v>47.445053854582959</v>
      </c>
      <c r="Y26" s="364"/>
      <c r="Z26" s="364"/>
      <c r="AA26" s="364"/>
      <c r="AB26" s="364"/>
      <c r="AC26" s="364"/>
    </row>
    <row r="27" spans="1:29" ht="13.5" x14ac:dyDescent="0.25">
      <c r="A27" s="504" t="s">
        <v>361</v>
      </c>
      <c r="B27" s="371"/>
      <c r="C27" s="202"/>
      <c r="D27" s="369"/>
      <c r="E27" s="369"/>
      <c r="F27" s="369"/>
      <c r="G27" s="369"/>
      <c r="H27" s="369"/>
      <c r="I27" s="369"/>
      <c r="J27" s="369"/>
      <c r="K27" s="369"/>
      <c r="L27" s="369">
        <v>132.8460000000004</v>
      </c>
      <c r="M27" s="369"/>
      <c r="N27" s="369">
        <v>131.58399999999975</v>
      </c>
      <c r="O27" s="369"/>
      <c r="P27" s="369">
        <v>127.93000000000018</v>
      </c>
      <c r="Q27" s="369"/>
      <c r="R27" s="369">
        <v>130.18300000000011</v>
      </c>
      <c r="S27" s="369">
        <v>170.9570000000011</v>
      </c>
      <c r="T27" s="369">
        <v>171.55395000000112</v>
      </c>
      <c r="U27" s="364"/>
      <c r="V27" s="369">
        <v>167.02195000000003</v>
      </c>
      <c r="W27" s="369">
        <v>167.82394999999883</v>
      </c>
      <c r="X27" s="369">
        <v>167.82394999999963</v>
      </c>
      <c r="Y27" s="364"/>
      <c r="Z27" s="364"/>
      <c r="AA27" s="364"/>
      <c r="AB27" s="364"/>
      <c r="AC27" s="364"/>
    </row>
    <row r="28" spans="1:29" ht="13.5" x14ac:dyDescent="0.2">
      <c r="A28" s="371" t="s">
        <v>311</v>
      </c>
      <c r="B28" s="371" t="s">
        <v>531</v>
      </c>
      <c r="C28" s="367" t="s">
        <v>312</v>
      </c>
      <c r="D28" s="368">
        <v>0.1</v>
      </c>
      <c r="E28" s="369">
        <v>4.4999999999999998E-2</v>
      </c>
      <c r="F28" s="369">
        <v>0.02</v>
      </c>
      <c r="G28" s="369">
        <v>1.2999999999999999E-2</v>
      </c>
      <c r="H28" s="369">
        <v>1.2E-2</v>
      </c>
      <c r="I28" s="369">
        <v>7.0000000000000001E-3</v>
      </c>
      <c r="J28" s="369">
        <v>4.0000000000000001E-3</v>
      </c>
      <c r="K28" s="369">
        <v>-6.0000000000000001E-3</v>
      </c>
      <c r="L28" s="369">
        <v>4.0000000000000001E-3</v>
      </c>
      <c r="M28" s="369">
        <v>0</v>
      </c>
      <c r="N28" s="369">
        <v>0</v>
      </c>
      <c r="O28" s="369">
        <v>0</v>
      </c>
      <c r="P28" s="369">
        <v>0</v>
      </c>
      <c r="Q28" s="369">
        <v>0</v>
      </c>
      <c r="R28" s="369">
        <v>0</v>
      </c>
      <c r="S28" s="369">
        <v>0</v>
      </c>
      <c r="T28" s="369">
        <v>0</v>
      </c>
      <c r="U28" s="364"/>
      <c r="V28" s="369">
        <v>0</v>
      </c>
      <c r="W28" s="369">
        <v>0</v>
      </c>
      <c r="X28" s="369">
        <v>0</v>
      </c>
      <c r="Y28" s="364"/>
      <c r="Z28" s="364"/>
      <c r="AA28" s="364"/>
      <c r="AB28" s="364"/>
      <c r="AC28" s="364"/>
    </row>
    <row r="29" spans="1:29" s="365" customFormat="1" ht="13.5" x14ac:dyDescent="0.2">
      <c r="A29" s="374" t="s">
        <v>313</v>
      </c>
      <c r="B29" s="374" t="s">
        <v>532</v>
      </c>
      <c r="C29" s="362" t="s">
        <v>314</v>
      </c>
      <c r="D29" s="363">
        <v>8081.17</v>
      </c>
      <c r="E29" s="363">
        <v>8042.8860000000004</v>
      </c>
      <c r="F29" s="363">
        <v>8323.884</v>
      </c>
      <c r="G29" s="363">
        <v>8721.9079999999994</v>
      </c>
      <c r="H29" s="363">
        <v>9107.7029999999995</v>
      </c>
      <c r="I29" s="363">
        <v>10006.789000000001</v>
      </c>
      <c r="J29" s="363">
        <v>10393.99</v>
      </c>
      <c r="K29" s="363">
        <v>11078.508</v>
      </c>
      <c r="L29" s="363">
        <v>11656.605</v>
      </c>
      <c r="M29" s="363">
        <v>12033.629000000001</v>
      </c>
      <c r="N29" s="363">
        <v>12588.77</v>
      </c>
      <c r="O29" s="363">
        <f>O30+O33</f>
        <v>13107.877</v>
      </c>
      <c r="P29" s="363">
        <v>13435.47</v>
      </c>
      <c r="Q29" s="363">
        <v>14053.315000000001</v>
      </c>
      <c r="R29" s="363">
        <v>14337.272000000001</v>
      </c>
      <c r="S29" s="363">
        <v>14817.729000000001</v>
      </c>
      <c r="T29" s="363">
        <v>14320.654</v>
      </c>
      <c r="U29" s="364"/>
      <c r="V29" s="363">
        <v>14935.086000000001</v>
      </c>
      <c r="W29" s="363">
        <v>15621.302</v>
      </c>
      <c r="X29" s="363">
        <v>16296.659</v>
      </c>
      <c r="Y29" s="364"/>
      <c r="Z29" s="364"/>
      <c r="AA29" s="364"/>
      <c r="AB29" s="364"/>
      <c r="AC29" s="364"/>
    </row>
    <row r="30" spans="1:29" ht="13.5" x14ac:dyDescent="0.2">
      <c r="A30" s="366" t="s">
        <v>315</v>
      </c>
      <c r="B30" s="366" t="s">
        <v>544</v>
      </c>
      <c r="C30" s="367" t="s">
        <v>316</v>
      </c>
      <c r="D30" s="368">
        <v>7994.9760000000006</v>
      </c>
      <c r="E30" s="368">
        <v>7947.0910000000003</v>
      </c>
      <c r="F30" s="368">
        <v>8185.0929999999998</v>
      </c>
      <c r="G30" s="368">
        <v>8573.57</v>
      </c>
      <c r="H30" s="368">
        <v>8987.6020000000008</v>
      </c>
      <c r="I30" s="368">
        <v>9864.4959999999992</v>
      </c>
      <c r="J30" s="368">
        <v>10240.625</v>
      </c>
      <c r="K30" s="368">
        <v>10907.65</v>
      </c>
      <c r="L30" s="368">
        <v>11475.968000000001</v>
      </c>
      <c r="M30" s="368">
        <v>11857.274000000001</v>
      </c>
      <c r="N30" s="368">
        <v>12399.530999999999</v>
      </c>
      <c r="O30" s="368">
        <f>SUM(O31:O32)</f>
        <v>12941.491</v>
      </c>
      <c r="P30" s="368">
        <v>13247.224</v>
      </c>
      <c r="Q30" s="368">
        <v>13879.348</v>
      </c>
      <c r="R30" s="368">
        <v>14118.683000000001</v>
      </c>
      <c r="S30" s="368">
        <v>14625.578000000001</v>
      </c>
      <c r="T30" s="368">
        <v>14128.503000000001</v>
      </c>
      <c r="U30" s="364"/>
      <c r="V30" s="368">
        <v>14732.560000000001</v>
      </c>
      <c r="W30" s="368">
        <v>15408.803</v>
      </c>
      <c r="X30" s="368">
        <v>16079.16</v>
      </c>
      <c r="Y30" s="364"/>
      <c r="Z30" s="364"/>
      <c r="AA30" s="364"/>
      <c r="AB30" s="364"/>
      <c r="AC30" s="364"/>
    </row>
    <row r="31" spans="1:29" ht="13.5" x14ac:dyDescent="0.2">
      <c r="A31" s="366" t="s">
        <v>317</v>
      </c>
      <c r="B31" s="366" t="s">
        <v>545</v>
      </c>
      <c r="C31" s="202" t="s">
        <v>318</v>
      </c>
      <c r="D31" s="368">
        <v>4464.5990000000002</v>
      </c>
      <c r="E31" s="368">
        <v>4306.4490000000005</v>
      </c>
      <c r="F31" s="368">
        <v>4579.1909999999998</v>
      </c>
      <c r="G31" s="368">
        <v>4650.8940000000002</v>
      </c>
      <c r="H31" s="368">
        <v>4868.6720000000005</v>
      </c>
      <c r="I31" s="368">
        <v>5555.5320000000002</v>
      </c>
      <c r="J31" s="368">
        <v>5865.4430000000002</v>
      </c>
      <c r="K31" s="368">
        <v>6318.9459999999999</v>
      </c>
      <c r="L31" s="368">
        <v>6506.6890000000003</v>
      </c>
      <c r="M31" s="368">
        <v>6678.2280000000001</v>
      </c>
      <c r="N31" s="368">
        <v>7262.5519999999997</v>
      </c>
      <c r="O31" s="368">
        <v>7300.9409999999998</v>
      </c>
      <c r="P31" s="368">
        <v>7870.6959999999999</v>
      </c>
      <c r="Q31" s="368">
        <v>8017.7269999999999</v>
      </c>
      <c r="R31" s="368">
        <v>8560.9850000000006</v>
      </c>
      <c r="S31" s="368">
        <v>8420.4060000000009</v>
      </c>
      <c r="T31" s="368">
        <v>8086.4138430000012</v>
      </c>
      <c r="U31" s="364"/>
      <c r="V31" s="368">
        <v>8453.2271524879798</v>
      </c>
      <c r="W31" s="368">
        <v>8829.5458719935032</v>
      </c>
      <c r="X31" s="368">
        <v>9213.6735606992352</v>
      </c>
      <c r="Y31" s="364"/>
      <c r="Z31" s="364"/>
      <c r="AA31" s="364"/>
      <c r="AB31" s="364"/>
      <c r="AC31" s="364"/>
    </row>
    <row r="32" spans="1:29" ht="13.5" x14ac:dyDescent="0.2">
      <c r="A32" s="366" t="s">
        <v>784</v>
      </c>
      <c r="B32" s="366" t="s">
        <v>546</v>
      </c>
      <c r="C32" s="202" t="s">
        <v>319</v>
      </c>
      <c r="D32" s="368">
        <v>3530.3770000000004</v>
      </c>
      <c r="E32" s="368">
        <v>3640.6419999999998</v>
      </c>
      <c r="F32" s="368">
        <v>3605.902</v>
      </c>
      <c r="G32" s="368">
        <v>3922.6760000000004</v>
      </c>
      <c r="H32" s="368">
        <v>4118.93</v>
      </c>
      <c r="I32" s="368">
        <v>4308.9639999999999</v>
      </c>
      <c r="J32" s="368">
        <v>4375.1819999999998</v>
      </c>
      <c r="K32" s="368">
        <v>4588.7039999999997</v>
      </c>
      <c r="L32" s="368">
        <v>4969.2790000000005</v>
      </c>
      <c r="M32" s="368">
        <v>5179.0460000000003</v>
      </c>
      <c r="N32" s="368">
        <v>5136.9790000000003</v>
      </c>
      <c r="O32" s="368">
        <v>5640.55</v>
      </c>
      <c r="P32" s="368">
        <v>5376.5280000000002</v>
      </c>
      <c r="Q32" s="368">
        <v>5861.6210000000001</v>
      </c>
      <c r="R32" s="368">
        <v>5557.6979999999994</v>
      </c>
      <c r="S32" s="368">
        <v>6205.1719999999996</v>
      </c>
      <c r="T32" s="368">
        <v>6042.0891569999994</v>
      </c>
      <c r="U32" s="364"/>
      <c r="V32" s="368">
        <v>6279.3328475120206</v>
      </c>
      <c r="W32" s="368">
        <v>6579.2571280064967</v>
      </c>
      <c r="X32" s="368">
        <v>6865.4864393007647</v>
      </c>
      <c r="Y32" s="364"/>
      <c r="Z32" s="364"/>
      <c r="AA32" s="364"/>
      <c r="AB32" s="364"/>
      <c r="AC32" s="364"/>
    </row>
    <row r="33" spans="1:29" ht="13.5" x14ac:dyDescent="0.2">
      <c r="A33" s="366" t="s">
        <v>320</v>
      </c>
      <c r="B33" s="366" t="s">
        <v>547</v>
      </c>
      <c r="C33" s="367" t="s">
        <v>321</v>
      </c>
      <c r="D33" s="368">
        <v>86.194000000000003</v>
      </c>
      <c r="E33" s="368">
        <v>95.795000000000002</v>
      </c>
      <c r="F33" s="368">
        <v>138.791</v>
      </c>
      <c r="G33" s="368">
        <v>148.33799999999999</v>
      </c>
      <c r="H33" s="368">
        <v>120.101</v>
      </c>
      <c r="I33" s="368">
        <v>142.29300000000001</v>
      </c>
      <c r="J33" s="368">
        <v>153.36500000000001</v>
      </c>
      <c r="K33" s="368">
        <v>170.858</v>
      </c>
      <c r="L33" s="368">
        <v>180.637</v>
      </c>
      <c r="M33" s="368">
        <v>176.35499999999999</v>
      </c>
      <c r="N33" s="368">
        <v>189.239</v>
      </c>
      <c r="O33" s="368">
        <v>166.386</v>
      </c>
      <c r="P33" s="368">
        <v>188.24600000000001</v>
      </c>
      <c r="Q33" s="368">
        <v>173.96700000000001</v>
      </c>
      <c r="R33" s="368">
        <v>218.589</v>
      </c>
      <c r="S33" s="368">
        <v>192.15100000000001</v>
      </c>
      <c r="T33" s="368">
        <v>192.15100000000001</v>
      </c>
      <c r="U33" s="364"/>
      <c r="V33" s="368">
        <v>202.52600000000001</v>
      </c>
      <c r="W33" s="368">
        <v>212.499</v>
      </c>
      <c r="X33" s="368">
        <v>217.499</v>
      </c>
      <c r="Y33" s="364"/>
      <c r="Z33" s="364"/>
      <c r="AA33" s="364"/>
      <c r="AB33" s="364"/>
      <c r="AC33" s="364"/>
    </row>
    <row r="34" spans="1:29" s="376" customFormat="1" ht="27" x14ac:dyDescent="0.2">
      <c r="A34" s="375" t="s">
        <v>322</v>
      </c>
      <c r="B34" s="375" t="s">
        <v>533</v>
      </c>
      <c r="C34" s="362" t="s">
        <v>466</v>
      </c>
      <c r="D34" s="363">
        <v>2631.6390000000001</v>
      </c>
      <c r="E34" s="363">
        <v>2981.5860000000002</v>
      </c>
      <c r="F34" s="363">
        <v>2975.0010000000002</v>
      </c>
      <c r="G34" s="363">
        <v>3355.7359999999999</v>
      </c>
      <c r="H34" s="363">
        <v>3948.54</v>
      </c>
      <c r="I34" s="363">
        <v>4074.1350000000002</v>
      </c>
      <c r="J34" s="363">
        <v>4068.9649999999997</v>
      </c>
      <c r="K34" s="363">
        <v>4317.7029999999995</v>
      </c>
      <c r="L34" s="363">
        <v>4340.4750000000004</v>
      </c>
      <c r="M34" s="363">
        <v>3935.0600000000004</v>
      </c>
      <c r="N34" s="363">
        <v>4458.4769999999999</v>
      </c>
      <c r="O34" s="363">
        <f t="shared" ref="O34" si="4">O35+O38</f>
        <v>4161.8379999999997</v>
      </c>
      <c r="P34" s="363">
        <v>4682.8339999999998</v>
      </c>
      <c r="Q34" s="363">
        <v>4182.0230000000001</v>
      </c>
      <c r="R34" s="363">
        <v>4797.1679999999997</v>
      </c>
      <c r="S34" s="363">
        <v>4586.4809999999998</v>
      </c>
      <c r="T34" s="363">
        <v>4671.4690000000001</v>
      </c>
      <c r="U34" s="364"/>
      <c r="V34" s="363">
        <v>4761.6804040000006</v>
      </c>
      <c r="W34" s="363">
        <v>4803.4384789959995</v>
      </c>
      <c r="X34" s="363">
        <v>4874.7766200005599</v>
      </c>
      <c r="Y34" s="364"/>
      <c r="Z34" s="364"/>
      <c r="AA34" s="364"/>
      <c r="AB34" s="364"/>
      <c r="AC34" s="364"/>
    </row>
    <row r="35" spans="1:29" ht="27" x14ac:dyDescent="0.2">
      <c r="A35" s="371" t="s">
        <v>323</v>
      </c>
      <c r="B35" s="371" t="s">
        <v>534</v>
      </c>
      <c r="C35" s="367" t="s">
        <v>464</v>
      </c>
      <c r="D35" s="369">
        <v>1776.527</v>
      </c>
      <c r="E35" s="369">
        <v>2119.7260000000001</v>
      </c>
      <c r="F35" s="369">
        <v>2329.6390000000001</v>
      </c>
      <c r="G35" s="369">
        <v>2682.2559999999999</v>
      </c>
      <c r="H35" s="369">
        <v>3110.9589999999998</v>
      </c>
      <c r="I35" s="369">
        <v>3395.058</v>
      </c>
      <c r="J35" s="369">
        <v>3500.3449999999998</v>
      </c>
      <c r="K35" s="369">
        <v>3668.64</v>
      </c>
      <c r="L35" s="369">
        <v>3719.6510000000003</v>
      </c>
      <c r="M35" s="369">
        <v>3387.1220000000003</v>
      </c>
      <c r="N35" s="369">
        <v>3796.1119999999996</v>
      </c>
      <c r="O35" s="369">
        <f>O36+O37</f>
        <v>3600.5410000000002</v>
      </c>
      <c r="P35" s="369">
        <v>4019.2260000000001</v>
      </c>
      <c r="Q35" s="369">
        <v>3596.7959999999998</v>
      </c>
      <c r="R35" s="369">
        <v>4232.4830000000002</v>
      </c>
      <c r="S35" s="369">
        <v>4008.6260000000002</v>
      </c>
      <c r="T35" s="369">
        <v>4047.8880000000004</v>
      </c>
      <c r="U35" s="364"/>
      <c r="V35" s="369">
        <v>4180.2554040000005</v>
      </c>
      <c r="W35" s="369">
        <v>4262.1364789959998</v>
      </c>
      <c r="X35" s="369">
        <v>4335.5816200005602</v>
      </c>
      <c r="Y35" s="364"/>
      <c r="Z35" s="364"/>
      <c r="AA35" s="364"/>
      <c r="AB35" s="364"/>
      <c r="AC35" s="364"/>
    </row>
    <row r="36" spans="1:29" ht="13.5" x14ac:dyDescent="0.2">
      <c r="A36" s="366" t="s">
        <v>324</v>
      </c>
      <c r="B36" s="366" t="s">
        <v>535</v>
      </c>
      <c r="C36" s="367" t="s">
        <v>325</v>
      </c>
      <c r="D36" s="368">
        <v>1594.442</v>
      </c>
      <c r="E36" s="369">
        <v>1942.6579999999999</v>
      </c>
      <c r="F36" s="369">
        <v>2156.9580000000001</v>
      </c>
      <c r="G36" s="369">
        <v>2489.79</v>
      </c>
      <c r="H36" s="368">
        <v>2881.2649999999999</v>
      </c>
      <c r="I36" s="368">
        <v>3163.4850000000001</v>
      </c>
      <c r="J36" s="369">
        <v>3282.3119999999999</v>
      </c>
      <c r="K36" s="369">
        <v>3472.8449999999998</v>
      </c>
      <c r="L36" s="369">
        <v>3499.78</v>
      </c>
      <c r="M36" s="369">
        <v>3353.3380000000002</v>
      </c>
      <c r="N36" s="369">
        <v>3559.0369999999998</v>
      </c>
      <c r="O36" s="369">
        <f>3565.089</f>
        <v>3565.0889999999999</v>
      </c>
      <c r="P36" s="369">
        <v>3783.7049999999999</v>
      </c>
      <c r="Q36" s="369">
        <v>3457.8789999999999</v>
      </c>
      <c r="R36" s="369">
        <v>3970.35</v>
      </c>
      <c r="S36" s="369">
        <v>3843.2020000000002</v>
      </c>
      <c r="T36" s="369">
        <v>3880.9240000000004</v>
      </c>
      <c r="U36" s="364"/>
      <c r="V36" s="369">
        <v>4013.2914040000001</v>
      </c>
      <c r="W36" s="369">
        <v>4095.1724789959994</v>
      </c>
      <c r="X36" s="369">
        <v>4168.6176200005602</v>
      </c>
      <c r="Y36" s="364"/>
      <c r="Z36" s="364"/>
      <c r="AA36" s="364"/>
      <c r="AB36" s="364"/>
      <c r="AC36" s="364"/>
    </row>
    <row r="37" spans="1:29" ht="13.5" x14ac:dyDescent="0.2">
      <c r="A37" s="366" t="s">
        <v>326</v>
      </c>
      <c r="B37" s="366" t="s">
        <v>536</v>
      </c>
      <c r="C37" s="367" t="s">
        <v>327</v>
      </c>
      <c r="D37" s="369">
        <v>182.08500000000001</v>
      </c>
      <c r="E37" s="373">
        <v>177.06800000000001</v>
      </c>
      <c r="F37" s="373">
        <v>172.68100000000001</v>
      </c>
      <c r="G37" s="373">
        <v>192.46600000000001</v>
      </c>
      <c r="H37" s="372">
        <v>229.69399999999999</v>
      </c>
      <c r="I37" s="368">
        <v>231.57300000000001</v>
      </c>
      <c r="J37" s="369">
        <v>218.03299999999999</v>
      </c>
      <c r="K37" s="369">
        <v>195.79499999999999</v>
      </c>
      <c r="L37" s="369">
        <v>219.87100000000001</v>
      </c>
      <c r="M37" s="369">
        <v>33.783999999999999</v>
      </c>
      <c r="N37" s="369">
        <v>237.07499999999999</v>
      </c>
      <c r="O37" s="369">
        <v>35.451999999999998</v>
      </c>
      <c r="P37" s="369">
        <v>235.52099999999999</v>
      </c>
      <c r="Q37" s="369">
        <v>138.917</v>
      </c>
      <c r="R37" s="369">
        <v>262.13299999999998</v>
      </c>
      <c r="S37" s="369">
        <v>165.42400000000001</v>
      </c>
      <c r="T37" s="369">
        <v>166.964</v>
      </c>
      <c r="U37" s="364"/>
      <c r="V37" s="369">
        <v>166.964</v>
      </c>
      <c r="W37" s="369">
        <v>166.964</v>
      </c>
      <c r="X37" s="369">
        <v>166.964</v>
      </c>
      <c r="Y37" s="364"/>
      <c r="Z37" s="364"/>
      <c r="AA37" s="364"/>
      <c r="AB37" s="364"/>
      <c r="AC37" s="364"/>
    </row>
    <row r="38" spans="1:29" ht="13.5" x14ac:dyDescent="0.2">
      <c r="A38" s="366" t="s">
        <v>328</v>
      </c>
      <c r="B38" s="366" t="s">
        <v>537</v>
      </c>
      <c r="C38" s="367" t="s">
        <v>329</v>
      </c>
      <c r="D38" s="369">
        <v>855.11199999999997</v>
      </c>
      <c r="E38" s="373">
        <v>861.86</v>
      </c>
      <c r="F38" s="373">
        <v>645.36199999999997</v>
      </c>
      <c r="G38" s="373">
        <v>673.48</v>
      </c>
      <c r="H38" s="372">
        <v>837.58100000000002</v>
      </c>
      <c r="I38" s="368">
        <v>679.077</v>
      </c>
      <c r="J38" s="369">
        <v>568.62</v>
      </c>
      <c r="K38" s="369">
        <v>649.06299999999999</v>
      </c>
      <c r="L38" s="369">
        <v>620.82399999999996</v>
      </c>
      <c r="M38" s="369">
        <v>547.93799999999999</v>
      </c>
      <c r="N38" s="369">
        <v>662.36500000000001</v>
      </c>
      <c r="O38" s="369">
        <v>561.29700000000003</v>
      </c>
      <c r="P38" s="369">
        <v>663.60799999999995</v>
      </c>
      <c r="Q38" s="369">
        <v>585.22699999999998</v>
      </c>
      <c r="R38" s="369">
        <v>564.68499999999995</v>
      </c>
      <c r="S38" s="369">
        <v>577.85500000000002</v>
      </c>
      <c r="T38" s="369">
        <v>623.58100000000002</v>
      </c>
      <c r="U38" s="364"/>
      <c r="V38" s="369">
        <v>581.42499999999995</v>
      </c>
      <c r="W38" s="369">
        <v>541.30200000000002</v>
      </c>
      <c r="X38" s="369">
        <v>539.19499999999994</v>
      </c>
      <c r="Y38" s="364"/>
      <c r="Z38" s="364"/>
      <c r="AA38" s="364"/>
      <c r="AB38" s="364"/>
      <c r="AC38" s="364"/>
    </row>
    <row r="39" spans="1:29" ht="13.5" x14ac:dyDescent="0.25">
      <c r="A39" s="366" t="s">
        <v>330</v>
      </c>
      <c r="B39" s="366" t="s">
        <v>538</v>
      </c>
      <c r="C39" s="377" t="s">
        <v>465</v>
      </c>
      <c r="D39" s="368">
        <v>506.34</v>
      </c>
      <c r="E39" s="373">
        <v>590.29999999999995</v>
      </c>
      <c r="F39" s="373">
        <v>445.36599999999999</v>
      </c>
      <c r="G39" s="373">
        <v>476.6</v>
      </c>
      <c r="H39" s="373">
        <v>634.42200000000003</v>
      </c>
      <c r="I39" s="369">
        <v>460.00900000000001</v>
      </c>
      <c r="J39" s="369">
        <v>304.096</v>
      </c>
      <c r="K39" s="369">
        <v>349.75900000000001</v>
      </c>
      <c r="L39" s="369">
        <v>323.11700000000002</v>
      </c>
      <c r="M39" s="369">
        <v>452.43299999999999</v>
      </c>
      <c r="N39" s="369">
        <v>391.39800000000002</v>
      </c>
      <c r="O39" s="369">
        <v>475.04199999999997</v>
      </c>
      <c r="P39" s="369">
        <v>410.12400000000002</v>
      </c>
      <c r="Q39" s="369">
        <v>498.49900000000002</v>
      </c>
      <c r="R39" s="369">
        <v>323.94</v>
      </c>
      <c r="S39" s="369">
        <v>469.62900000000002</v>
      </c>
      <c r="T39" s="369">
        <v>502.73900000000003</v>
      </c>
      <c r="U39" s="364"/>
      <c r="V39" s="369">
        <v>456.66500000000002</v>
      </c>
      <c r="W39" s="369">
        <v>420.05200000000002</v>
      </c>
      <c r="X39" s="369">
        <v>423.214</v>
      </c>
      <c r="Y39" s="364"/>
      <c r="Z39" s="364"/>
      <c r="AA39" s="364"/>
      <c r="AB39" s="364"/>
      <c r="AC39" s="364"/>
    </row>
    <row r="40" spans="1:29" ht="13.5" x14ac:dyDescent="0.25">
      <c r="A40" s="366" t="s">
        <v>331</v>
      </c>
      <c r="B40" s="366" t="s">
        <v>493</v>
      </c>
      <c r="C40" s="377" t="s">
        <v>332</v>
      </c>
      <c r="D40" s="369">
        <v>291.46699999999998</v>
      </c>
      <c r="E40" s="373">
        <v>221.02600000000001</v>
      </c>
      <c r="F40" s="373">
        <v>118.19799999999999</v>
      </c>
      <c r="G40" s="373">
        <v>136.41399999999999</v>
      </c>
      <c r="H40" s="373">
        <v>142.71199999999999</v>
      </c>
      <c r="I40" s="369">
        <v>154.04300000000001</v>
      </c>
      <c r="J40" s="369">
        <v>188.374</v>
      </c>
      <c r="K40" s="369">
        <v>222.90299999999999</v>
      </c>
      <c r="L40" s="369">
        <v>221.80699999999999</v>
      </c>
      <c r="M40" s="369">
        <v>43.39</v>
      </c>
      <c r="N40" s="369">
        <v>191.517</v>
      </c>
      <c r="O40" s="369">
        <v>37.524999999999999</v>
      </c>
      <c r="P40" s="369">
        <v>171.011</v>
      </c>
      <c r="Q40" s="369">
        <v>37.276000000000003</v>
      </c>
      <c r="R40" s="369">
        <v>164.5</v>
      </c>
      <c r="S40" s="369">
        <v>37.427</v>
      </c>
      <c r="T40" s="369">
        <v>33.768000000000001</v>
      </c>
      <c r="U40" s="364"/>
      <c r="V40" s="369">
        <v>34.96</v>
      </c>
      <c r="W40" s="369">
        <v>33.28</v>
      </c>
      <c r="X40" s="369">
        <v>31.500999999999998</v>
      </c>
      <c r="Y40" s="364"/>
      <c r="Z40" s="364"/>
      <c r="AA40" s="364"/>
      <c r="AB40" s="364"/>
      <c r="AC40" s="364"/>
    </row>
    <row r="41" spans="1:29" s="376" customFormat="1" ht="13.5" x14ac:dyDescent="0.2">
      <c r="A41" s="374" t="s">
        <v>333</v>
      </c>
      <c r="B41" s="374" t="s">
        <v>539</v>
      </c>
      <c r="C41" s="362" t="s">
        <v>334</v>
      </c>
      <c r="D41" s="363">
        <v>1207.5630000000001</v>
      </c>
      <c r="E41" s="363">
        <v>1810.567</v>
      </c>
      <c r="F41" s="363">
        <v>1582.797</v>
      </c>
      <c r="G41" s="363">
        <v>2315.634</v>
      </c>
      <c r="H41" s="363">
        <v>1903.7950000000001</v>
      </c>
      <c r="I41" s="363">
        <v>2254.4430000000002</v>
      </c>
      <c r="J41" s="363">
        <v>2315.9690000000001</v>
      </c>
      <c r="K41" s="363">
        <v>4038.1000000000004</v>
      </c>
      <c r="L41" s="363">
        <v>1359.4259999999999</v>
      </c>
      <c r="M41" s="363">
        <v>1887.211</v>
      </c>
      <c r="N41" s="363">
        <v>982.72</v>
      </c>
      <c r="O41" s="363">
        <f t="shared" ref="O41" si="5">O43+O44+O45</f>
        <v>939.38400000000001</v>
      </c>
      <c r="P41" s="363">
        <v>1239.0720000000001</v>
      </c>
      <c r="Q41" s="363">
        <v>1198.7190000000001</v>
      </c>
      <c r="R41" s="363">
        <v>1677.6859999999999</v>
      </c>
      <c r="S41" s="363">
        <v>1007.0749999999999</v>
      </c>
      <c r="T41" s="363">
        <v>1313.3050000000007</v>
      </c>
      <c r="U41" s="364"/>
      <c r="V41" s="363">
        <v>1263.9466499999999</v>
      </c>
      <c r="W41" s="363">
        <v>2113.9122861140008</v>
      </c>
      <c r="X41" s="363">
        <v>2433.7836188844076</v>
      </c>
      <c r="Y41" s="364"/>
      <c r="Z41" s="364"/>
      <c r="AA41" s="364"/>
      <c r="AB41" s="364"/>
      <c r="AC41" s="364"/>
    </row>
    <row r="42" spans="1:29" ht="13.5" x14ac:dyDescent="0.25">
      <c r="A42" s="378" t="s">
        <v>335</v>
      </c>
      <c r="B42" s="378" t="s">
        <v>540</v>
      </c>
      <c r="C42" s="379"/>
      <c r="D42" s="369">
        <v>281.93200000000002</v>
      </c>
      <c r="E42" s="369">
        <v>294.39299999999997</v>
      </c>
      <c r="F42" s="369">
        <v>650.44400000000007</v>
      </c>
      <c r="G42" s="369">
        <v>793.44200000000012</v>
      </c>
      <c r="H42" s="368">
        <v>805.40599999999972</v>
      </c>
      <c r="I42" s="368">
        <v>808.67399999999975</v>
      </c>
      <c r="J42" s="369">
        <v>1194.6710000000003</v>
      </c>
      <c r="K42" s="369">
        <v>2986.181</v>
      </c>
      <c r="L42" s="369">
        <v>787.80299999999988</v>
      </c>
      <c r="M42" s="369">
        <v>1148.5540000000001</v>
      </c>
      <c r="N42" s="369">
        <v>661.40300000000002</v>
      </c>
      <c r="O42" s="369">
        <v>346.04300000000001</v>
      </c>
      <c r="P42" s="369">
        <v>1009.861</v>
      </c>
      <c r="Q42" s="369">
        <v>298.27499999999998</v>
      </c>
      <c r="R42" s="369">
        <v>944.75599999999997</v>
      </c>
      <c r="S42" s="369">
        <v>546.89300000000003</v>
      </c>
      <c r="T42" s="369">
        <v>854.11</v>
      </c>
      <c r="U42" s="364"/>
      <c r="V42" s="369">
        <v>781.149</v>
      </c>
      <c r="W42" s="369">
        <v>1629.4430000000002</v>
      </c>
      <c r="X42" s="369">
        <v>1947.6240000000003</v>
      </c>
      <c r="Y42" s="364"/>
      <c r="Z42" s="364"/>
      <c r="AA42" s="364"/>
      <c r="AB42" s="364"/>
      <c r="AC42" s="364"/>
    </row>
    <row r="43" spans="1:29" ht="13.5" x14ac:dyDescent="0.2">
      <c r="A43" s="371" t="s">
        <v>336</v>
      </c>
      <c r="B43" s="371" t="s">
        <v>541</v>
      </c>
      <c r="C43" s="367" t="s">
        <v>337</v>
      </c>
      <c r="D43" s="369">
        <v>0</v>
      </c>
      <c r="E43" s="369">
        <v>0</v>
      </c>
      <c r="F43" s="369">
        <v>0</v>
      </c>
      <c r="G43" s="369">
        <v>0</v>
      </c>
      <c r="H43" s="368">
        <v>0</v>
      </c>
      <c r="I43" s="368">
        <v>0</v>
      </c>
      <c r="J43" s="369">
        <v>0</v>
      </c>
      <c r="K43" s="369">
        <v>0</v>
      </c>
      <c r="L43" s="369">
        <v>0</v>
      </c>
      <c r="M43" s="369"/>
      <c r="N43" s="369">
        <v>0</v>
      </c>
      <c r="O43" s="369">
        <v>0</v>
      </c>
      <c r="P43" s="369">
        <v>0</v>
      </c>
      <c r="Q43" s="369">
        <v>0</v>
      </c>
      <c r="R43" s="369">
        <v>0</v>
      </c>
      <c r="S43" s="369">
        <v>0</v>
      </c>
      <c r="T43" s="369">
        <v>0</v>
      </c>
      <c r="U43" s="364"/>
      <c r="V43" s="369">
        <v>0</v>
      </c>
      <c r="W43" s="369">
        <v>0</v>
      </c>
      <c r="X43" s="369">
        <v>0</v>
      </c>
      <c r="Y43" s="364"/>
      <c r="Z43" s="364"/>
      <c r="AA43" s="364"/>
      <c r="AB43" s="364"/>
      <c r="AC43" s="364"/>
    </row>
    <row r="44" spans="1:29" ht="13.5" x14ac:dyDescent="0.2">
      <c r="A44" s="366" t="s">
        <v>338</v>
      </c>
      <c r="B44" s="366" t="s">
        <v>542</v>
      </c>
      <c r="C44" s="367" t="s">
        <v>339</v>
      </c>
      <c r="D44" s="368">
        <v>1045.3030000000001</v>
      </c>
      <c r="E44" s="368">
        <v>1180.0239999999999</v>
      </c>
      <c r="F44" s="369">
        <v>946.428</v>
      </c>
      <c r="G44" s="369">
        <v>1434.76</v>
      </c>
      <c r="H44" s="368">
        <v>1125.0530000000001</v>
      </c>
      <c r="I44" s="368">
        <v>1269.18</v>
      </c>
      <c r="J44" s="369">
        <v>1353.962</v>
      </c>
      <c r="K44" s="369">
        <v>2122.319</v>
      </c>
      <c r="L44" s="369">
        <v>830.947</v>
      </c>
      <c r="M44" s="369">
        <v>1844.2180000000001</v>
      </c>
      <c r="N44" s="369">
        <v>679.72900000000004</v>
      </c>
      <c r="O44" s="369">
        <v>905.57100000000003</v>
      </c>
      <c r="P44" s="369">
        <v>617.70000000000005</v>
      </c>
      <c r="Q44" s="369">
        <v>1092.1320000000001</v>
      </c>
      <c r="R44" s="369">
        <v>1179.4459999999999</v>
      </c>
      <c r="S44" s="369">
        <v>977.86699999999996</v>
      </c>
      <c r="T44" s="369">
        <v>1291.3530000000007</v>
      </c>
      <c r="U44" s="364"/>
      <c r="V44" s="369">
        <v>1237.4969179999998</v>
      </c>
      <c r="W44" s="369">
        <v>2085.8744924420007</v>
      </c>
      <c r="X44" s="369">
        <v>2404.5141222908396</v>
      </c>
      <c r="Y44" s="364"/>
      <c r="Z44" s="364"/>
      <c r="AA44" s="364"/>
      <c r="AB44" s="364"/>
      <c r="AC44" s="364"/>
    </row>
    <row r="45" spans="1:29" ht="13.5" x14ac:dyDescent="0.2">
      <c r="A45" s="380" t="s">
        <v>340</v>
      </c>
      <c r="B45" s="380" t="s">
        <v>543</v>
      </c>
      <c r="C45" s="381" t="s">
        <v>341</v>
      </c>
      <c r="D45" s="369">
        <v>162.26000000000002</v>
      </c>
      <c r="E45" s="369">
        <v>630.54300000000001</v>
      </c>
      <c r="F45" s="369">
        <v>636.36900000000003</v>
      </c>
      <c r="G45" s="369">
        <v>880.87399999999991</v>
      </c>
      <c r="H45" s="368">
        <v>778.74200000000008</v>
      </c>
      <c r="I45" s="368">
        <v>985.26300000000003</v>
      </c>
      <c r="J45" s="369">
        <v>962.00699999999995</v>
      </c>
      <c r="K45" s="369">
        <v>1915.7810000000002</v>
      </c>
      <c r="L45" s="369">
        <v>528.47899999999993</v>
      </c>
      <c r="M45" s="369">
        <v>42.993000000000002</v>
      </c>
      <c r="N45" s="369">
        <v>302.99099999999999</v>
      </c>
      <c r="O45" s="369">
        <v>33.813000000000002</v>
      </c>
      <c r="P45" s="369">
        <v>621.37199999999996</v>
      </c>
      <c r="Q45" s="369">
        <v>106.587</v>
      </c>
      <c r="R45" s="369">
        <v>498.24</v>
      </c>
      <c r="S45" s="369">
        <v>29.207999999999998</v>
      </c>
      <c r="T45" s="369">
        <v>21.951999999999998</v>
      </c>
      <c r="U45" s="364"/>
      <c r="V45" s="369">
        <v>26.449731999999955</v>
      </c>
      <c r="W45" s="369">
        <v>28.03779367200006</v>
      </c>
      <c r="X45" s="369">
        <v>29.269496593568007</v>
      </c>
      <c r="Y45" s="364"/>
      <c r="Z45" s="364"/>
      <c r="AA45" s="364"/>
      <c r="AB45" s="364"/>
      <c r="AC45" s="364"/>
    </row>
    <row r="46" spans="1:29" ht="13.5" x14ac:dyDescent="0.2">
      <c r="A46" s="356" t="s">
        <v>342</v>
      </c>
      <c r="B46" s="356" t="s">
        <v>475</v>
      </c>
      <c r="C46" s="382" t="s">
        <v>343</v>
      </c>
      <c r="D46" s="383">
        <v>25374.615000000002</v>
      </c>
      <c r="E46" s="383">
        <v>28463.259000000002</v>
      </c>
      <c r="F46" s="383">
        <v>28736.951000000005</v>
      </c>
      <c r="G46" s="383">
        <v>29512.988999999998</v>
      </c>
      <c r="H46" s="383">
        <v>30103.038</v>
      </c>
      <c r="I46" s="383">
        <v>31441.087000000003</v>
      </c>
      <c r="J46" s="383">
        <v>33008.945</v>
      </c>
      <c r="K46" s="383">
        <v>36492.366999999998</v>
      </c>
      <c r="L46" s="383">
        <v>34571.602999999996</v>
      </c>
      <c r="M46" s="384">
        <v>34533.618999999999</v>
      </c>
      <c r="N46" s="383">
        <v>35065.466</v>
      </c>
      <c r="O46" s="383" t="e">
        <f t="shared" ref="O46:Q46" si="6">O49+O52+O53+O56+O62+O65+O82+O86</f>
        <v>#REF!</v>
      </c>
      <c r="P46" s="383">
        <v>37500.789000000004</v>
      </c>
      <c r="Q46" s="383">
        <f t="shared" si="6"/>
        <v>37216.335000000006</v>
      </c>
      <c r="R46" s="383">
        <v>40304.407999999996</v>
      </c>
      <c r="S46" s="383">
        <v>39325.876000000004</v>
      </c>
      <c r="T46" s="383">
        <v>44295.402999999998</v>
      </c>
      <c r="U46" s="364"/>
      <c r="V46" s="383">
        <f>43826.92845+300</f>
        <v>44126.928449999999</v>
      </c>
      <c r="W46" s="383">
        <v>47109.363768033996</v>
      </c>
      <c r="X46" s="383">
        <v>49767.89414444258</v>
      </c>
      <c r="Y46" s="364"/>
      <c r="Z46" s="364"/>
      <c r="AA46" s="364"/>
      <c r="AB46" s="364"/>
      <c r="AC46" s="364"/>
    </row>
    <row r="47" spans="1:29" ht="13.5" x14ac:dyDescent="0.2">
      <c r="A47" s="359" t="s">
        <v>40</v>
      </c>
      <c r="B47" s="359" t="s">
        <v>474</v>
      </c>
      <c r="C47" s="385"/>
      <c r="D47" s="386">
        <v>0.36994339481305105</v>
      </c>
      <c r="E47" s="386">
        <v>0.44407564591215809</v>
      </c>
      <c r="F47" s="386">
        <v>0.4220252624044975</v>
      </c>
      <c r="G47" s="386">
        <v>0.4144245319418392</v>
      </c>
      <c r="H47" s="386">
        <v>0.40965531161403118</v>
      </c>
      <c r="I47" s="386">
        <v>0.42285189351144503</v>
      </c>
      <c r="J47" s="386">
        <v>0.43287095223218003</v>
      </c>
      <c r="K47" s="386">
        <v>0.45753750605047516</v>
      </c>
      <c r="L47" s="386">
        <v>0.42660778049373366</v>
      </c>
      <c r="M47" s="386">
        <v>41.11566750428431</v>
      </c>
      <c r="N47" s="386">
        <v>0.41489243496027811</v>
      </c>
      <c r="O47" s="386" t="e">
        <f>O46/O94</f>
        <v>#REF!</v>
      </c>
      <c r="P47" s="386">
        <v>0.41797132556348798</v>
      </c>
      <c r="Q47" s="386">
        <f>Q46/Q94</f>
        <v>0.38410774496817041</v>
      </c>
      <c r="R47" s="386">
        <v>0.42796423179456633</v>
      </c>
      <c r="S47" s="386">
        <v>40.110965112377002</v>
      </c>
      <c r="T47" s="489">
        <v>49.773037239848769</v>
      </c>
      <c r="U47" s="490"/>
      <c r="V47" s="489">
        <v>46.040805654379461</v>
      </c>
      <c r="W47" s="489">
        <v>46.886948961462444</v>
      </c>
      <c r="X47" s="489">
        <v>47.041410674073596</v>
      </c>
      <c r="Y47" s="364"/>
      <c r="Z47" s="364"/>
      <c r="AA47" s="364"/>
      <c r="AB47" s="364"/>
      <c r="AC47" s="364"/>
    </row>
    <row r="48" spans="1:29" s="365" customFormat="1" ht="54" x14ac:dyDescent="0.25">
      <c r="A48" s="387" t="s">
        <v>344</v>
      </c>
      <c r="B48" s="387" t="s">
        <v>478</v>
      </c>
      <c r="C48" s="362" t="s">
        <v>472</v>
      </c>
      <c r="D48" s="363">
        <v>22480.924000000003</v>
      </c>
      <c r="E48" s="363">
        <v>24757.755000000001</v>
      </c>
      <c r="F48" s="363">
        <v>25711.588000000003</v>
      </c>
      <c r="G48" s="363">
        <v>26288.807999999997</v>
      </c>
      <c r="H48" s="363">
        <v>27273.931</v>
      </c>
      <c r="I48" s="363">
        <v>28500.035000000003</v>
      </c>
      <c r="J48" s="363">
        <v>29486.997000000003</v>
      </c>
      <c r="K48" s="363">
        <v>30731.399999999998</v>
      </c>
      <c r="L48" s="363">
        <v>31283.347999999998</v>
      </c>
      <c r="M48" s="363">
        <v>31272.935999999998</v>
      </c>
      <c r="N48" s="363">
        <v>31992.323</v>
      </c>
      <c r="O48" s="363">
        <f>O49+O52+O53+O56+O62+O65+O82</f>
        <v>32807.440000000002</v>
      </c>
      <c r="P48" s="363">
        <v>33800.137000000002</v>
      </c>
      <c r="Q48" s="363">
        <v>34823.244000000006</v>
      </c>
      <c r="R48" s="363">
        <v>36491.567999999999</v>
      </c>
      <c r="S48" s="363">
        <v>37269.736000000004</v>
      </c>
      <c r="T48" s="363">
        <v>40768.002999999997</v>
      </c>
      <c r="U48" s="364"/>
      <c r="V48" s="363">
        <f>41316.428528+300</f>
        <v>41616.428527999997</v>
      </c>
      <c r="W48" s="363">
        <v>43425.669589621997</v>
      </c>
      <c r="X48" s="363">
        <v>45745.937158180444</v>
      </c>
      <c r="Y48" s="364"/>
      <c r="Z48" s="364"/>
      <c r="AA48" s="364"/>
      <c r="AB48" s="364"/>
      <c r="AC48" s="364"/>
    </row>
    <row r="49" spans="1:29" s="376" customFormat="1" ht="13.5" x14ac:dyDescent="0.2">
      <c r="A49" s="388" t="s">
        <v>129</v>
      </c>
      <c r="B49" s="388" t="s">
        <v>479</v>
      </c>
      <c r="C49" s="389" t="s">
        <v>275</v>
      </c>
      <c r="D49" s="369">
        <v>5164.2740000000003</v>
      </c>
      <c r="E49" s="369">
        <v>5543.5029999999997</v>
      </c>
      <c r="F49" s="369">
        <v>5756.7960000000003</v>
      </c>
      <c r="G49" s="369">
        <v>5895.0870000000004</v>
      </c>
      <c r="H49" s="368">
        <v>6033.52</v>
      </c>
      <c r="I49" s="368">
        <v>6417.6589999999997</v>
      </c>
      <c r="J49" s="369">
        <v>6766.7759999999998</v>
      </c>
      <c r="K49" s="369">
        <v>7120.8119999999999</v>
      </c>
      <c r="L49" s="369">
        <v>7535.1229999999996</v>
      </c>
      <c r="M49" s="369">
        <v>7342.7070000000003</v>
      </c>
      <c r="N49" s="369">
        <v>7920.0810000000001</v>
      </c>
      <c r="O49" s="369">
        <f>8021.442+83.786</f>
        <v>8105.2280000000001</v>
      </c>
      <c r="P49" s="369">
        <v>8359.5329999999994</v>
      </c>
      <c r="Q49" s="369">
        <v>8900.0930000000008</v>
      </c>
      <c r="R49" s="369">
        <v>9596.1630000000005</v>
      </c>
      <c r="S49" s="369">
        <v>9739.8240000000005</v>
      </c>
      <c r="T49" s="369">
        <v>10099.175000000001</v>
      </c>
      <c r="U49" s="364"/>
      <c r="V49" s="369">
        <v>10356.56789</v>
      </c>
      <c r="W49" s="369">
        <v>10858.035884499999</v>
      </c>
      <c r="X49" s="369">
        <v>11357.144238956</v>
      </c>
      <c r="Y49" s="364"/>
      <c r="Z49" s="364"/>
      <c r="AA49" s="364"/>
      <c r="AB49" s="364"/>
      <c r="AC49" s="364"/>
    </row>
    <row r="50" spans="1:29" s="376" customFormat="1" ht="13.5" x14ac:dyDescent="0.2">
      <c r="A50" s="366" t="s">
        <v>345</v>
      </c>
      <c r="B50" s="366" t="s">
        <v>480</v>
      </c>
      <c r="C50" s="202" t="s">
        <v>346</v>
      </c>
      <c r="D50" s="368">
        <v>3992.991</v>
      </c>
      <c r="E50" s="368">
        <v>4107.4579999999996</v>
      </c>
      <c r="F50" s="368">
        <v>4276.6540000000005</v>
      </c>
      <c r="G50" s="368">
        <v>4310.165</v>
      </c>
      <c r="H50" s="368">
        <v>4489.8230000000003</v>
      </c>
      <c r="I50" s="368">
        <v>4715.0469999999996</v>
      </c>
      <c r="J50" s="368">
        <v>4928.04</v>
      </c>
      <c r="K50" s="368">
        <v>5168.6679999999997</v>
      </c>
      <c r="L50" s="368">
        <v>5463.7849999999999</v>
      </c>
      <c r="M50" s="368">
        <v>5336.4309999999996</v>
      </c>
      <c r="N50" s="368">
        <v>5752.54</v>
      </c>
      <c r="O50" s="368">
        <f>5871.86+61.102</f>
        <v>5932.9619999999995</v>
      </c>
      <c r="P50" s="368">
        <v>6224.2669999999998</v>
      </c>
      <c r="Q50" s="368">
        <v>6498.8530000000001</v>
      </c>
      <c r="R50" s="368">
        <v>6991.3109999999997</v>
      </c>
      <c r="S50" s="368">
        <v>7121.8559999999998</v>
      </c>
      <c r="T50" s="368">
        <v>7380.3099999999995</v>
      </c>
      <c r="U50" s="364"/>
      <c r="V50" s="368">
        <v>7562.3203910000002</v>
      </c>
      <c r="W50" s="368">
        <v>7924.2116605500005</v>
      </c>
      <c r="X50" s="368">
        <v>8287.7361722564001</v>
      </c>
      <c r="Y50" s="364"/>
      <c r="Z50" s="364"/>
      <c r="AA50" s="364"/>
      <c r="AB50" s="364"/>
      <c r="AC50" s="364"/>
    </row>
    <row r="51" spans="1:29" s="376" customFormat="1" ht="13.5" x14ac:dyDescent="0.2">
      <c r="A51" s="366" t="s">
        <v>347</v>
      </c>
      <c r="B51" s="366" t="s">
        <v>481</v>
      </c>
      <c r="C51" s="202" t="s">
        <v>348</v>
      </c>
      <c r="D51" s="368">
        <v>1241.2829999999999</v>
      </c>
      <c r="E51" s="368">
        <v>1436.0450000000001</v>
      </c>
      <c r="F51" s="368">
        <v>1480.1420000000001</v>
      </c>
      <c r="G51" s="368">
        <v>1584.922</v>
      </c>
      <c r="H51" s="368">
        <v>1543.6969999999999</v>
      </c>
      <c r="I51" s="368">
        <v>1702.6120000000001</v>
      </c>
      <c r="J51" s="368">
        <v>1838.7360000000001</v>
      </c>
      <c r="K51" s="368">
        <v>1952.144</v>
      </c>
      <c r="L51" s="368">
        <v>2071.3380000000002</v>
      </c>
      <c r="M51" s="368">
        <v>2006.2760000000007</v>
      </c>
      <c r="N51" s="368">
        <v>2167.5410000000002</v>
      </c>
      <c r="O51" s="368">
        <f t="shared" ref="O51" si="7">O49-O50</f>
        <v>2172.2660000000005</v>
      </c>
      <c r="P51" s="368">
        <v>2135.2660000000001</v>
      </c>
      <c r="Q51" s="368">
        <v>2401.2400000000007</v>
      </c>
      <c r="R51" s="368">
        <v>2604.8519999999999</v>
      </c>
      <c r="S51" s="368">
        <v>2617.9680000000008</v>
      </c>
      <c r="T51" s="368">
        <v>2718.8650000000016</v>
      </c>
      <c r="U51" s="364"/>
      <c r="V51" s="368">
        <v>2794.2474990000005</v>
      </c>
      <c r="W51" s="368">
        <v>2933.8242239499982</v>
      </c>
      <c r="X51" s="368">
        <v>3069.4080666995987</v>
      </c>
      <c r="Y51" s="364"/>
      <c r="Z51" s="364"/>
      <c r="AA51" s="364"/>
      <c r="AB51" s="364"/>
      <c r="AC51" s="364"/>
    </row>
    <row r="52" spans="1:29" s="376" customFormat="1" ht="13.5" x14ac:dyDescent="0.2">
      <c r="A52" s="388" t="s">
        <v>349</v>
      </c>
      <c r="B52" s="388" t="s">
        <v>482</v>
      </c>
      <c r="C52" s="389" t="s">
        <v>76</v>
      </c>
      <c r="D52" s="369">
        <v>3328.5880000000002</v>
      </c>
      <c r="E52" s="369">
        <v>3917.29</v>
      </c>
      <c r="F52" s="369">
        <v>3996.7779999999998</v>
      </c>
      <c r="G52" s="369">
        <v>4136.558</v>
      </c>
      <c r="H52" s="368">
        <v>4213.0330000000004</v>
      </c>
      <c r="I52" s="368">
        <v>4210.4369999999999</v>
      </c>
      <c r="J52" s="369">
        <v>4380.6530000000002</v>
      </c>
      <c r="K52" s="369">
        <v>4736.7370000000001</v>
      </c>
      <c r="L52" s="369">
        <v>4529.8209999999999</v>
      </c>
      <c r="M52" s="369">
        <v>4717.0619999999999</v>
      </c>
      <c r="N52" s="369">
        <v>4851.5540000000001</v>
      </c>
      <c r="O52" s="369">
        <f>4895.969-8</f>
        <v>4887.9690000000001</v>
      </c>
      <c r="P52" s="369">
        <v>4977.4350000000004</v>
      </c>
      <c r="Q52" s="369">
        <v>5429.8950000000004</v>
      </c>
      <c r="R52" s="369">
        <v>5243.509</v>
      </c>
      <c r="S52" s="369">
        <v>5281.6180000000004</v>
      </c>
      <c r="T52" s="369">
        <v>5660.5070000000005</v>
      </c>
      <c r="U52" s="364"/>
      <c r="V52" s="369">
        <v>6026.6243680000007</v>
      </c>
      <c r="W52" s="369">
        <v>6588.410416992002</v>
      </c>
      <c r="X52" s="369">
        <v>7349.0274053318371</v>
      </c>
      <c r="Y52" s="364"/>
      <c r="Z52" s="364"/>
      <c r="AA52" s="364"/>
      <c r="AB52" s="364"/>
      <c r="AC52" s="364"/>
    </row>
    <row r="53" spans="1:29" s="376" customFormat="1" ht="13.5" x14ac:dyDescent="0.2">
      <c r="A53" s="378" t="s">
        <v>350</v>
      </c>
      <c r="B53" s="378" t="s">
        <v>483</v>
      </c>
      <c r="C53" s="389" t="s">
        <v>351</v>
      </c>
      <c r="D53" s="369">
        <v>80.391000000000005</v>
      </c>
      <c r="E53" s="369">
        <v>75.658000000000001</v>
      </c>
      <c r="F53" s="369">
        <v>94.039999999999992</v>
      </c>
      <c r="G53" s="369">
        <v>102.44500000000001</v>
      </c>
      <c r="H53" s="368">
        <v>97.396999999999991</v>
      </c>
      <c r="I53" s="368">
        <v>114.928</v>
      </c>
      <c r="J53" s="369">
        <v>109.471</v>
      </c>
      <c r="K53" s="369">
        <v>102.72799999999999</v>
      </c>
      <c r="L53" s="369">
        <v>129.87099999999998</v>
      </c>
      <c r="M53" s="369">
        <v>49.786000000000001</v>
      </c>
      <c r="N53" s="369">
        <v>87.194000000000003</v>
      </c>
      <c r="O53" s="369">
        <f t="shared" ref="O53" si="8">O54+O55</f>
        <v>90.834000000000003</v>
      </c>
      <c r="P53" s="369">
        <v>150.05600000000001</v>
      </c>
      <c r="Q53" s="369">
        <v>67.528000000000006</v>
      </c>
      <c r="R53" s="369">
        <v>165.739</v>
      </c>
      <c r="S53" s="369">
        <v>82.433999999999997</v>
      </c>
      <c r="T53" s="369">
        <v>82.433999999999997</v>
      </c>
      <c r="U53" s="364"/>
      <c r="V53" s="369">
        <v>93.013000000000005</v>
      </c>
      <c r="W53" s="369">
        <v>98.007000000000005</v>
      </c>
      <c r="X53" s="369">
        <v>103.00700000000001</v>
      </c>
      <c r="Y53" s="364"/>
      <c r="Z53" s="364"/>
      <c r="AA53" s="364"/>
      <c r="AB53" s="364"/>
      <c r="AC53" s="364"/>
    </row>
    <row r="54" spans="1:29" ht="13.5" x14ac:dyDescent="0.2">
      <c r="A54" s="390" t="s">
        <v>352</v>
      </c>
      <c r="B54" s="390" t="s">
        <v>484</v>
      </c>
      <c r="C54" s="367" t="s">
        <v>353</v>
      </c>
      <c r="D54" s="369">
        <v>61.139000000000003</v>
      </c>
      <c r="E54" s="369">
        <v>66.900999999999996</v>
      </c>
      <c r="F54" s="369">
        <v>72.16</v>
      </c>
      <c r="G54" s="369">
        <v>75.992000000000004</v>
      </c>
      <c r="H54" s="368">
        <v>88.078999999999994</v>
      </c>
      <c r="I54" s="368">
        <v>92.152000000000001</v>
      </c>
      <c r="J54" s="369">
        <v>79.536000000000001</v>
      </c>
      <c r="K54" s="369">
        <v>101.86499999999999</v>
      </c>
      <c r="L54" s="369">
        <v>107.267</v>
      </c>
      <c r="M54" s="369">
        <v>49.786000000000001</v>
      </c>
      <c r="N54" s="369">
        <v>62.186999999999998</v>
      </c>
      <c r="O54" s="369">
        <v>90.834000000000003</v>
      </c>
      <c r="P54" s="369">
        <v>124.069</v>
      </c>
      <c r="Q54" s="369">
        <v>67.528000000000006</v>
      </c>
      <c r="R54" s="369">
        <v>133.97800000000001</v>
      </c>
      <c r="S54" s="369">
        <v>82.433999999999997</v>
      </c>
      <c r="T54" s="369">
        <v>82.433999999999997</v>
      </c>
      <c r="U54" s="364"/>
      <c r="V54" s="369">
        <v>93.013000000000005</v>
      </c>
      <c r="W54" s="369">
        <v>98.007000000000005</v>
      </c>
      <c r="X54" s="369">
        <v>103.00700000000001</v>
      </c>
      <c r="Y54" s="364"/>
      <c r="Z54" s="364"/>
      <c r="AA54" s="364"/>
      <c r="AB54" s="364"/>
      <c r="AC54" s="364"/>
    </row>
    <row r="55" spans="1:29" ht="13.5" x14ac:dyDescent="0.2">
      <c r="A55" s="390" t="s">
        <v>354</v>
      </c>
      <c r="B55" s="390" t="s">
        <v>485</v>
      </c>
      <c r="C55" s="367" t="s">
        <v>301</v>
      </c>
      <c r="D55" s="369">
        <v>19.251999999999999</v>
      </c>
      <c r="E55" s="373">
        <v>8.7569999999999997</v>
      </c>
      <c r="F55" s="373">
        <v>21.88</v>
      </c>
      <c r="G55" s="373">
        <v>26.452999999999999</v>
      </c>
      <c r="H55" s="372">
        <v>9.3179999999999996</v>
      </c>
      <c r="I55" s="368">
        <v>22.776</v>
      </c>
      <c r="J55" s="369">
        <v>29.934999999999999</v>
      </c>
      <c r="K55" s="369">
        <v>0.86299999999999999</v>
      </c>
      <c r="L55" s="369">
        <v>22.603999999999999</v>
      </c>
      <c r="M55" s="369">
        <v>0</v>
      </c>
      <c r="N55" s="369">
        <v>25.007000000000001</v>
      </c>
      <c r="O55" s="369">
        <v>0</v>
      </c>
      <c r="P55" s="369">
        <v>25.986999999999998</v>
      </c>
      <c r="Q55" s="369">
        <v>0</v>
      </c>
      <c r="R55" s="369">
        <v>31.760999999999999</v>
      </c>
      <c r="S55" s="369">
        <v>0</v>
      </c>
      <c r="T55" s="369">
        <v>0</v>
      </c>
      <c r="U55" s="364"/>
      <c r="V55" s="369">
        <v>0</v>
      </c>
      <c r="W55" s="369">
        <v>0</v>
      </c>
      <c r="X55" s="369">
        <v>0</v>
      </c>
      <c r="Y55" s="364"/>
      <c r="Z55" s="364"/>
      <c r="AA55" s="364"/>
      <c r="AB55" s="364"/>
      <c r="AC55" s="364"/>
    </row>
    <row r="56" spans="1:29" s="376" customFormat="1" ht="13.5" x14ac:dyDescent="0.2">
      <c r="A56" s="378" t="s">
        <v>355</v>
      </c>
      <c r="B56" s="378" t="s">
        <v>486</v>
      </c>
      <c r="C56" s="389" t="s">
        <v>356</v>
      </c>
      <c r="D56" s="369">
        <v>919.86900000000003</v>
      </c>
      <c r="E56" s="373">
        <v>877.72799999999995</v>
      </c>
      <c r="F56" s="373">
        <v>782.77</v>
      </c>
      <c r="G56" s="373">
        <v>878.18899999999996</v>
      </c>
      <c r="H56" s="372">
        <v>892.34199999999998</v>
      </c>
      <c r="I56" s="368">
        <v>1079.5999999999999</v>
      </c>
      <c r="J56" s="369">
        <v>1066.82</v>
      </c>
      <c r="K56" s="369">
        <v>949.99</v>
      </c>
      <c r="L56" s="369">
        <v>881.04300000000001</v>
      </c>
      <c r="M56" s="369">
        <v>479.62900000000002</v>
      </c>
      <c r="N56" s="369">
        <v>975.63099999999997</v>
      </c>
      <c r="O56" s="369">
        <v>394.23599999999999</v>
      </c>
      <c r="P56" s="369">
        <v>1048.04</v>
      </c>
      <c r="Q56" s="369">
        <v>454.98899999999998</v>
      </c>
      <c r="R56" s="369">
        <v>1030.155</v>
      </c>
      <c r="S56" s="369">
        <v>471.49900000000002</v>
      </c>
      <c r="T56" s="369">
        <v>1088.673</v>
      </c>
      <c r="U56" s="364"/>
      <c r="V56" s="369">
        <v>1253.22531</v>
      </c>
      <c r="W56" s="369">
        <v>1218.5378488899999</v>
      </c>
      <c r="X56" s="369">
        <v>1225.2551058678</v>
      </c>
      <c r="Y56" s="364"/>
      <c r="Z56" s="364"/>
      <c r="AA56" s="364"/>
      <c r="AB56" s="364"/>
      <c r="AC56" s="364"/>
    </row>
    <row r="57" spans="1:29" s="376" customFormat="1" ht="13.5" x14ac:dyDescent="0.25">
      <c r="A57" s="366" t="s">
        <v>357</v>
      </c>
      <c r="B57" s="366" t="s">
        <v>487</v>
      </c>
      <c r="C57" s="377"/>
      <c r="D57" s="369">
        <v>325.99700000000001</v>
      </c>
      <c r="E57" s="373">
        <v>210.51199999999997</v>
      </c>
      <c r="F57" s="373">
        <v>196.977</v>
      </c>
      <c r="G57" s="373">
        <v>151.489</v>
      </c>
      <c r="H57" s="372">
        <v>120.155</v>
      </c>
      <c r="I57" s="368">
        <v>138.03700000000001</v>
      </c>
      <c r="J57" s="369">
        <v>91.73</v>
      </c>
      <c r="K57" s="369">
        <v>68.584999999999994</v>
      </c>
      <c r="L57" s="369">
        <v>57.859000000000002</v>
      </c>
      <c r="M57" s="369">
        <v>181.21299999999999</v>
      </c>
      <c r="N57" s="369">
        <v>92.421000000000006</v>
      </c>
      <c r="O57" s="369">
        <v>128.53200000000001</v>
      </c>
      <c r="P57" s="369">
        <v>89.744088000000005</v>
      </c>
      <c r="Q57" s="369">
        <v>159.285</v>
      </c>
      <c r="R57" s="369">
        <v>126.425</v>
      </c>
      <c r="S57" s="369">
        <v>131.75</v>
      </c>
      <c r="T57" s="369">
        <v>173.298</v>
      </c>
      <c r="U57" s="364"/>
      <c r="V57" s="369">
        <v>343.89102000000003</v>
      </c>
      <c r="W57" s="369">
        <v>305.40921037999999</v>
      </c>
      <c r="X57" s="369">
        <v>307.50841458759999</v>
      </c>
      <c r="Y57" s="364"/>
      <c r="Z57" s="364"/>
      <c r="AA57" s="364"/>
      <c r="AB57" s="364"/>
      <c r="AC57" s="364"/>
    </row>
    <row r="58" spans="1:29" s="376" customFormat="1" ht="13.5" x14ac:dyDescent="0.25">
      <c r="A58" s="366" t="s">
        <v>358</v>
      </c>
      <c r="B58" s="366" t="s">
        <v>488</v>
      </c>
      <c r="C58" s="377"/>
      <c r="D58" s="369">
        <v>385.93099999999993</v>
      </c>
      <c r="E58" s="373">
        <v>233.392</v>
      </c>
      <c r="F58" s="373">
        <v>309.87900000000002</v>
      </c>
      <c r="G58" s="373">
        <v>240.35299999999989</v>
      </c>
      <c r="H58" s="372">
        <v>237.51200000000003</v>
      </c>
      <c r="I58" s="368">
        <v>227.62699999999998</v>
      </c>
      <c r="J58" s="369">
        <v>238.87999999999997</v>
      </c>
      <c r="K58" s="369">
        <v>261.46000000000004</v>
      </c>
      <c r="L58" s="369">
        <v>242.32099999999997</v>
      </c>
      <c r="M58" s="369">
        <v>150.87100000000001</v>
      </c>
      <c r="N58" s="369">
        <v>187.64400000000001</v>
      </c>
      <c r="O58" s="369">
        <v>167.92099999999999</v>
      </c>
      <c r="P58" s="369">
        <v>202.05788999999999</v>
      </c>
      <c r="Q58" s="369">
        <v>178.64099999999999</v>
      </c>
      <c r="R58" s="369">
        <v>235.51500000000001</v>
      </c>
      <c r="S58" s="369">
        <v>195.58600000000001</v>
      </c>
      <c r="T58" s="369">
        <v>237.553</v>
      </c>
      <c r="U58" s="364"/>
      <c r="V58" s="369">
        <v>235.03829000000002</v>
      </c>
      <c r="W58" s="369">
        <v>239.34363851000001</v>
      </c>
      <c r="X58" s="369">
        <v>243.96169128020003</v>
      </c>
      <c r="Y58" s="364"/>
      <c r="Z58" s="364"/>
      <c r="AA58" s="364"/>
      <c r="AB58" s="364"/>
      <c r="AC58" s="364"/>
    </row>
    <row r="59" spans="1:29" s="376" customFormat="1" ht="13.5" x14ac:dyDescent="0.25">
      <c r="A59" s="366" t="s">
        <v>359</v>
      </c>
      <c r="B59" s="366" t="s">
        <v>489</v>
      </c>
      <c r="C59" s="377"/>
      <c r="D59" s="369">
        <v>215.26200000000003</v>
      </c>
      <c r="E59" s="373">
        <v>45.002999999999986</v>
      </c>
      <c r="F59" s="373">
        <v>109.405</v>
      </c>
      <c r="G59" s="373">
        <v>32.588000000000022</v>
      </c>
      <c r="H59" s="372">
        <v>16.189999999999969</v>
      </c>
      <c r="I59" s="368">
        <v>7.4410000000000593</v>
      </c>
      <c r="J59" s="368">
        <v>67.549000000000007</v>
      </c>
      <c r="K59" s="368">
        <v>8.5370000000000061</v>
      </c>
      <c r="L59" s="368">
        <v>9.6329999999999991</v>
      </c>
      <c r="M59" s="368">
        <v>8.8710000000000004</v>
      </c>
      <c r="N59" s="368">
        <v>9.0510000000000002</v>
      </c>
      <c r="O59" s="368">
        <v>8.6210000000000004</v>
      </c>
      <c r="P59" s="368">
        <v>9.0152359999999998</v>
      </c>
      <c r="Q59" s="368">
        <v>8.5410000000000004</v>
      </c>
      <c r="R59" s="368">
        <v>10.593</v>
      </c>
      <c r="S59" s="368">
        <v>8.5860000000000003</v>
      </c>
      <c r="T59" s="368">
        <v>11.553000000000001</v>
      </c>
      <c r="U59" s="364"/>
      <c r="V59" s="368">
        <v>8.5982900000000004</v>
      </c>
      <c r="W59" s="368">
        <v>8.715278510000001</v>
      </c>
      <c r="X59" s="368">
        <v>8.8407640801999996</v>
      </c>
      <c r="Y59" s="364"/>
      <c r="Z59" s="364"/>
      <c r="AA59" s="364"/>
      <c r="AB59" s="364"/>
      <c r="AC59" s="364"/>
    </row>
    <row r="60" spans="1:29" s="376" customFormat="1" ht="13.5" x14ac:dyDescent="0.25">
      <c r="A60" s="366" t="s">
        <v>360</v>
      </c>
      <c r="B60" s="366" t="s">
        <v>490</v>
      </c>
      <c r="C60" s="377"/>
      <c r="D60" s="369">
        <v>165.25700000000001</v>
      </c>
      <c r="E60" s="373">
        <v>182.41499999999999</v>
      </c>
      <c r="F60" s="373">
        <v>193.84299999999999</v>
      </c>
      <c r="G60" s="373">
        <v>200.131</v>
      </c>
      <c r="H60" s="372">
        <v>214.19</v>
      </c>
      <c r="I60" s="368">
        <v>214.18800000000002</v>
      </c>
      <c r="J60" s="369">
        <v>163.78100000000001</v>
      </c>
      <c r="K60" s="369">
        <v>246.755</v>
      </c>
      <c r="L60" s="369">
        <v>228.69</v>
      </c>
      <c r="M60" s="369">
        <v>141</v>
      </c>
      <c r="N60" s="369">
        <v>169.77699999999999</v>
      </c>
      <c r="O60" s="369">
        <v>158.30000000000001</v>
      </c>
      <c r="P60" s="369">
        <v>185.22223500000001</v>
      </c>
      <c r="Q60" s="369">
        <v>164.1</v>
      </c>
      <c r="R60" s="369">
        <v>217.41900000000001</v>
      </c>
      <c r="S60" s="369">
        <v>181</v>
      </c>
      <c r="T60" s="369">
        <v>220</v>
      </c>
      <c r="U60" s="364"/>
      <c r="V60" s="369">
        <v>225.44000000000003</v>
      </c>
      <c r="W60" s="369">
        <v>229.62836000000001</v>
      </c>
      <c r="X60" s="369">
        <v>234.12092720000004</v>
      </c>
      <c r="Y60" s="364"/>
      <c r="Z60" s="364"/>
      <c r="AA60" s="364"/>
      <c r="AB60" s="364"/>
      <c r="AC60" s="364"/>
    </row>
    <row r="61" spans="1:29" s="376" customFormat="1" ht="13.5" x14ac:dyDescent="0.25">
      <c r="A61" s="366" t="s">
        <v>361</v>
      </c>
      <c r="B61" s="366" t="s">
        <v>491</v>
      </c>
      <c r="C61" s="377"/>
      <c r="D61" s="369">
        <v>207.94100000000014</v>
      </c>
      <c r="E61" s="369">
        <v>433.82400000000001</v>
      </c>
      <c r="F61" s="369">
        <v>275.91399999999999</v>
      </c>
      <c r="G61" s="369">
        <v>486.34700000000004</v>
      </c>
      <c r="H61" s="368">
        <v>534.67499999999995</v>
      </c>
      <c r="I61" s="368">
        <v>713.93599999999992</v>
      </c>
      <c r="J61" s="369">
        <v>736.20999999999992</v>
      </c>
      <c r="K61" s="369">
        <v>619.94499999999994</v>
      </c>
      <c r="L61" s="369">
        <v>580.86300000000006</v>
      </c>
      <c r="M61" s="369">
        <v>147.54500000000004</v>
      </c>
      <c r="N61" s="369">
        <v>695.56599999999992</v>
      </c>
      <c r="O61" s="369">
        <f>O56-O57-O58</f>
        <v>97.782999999999959</v>
      </c>
      <c r="P61" s="369">
        <v>756.238022</v>
      </c>
      <c r="Q61" s="369">
        <v>117.06299999999996</v>
      </c>
      <c r="R61" s="369">
        <v>668.21500000000003</v>
      </c>
      <c r="S61" s="369">
        <v>144.16300000000001</v>
      </c>
      <c r="T61" s="369">
        <v>677.822</v>
      </c>
      <c r="U61" s="364"/>
      <c r="V61" s="369">
        <v>674.29599999999994</v>
      </c>
      <c r="W61" s="369">
        <v>673.78499999999997</v>
      </c>
      <c r="X61" s="369">
        <v>673.78499999999985</v>
      </c>
      <c r="Y61" s="364"/>
      <c r="Z61" s="364"/>
      <c r="AA61" s="364"/>
      <c r="AB61" s="364"/>
      <c r="AC61" s="364"/>
    </row>
    <row r="62" spans="1:29" s="376" customFormat="1" ht="13.5" x14ac:dyDescent="0.2">
      <c r="A62" s="388" t="s">
        <v>362</v>
      </c>
      <c r="B62" s="388" t="s">
        <v>492</v>
      </c>
      <c r="C62" s="389" t="s">
        <v>329</v>
      </c>
      <c r="D62" s="369">
        <v>921.19399999999996</v>
      </c>
      <c r="E62" s="369">
        <v>933.64099999999996</v>
      </c>
      <c r="F62" s="373">
        <v>882.74199999999996</v>
      </c>
      <c r="G62" s="369">
        <v>1102.972</v>
      </c>
      <c r="H62" s="368">
        <v>1311.694</v>
      </c>
      <c r="I62" s="368">
        <v>1417.569</v>
      </c>
      <c r="J62" s="369">
        <v>1477.021</v>
      </c>
      <c r="K62" s="369">
        <v>1415.1089999999999</v>
      </c>
      <c r="L62" s="369">
        <v>1372.9639999999999</v>
      </c>
      <c r="M62" s="369">
        <v>1126.7070000000001</v>
      </c>
      <c r="N62" s="369">
        <v>1216.5039999999999</v>
      </c>
      <c r="O62" s="369">
        <f>O63+O64</f>
        <v>1135.847</v>
      </c>
      <c r="P62" s="369">
        <v>1207.231</v>
      </c>
      <c r="Q62" s="369">
        <v>1124.79</v>
      </c>
      <c r="R62" s="369">
        <v>1157.095</v>
      </c>
      <c r="S62" s="369">
        <v>1057.1389999999999</v>
      </c>
      <c r="T62" s="369">
        <v>1053.3299999999997</v>
      </c>
      <c r="U62" s="364"/>
      <c r="V62" s="369">
        <v>1049.0650000000001</v>
      </c>
      <c r="W62" s="369">
        <v>1112.367</v>
      </c>
      <c r="X62" s="369">
        <v>1152.213</v>
      </c>
      <c r="Y62" s="364"/>
      <c r="Z62" s="364"/>
      <c r="AA62" s="364"/>
      <c r="AB62" s="364"/>
      <c r="AC62" s="364"/>
    </row>
    <row r="63" spans="1:29" s="376" customFormat="1" ht="13.5" x14ac:dyDescent="0.2">
      <c r="A63" s="390" t="s">
        <v>363</v>
      </c>
      <c r="B63" s="390" t="s">
        <v>493</v>
      </c>
      <c r="C63" s="367" t="s">
        <v>332</v>
      </c>
      <c r="D63" s="369">
        <v>921.19399999999996</v>
      </c>
      <c r="E63" s="369">
        <v>933.64099999999996</v>
      </c>
      <c r="F63" s="373">
        <v>882.74199999999996</v>
      </c>
      <c r="G63" s="369">
        <v>1102.972</v>
      </c>
      <c r="H63" s="368">
        <v>1311.694</v>
      </c>
      <c r="I63" s="368">
        <v>1417.569</v>
      </c>
      <c r="J63" s="369">
        <v>1477.021</v>
      </c>
      <c r="K63" s="369">
        <v>1415.1089999999999</v>
      </c>
      <c r="L63" s="369">
        <v>1372.9639999999999</v>
      </c>
      <c r="M63" s="369">
        <v>1126.7070000000001</v>
      </c>
      <c r="N63" s="369">
        <v>1216.5039999999999</v>
      </c>
      <c r="O63" s="369">
        <v>1135.847</v>
      </c>
      <c r="P63" s="369">
        <v>1207.231</v>
      </c>
      <c r="Q63" s="369">
        <v>1124.79</v>
      </c>
      <c r="R63" s="369">
        <v>1157.095</v>
      </c>
      <c r="S63" s="369">
        <v>1057.1389999999999</v>
      </c>
      <c r="T63" s="369">
        <v>1053.3299999999997</v>
      </c>
      <c r="U63" s="391"/>
      <c r="V63" s="369">
        <v>1049.0650000000001</v>
      </c>
      <c r="W63" s="369">
        <v>1112.367</v>
      </c>
      <c r="X63" s="369">
        <v>1152.213</v>
      </c>
      <c r="Y63" s="364"/>
      <c r="Z63" s="364"/>
      <c r="AA63" s="364"/>
      <c r="AB63" s="364"/>
      <c r="AC63" s="364"/>
    </row>
    <row r="64" spans="1:29" s="376" customFormat="1" ht="13.5" x14ac:dyDescent="0.2">
      <c r="A64" s="390" t="s">
        <v>364</v>
      </c>
      <c r="B64" s="390" t="s">
        <v>494</v>
      </c>
      <c r="C64" s="367" t="s">
        <v>467</v>
      </c>
      <c r="D64" s="369">
        <v>0</v>
      </c>
      <c r="E64" s="369">
        <v>0</v>
      </c>
      <c r="F64" s="369">
        <v>0</v>
      </c>
      <c r="G64" s="369">
        <v>0</v>
      </c>
      <c r="H64" s="368">
        <v>0</v>
      </c>
      <c r="I64" s="368">
        <v>0</v>
      </c>
      <c r="J64" s="368">
        <v>0</v>
      </c>
      <c r="K64" s="368">
        <v>0</v>
      </c>
      <c r="L64" s="368">
        <v>0</v>
      </c>
      <c r="M64" s="368">
        <v>0</v>
      </c>
      <c r="N64" s="368">
        <v>0</v>
      </c>
      <c r="O64" s="368">
        <v>0</v>
      </c>
      <c r="P64" s="368">
        <v>0</v>
      </c>
      <c r="Q64" s="368">
        <v>0</v>
      </c>
      <c r="R64" s="368">
        <v>0</v>
      </c>
      <c r="S64" s="368">
        <v>0</v>
      </c>
      <c r="T64" s="368">
        <v>0</v>
      </c>
      <c r="U64" s="364"/>
      <c r="V64" s="368">
        <v>0</v>
      </c>
      <c r="W64" s="368">
        <v>0</v>
      </c>
      <c r="X64" s="368">
        <v>0</v>
      </c>
      <c r="Y64" s="364"/>
      <c r="Z64" s="364"/>
      <c r="AA64" s="364"/>
      <c r="AB64" s="364"/>
      <c r="AC64" s="364"/>
    </row>
    <row r="65" spans="1:29" s="376" customFormat="1" ht="13.5" x14ac:dyDescent="0.2">
      <c r="A65" s="388" t="s">
        <v>365</v>
      </c>
      <c r="B65" s="388" t="s">
        <v>495</v>
      </c>
      <c r="C65" s="389" t="s">
        <v>366</v>
      </c>
      <c r="D65" s="369">
        <v>11147.482</v>
      </c>
      <c r="E65" s="369">
        <v>12334.68</v>
      </c>
      <c r="F65" s="369">
        <v>13234.159</v>
      </c>
      <c r="G65" s="369">
        <v>13213.635</v>
      </c>
      <c r="H65" s="368">
        <v>13743.616</v>
      </c>
      <c r="I65" s="368">
        <v>14097.726000000001</v>
      </c>
      <c r="J65" s="369">
        <v>14500.932000000001</v>
      </c>
      <c r="K65" s="369">
        <v>14960.206</v>
      </c>
      <c r="L65" s="369">
        <v>15519.976000000001</v>
      </c>
      <c r="M65" s="369">
        <v>15639.407999999999</v>
      </c>
      <c r="N65" s="369">
        <v>15715.28</v>
      </c>
      <c r="O65" s="369">
        <f t="shared" ref="O65" si="9">O66+O81</f>
        <v>16402.777999999998</v>
      </c>
      <c r="P65" s="369">
        <v>16330.614</v>
      </c>
      <c r="Q65" s="369">
        <v>16959.148999999998</v>
      </c>
      <c r="R65" s="369">
        <v>17441.659</v>
      </c>
      <c r="S65" s="369">
        <v>18379.792999999998</v>
      </c>
      <c r="T65" s="369">
        <v>20822.602999999999</v>
      </c>
      <c r="U65" s="364"/>
      <c r="V65" s="369">
        <v>20269.807000000001</v>
      </c>
      <c r="W65" s="369">
        <v>20839.614000000001</v>
      </c>
      <c r="X65" s="369">
        <v>21431.265000000003</v>
      </c>
      <c r="Y65" s="364"/>
      <c r="Z65" s="364"/>
      <c r="AA65" s="364"/>
      <c r="AB65" s="364"/>
      <c r="AC65" s="364"/>
    </row>
    <row r="66" spans="1:29" ht="13.5" x14ac:dyDescent="0.2">
      <c r="A66" s="366" t="s">
        <v>367</v>
      </c>
      <c r="B66" s="366" t="s">
        <v>496</v>
      </c>
      <c r="C66" s="367" t="s">
        <v>368</v>
      </c>
      <c r="D66" s="369">
        <v>7987.7860000000001</v>
      </c>
      <c r="E66" s="369">
        <v>9049.2219999999998</v>
      </c>
      <c r="F66" s="369">
        <v>9752.25</v>
      </c>
      <c r="G66" s="369">
        <v>9820.7649999999994</v>
      </c>
      <c r="H66" s="368">
        <v>10242.106</v>
      </c>
      <c r="I66" s="368">
        <v>10433.272999999999</v>
      </c>
      <c r="J66" s="369">
        <v>10670.956</v>
      </c>
      <c r="K66" s="369">
        <v>10967.342000000001</v>
      </c>
      <c r="L66" s="369">
        <v>11281.545</v>
      </c>
      <c r="M66" s="369">
        <v>11405.441000000001</v>
      </c>
      <c r="N66" s="369">
        <v>11468.737999999999</v>
      </c>
      <c r="O66" s="369">
        <v>11935.897999999999</v>
      </c>
      <c r="P66" s="369">
        <v>11855.325999999999</v>
      </c>
      <c r="Q66" s="369">
        <v>12200.647999999999</v>
      </c>
      <c r="R66" s="369">
        <v>12599.413</v>
      </c>
      <c r="S66" s="369">
        <v>13212.285</v>
      </c>
      <c r="T66" s="369">
        <v>15630.251</v>
      </c>
      <c r="U66" s="364"/>
      <c r="V66" s="369">
        <v>14805.477000000001</v>
      </c>
      <c r="W66" s="369">
        <v>15158.62</v>
      </c>
      <c r="X66" s="369">
        <v>15548.914000000001</v>
      </c>
      <c r="Y66" s="364"/>
      <c r="Z66" s="364"/>
      <c r="AA66" s="364"/>
      <c r="AB66" s="364"/>
      <c r="AC66" s="364"/>
    </row>
    <row r="67" spans="1:29" ht="13.5" x14ac:dyDescent="0.2">
      <c r="A67" s="371" t="s">
        <v>369</v>
      </c>
      <c r="B67" s="371" t="s">
        <v>497</v>
      </c>
      <c r="C67" s="202"/>
      <c r="D67" s="369">
        <v>70.034000000000006</v>
      </c>
      <c r="E67" s="369">
        <v>56.390999999999998</v>
      </c>
      <c r="F67" s="369">
        <v>104.119</v>
      </c>
      <c r="G67" s="369">
        <v>72.921000000000006</v>
      </c>
      <c r="H67" s="368">
        <v>57.134</v>
      </c>
      <c r="I67" s="368">
        <v>38.021999999999998</v>
      </c>
      <c r="J67" s="369">
        <v>50.674999999999997</v>
      </c>
      <c r="K67" s="369">
        <v>39.174999999999997</v>
      </c>
      <c r="L67" s="369">
        <v>69.275999999999996</v>
      </c>
      <c r="M67" s="369">
        <v>73.451999999999998</v>
      </c>
      <c r="N67" s="369">
        <v>53.323</v>
      </c>
      <c r="O67" s="369">
        <v>58.652999999999999</v>
      </c>
      <c r="P67" s="369">
        <v>53.108972999999999</v>
      </c>
      <c r="Q67" s="369">
        <v>51.896000000000001</v>
      </c>
      <c r="R67" s="369">
        <v>45.393000000000001</v>
      </c>
      <c r="S67" s="369">
        <v>60.423000000000002</v>
      </c>
      <c r="T67" s="369">
        <v>976.68400000000008</v>
      </c>
      <c r="U67" s="364"/>
      <c r="V67" s="369">
        <v>59.974000000000004</v>
      </c>
      <c r="W67" s="369">
        <v>61.46</v>
      </c>
      <c r="X67" s="369">
        <v>43.851999999999997</v>
      </c>
      <c r="Y67" s="364"/>
      <c r="Z67" s="364"/>
      <c r="AA67" s="364"/>
      <c r="AB67" s="364"/>
      <c r="AC67" s="364"/>
    </row>
    <row r="68" spans="1:29" ht="13.5" x14ac:dyDescent="0.2">
      <c r="A68" s="371" t="s">
        <v>370</v>
      </c>
      <c r="B68" s="371" t="s">
        <v>498</v>
      </c>
      <c r="C68" s="202"/>
      <c r="D68" s="369">
        <v>246.61600000000001</v>
      </c>
      <c r="E68" s="369">
        <v>316.95999999999998</v>
      </c>
      <c r="F68" s="369">
        <v>338.78500000000003</v>
      </c>
      <c r="G68" s="369">
        <v>381.76400000000001</v>
      </c>
      <c r="H68" s="368">
        <v>428.45800000000003</v>
      </c>
      <c r="I68" s="368">
        <v>404.19499999999999</v>
      </c>
      <c r="J68" s="369">
        <v>386.42199999999997</v>
      </c>
      <c r="K68" s="369">
        <v>420.91399999999999</v>
      </c>
      <c r="L68" s="369">
        <v>479.09399999999999</v>
      </c>
      <c r="M68" s="369">
        <v>543.49099999999999</v>
      </c>
      <c r="N68" s="369">
        <v>570.71899999999994</v>
      </c>
      <c r="O68" s="369">
        <v>613.98400000000004</v>
      </c>
      <c r="P68" s="369">
        <v>667.16800000000001</v>
      </c>
      <c r="Q68" s="369">
        <v>697.47799999999995</v>
      </c>
      <c r="R68" s="369">
        <v>768.67500000000007</v>
      </c>
      <c r="S68" s="369">
        <v>735.88400000000001</v>
      </c>
      <c r="T68" s="369">
        <v>1164.72</v>
      </c>
      <c r="U68" s="364"/>
      <c r="V68" s="369">
        <v>916.0440000000001</v>
      </c>
      <c r="W68" s="369">
        <v>969.15300000000002</v>
      </c>
      <c r="X68" s="369">
        <v>1028.394</v>
      </c>
      <c r="Y68" s="364"/>
      <c r="Z68" s="364"/>
      <c r="AA68" s="364"/>
      <c r="AB68" s="364"/>
      <c r="AC68" s="364"/>
    </row>
    <row r="69" spans="1:29" ht="13.5" x14ac:dyDescent="0.2">
      <c r="A69" s="371" t="s">
        <v>371</v>
      </c>
      <c r="B69" s="371" t="s">
        <v>499</v>
      </c>
      <c r="C69" s="202"/>
      <c r="D69" s="369">
        <v>4531.942</v>
      </c>
      <c r="E69" s="369">
        <v>5034.7359999999999</v>
      </c>
      <c r="F69" s="369">
        <v>5244.51</v>
      </c>
      <c r="G69" s="369">
        <v>5390.7460000000001</v>
      </c>
      <c r="H69" s="368">
        <v>5639.5029999999997</v>
      </c>
      <c r="I69" s="368">
        <v>6053.0309999999999</v>
      </c>
      <c r="J69" s="369">
        <v>6416.4940000000006</v>
      </c>
      <c r="K69" s="369">
        <v>6596.7930000000006</v>
      </c>
      <c r="L69" s="369">
        <v>6829.8070000000007</v>
      </c>
      <c r="M69" s="369">
        <v>7149.6549999999997</v>
      </c>
      <c r="N69" s="369">
        <v>7128.82</v>
      </c>
      <c r="O69" s="369">
        <v>7432.8459999999995</v>
      </c>
      <c r="P69" s="369">
        <v>7422.9960000000001</v>
      </c>
      <c r="Q69" s="369">
        <v>7735.0169999999998</v>
      </c>
      <c r="R69" s="369">
        <v>7746.723</v>
      </c>
      <c r="S69" s="369">
        <v>8048.8549999999996</v>
      </c>
      <c r="T69" s="369">
        <v>8678.0049999999992</v>
      </c>
      <c r="U69" s="364"/>
      <c r="V69" s="369">
        <v>9001.094000000001</v>
      </c>
      <c r="W69" s="369">
        <v>9259.0609999999997</v>
      </c>
      <c r="X69" s="369">
        <v>9549.2270000000008</v>
      </c>
      <c r="Y69" s="364"/>
      <c r="Z69" s="364"/>
      <c r="AA69" s="364"/>
      <c r="AB69" s="364"/>
      <c r="AC69" s="364"/>
    </row>
    <row r="70" spans="1:29" ht="13.5" x14ac:dyDescent="0.2">
      <c r="A70" s="371" t="s">
        <v>372</v>
      </c>
      <c r="B70" s="371" t="s">
        <v>500</v>
      </c>
      <c r="C70" s="202"/>
      <c r="D70" s="369">
        <v>66.120999999999995</v>
      </c>
      <c r="E70" s="369">
        <v>172.43</v>
      </c>
      <c r="F70" s="369">
        <v>150.339</v>
      </c>
      <c r="G70" s="369">
        <v>163.334</v>
      </c>
      <c r="H70" s="369">
        <v>175.773</v>
      </c>
      <c r="I70" s="369">
        <v>174.30799999999999</v>
      </c>
      <c r="J70" s="369">
        <v>154.721</v>
      </c>
      <c r="K70" s="369">
        <v>158.624</v>
      </c>
      <c r="L70" s="369">
        <v>171.63</v>
      </c>
      <c r="M70" s="369">
        <v>153.10400000000001</v>
      </c>
      <c r="N70" s="369">
        <v>167.655</v>
      </c>
      <c r="O70" s="369">
        <v>162.90100000000001</v>
      </c>
      <c r="P70" s="369">
        <v>183.74527900000001</v>
      </c>
      <c r="Q70" s="369">
        <v>165.24799999999999</v>
      </c>
      <c r="R70" s="369">
        <v>214.19499999999999</v>
      </c>
      <c r="S70" s="369">
        <v>176.71299999999999</v>
      </c>
      <c r="T70" s="369">
        <v>447.49</v>
      </c>
      <c r="U70" s="364"/>
      <c r="V70" s="369">
        <v>266.048</v>
      </c>
      <c r="W70" s="369">
        <v>263.62599999999998</v>
      </c>
      <c r="X70" s="369">
        <v>265.07499999999999</v>
      </c>
      <c r="Y70" s="364"/>
      <c r="Z70" s="364"/>
      <c r="AA70" s="364"/>
      <c r="AB70" s="364"/>
      <c r="AC70" s="364"/>
    </row>
    <row r="71" spans="1:29" ht="13.5" x14ac:dyDescent="0.2">
      <c r="A71" s="371" t="s">
        <v>373</v>
      </c>
      <c r="B71" s="371" t="s">
        <v>501</v>
      </c>
      <c r="C71" s="202"/>
      <c r="D71" s="369">
        <v>1086.5720000000001</v>
      </c>
      <c r="E71" s="369">
        <v>1211.0309999999999</v>
      </c>
      <c r="F71" s="369">
        <v>1364.961</v>
      </c>
      <c r="G71" s="369">
        <v>1376.3489999999999</v>
      </c>
      <c r="H71" s="369">
        <v>1381.508</v>
      </c>
      <c r="I71" s="369">
        <v>1374.616</v>
      </c>
      <c r="J71" s="369">
        <v>1362.7940000000001</v>
      </c>
      <c r="K71" s="369">
        <v>1336.7550000000001</v>
      </c>
      <c r="L71" s="369">
        <v>1318.2619999999999</v>
      </c>
      <c r="M71" s="369">
        <v>1374.3879999999999</v>
      </c>
      <c r="N71" s="369">
        <v>1309.6369999999999</v>
      </c>
      <c r="O71" s="369">
        <v>1337.7739999999999</v>
      </c>
      <c r="P71" s="369">
        <v>1346.0884320000002</v>
      </c>
      <c r="Q71" s="369">
        <v>1457.03</v>
      </c>
      <c r="R71" s="369">
        <v>1538.71</v>
      </c>
      <c r="S71" s="369">
        <v>1834.924</v>
      </c>
      <c r="T71" s="369">
        <v>1712.36</v>
      </c>
      <c r="U71" s="364"/>
      <c r="V71" s="369">
        <v>1768.4110000000001</v>
      </c>
      <c r="W71" s="369">
        <v>1800.287</v>
      </c>
      <c r="X71" s="369">
        <v>1850.9</v>
      </c>
      <c r="Y71" s="364"/>
      <c r="Z71" s="364"/>
      <c r="AA71" s="364"/>
      <c r="AB71" s="364"/>
      <c r="AC71" s="364"/>
    </row>
    <row r="72" spans="1:29" ht="13.5" x14ac:dyDescent="0.2">
      <c r="A72" s="366" t="s">
        <v>374</v>
      </c>
      <c r="B72" s="366" t="s">
        <v>502</v>
      </c>
      <c r="C72" s="202"/>
      <c r="D72" s="369">
        <v>268.47500000000002</v>
      </c>
      <c r="E72" s="369">
        <v>308.18900000000002</v>
      </c>
      <c r="F72" s="369">
        <v>318.96699999999998</v>
      </c>
      <c r="G72" s="369">
        <v>315.02</v>
      </c>
      <c r="H72" s="369">
        <v>316.46300000000002</v>
      </c>
      <c r="I72" s="369">
        <v>318.49400000000003</v>
      </c>
      <c r="J72" s="369">
        <v>319.09399999999999</v>
      </c>
      <c r="K72" s="369">
        <v>315.59899999999999</v>
      </c>
      <c r="L72" s="369">
        <v>312.51400000000001</v>
      </c>
      <c r="M72" s="369">
        <v>314.71899999999999</v>
      </c>
      <c r="N72" s="369">
        <v>311.06200000000001</v>
      </c>
      <c r="O72" s="369">
        <v>314.65800000000002</v>
      </c>
      <c r="P72" s="369">
        <v>312.72126300000002</v>
      </c>
      <c r="Q72" s="369">
        <v>320.75200000000001</v>
      </c>
      <c r="R72" s="369">
        <v>322.29700000000003</v>
      </c>
      <c r="S72" s="369">
        <v>328.05</v>
      </c>
      <c r="T72" s="369">
        <v>331.887</v>
      </c>
      <c r="U72" s="364"/>
      <c r="V72" s="369">
        <v>343.09500000000003</v>
      </c>
      <c r="W72" s="369">
        <v>343.80500000000001</v>
      </c>
      <c r="X72" s="369">
        <v>349.92899999999997</v>
      </c>
      <c r="Y72" s="364"/>
      <c r="Z72" s="364"/>
      <c r="AA72" s="364"/>
      <c r="AB72" s="364"/>
      <c r="AC72" s="364"/>
    </row>
    <row r="73" spans="1:29" ht="13.5" x14ac:dyDescent="0.2">
      <c r="A73" s="366" t="s">
        <v>375</v>
      </c>
      <c r="B73" s="366" t="s">
        <v>503</v>
      </c>
      <c r="C73" s="202"/>
      <c r="D73" s="369">
        <v>22.914999999999999</v>
      </c>
      <c r="E73" s="369">
        <v>8.7729999999999997</v>
      </c>
      <c r="F73" s="369">
        <v>8.8369999999999997</v>
      </c>
      <c r="G73" s="369">
        <v>8.8719999999999999</v>
      </c>
      <c r="H73" s="369">
        <v>8.8829999999999991</v>
      </c>
      <c r="I73" s="369">
        <v>8.9819999999999993</v>
      </c>
      <c r="J73" s="369">
        <v>35.101999999999997</v>
      </c>
      <c r="K73" s="369">
        <v>41.463000000000001</v>
      </c>
      <c r="L73" s="369">
        <v>43.89</v>
      </c>
      <c r="M73" s="369">
        <v>40.326000000000001</v>
      </c>
      <c r="N73" s="369">
        <v>44.012</v>
      </c>
      <c r="O73" s="369">
        <v>42.084000000000003</v>
      </c>
      <c r="P73" s="369">
        <v>44.011204999999997</v>
      </c>
      <c r="Q73" s="369">
        <v>48.814</v>
      </c>
      <c r="R73" s="369">
        <v>43.396999999999998</v>
      </c>
      <c r="S73" s="369">
        <v>44.8</v>
      </c>
      <c r="T73" s="369">
        <v>44.209999999999994</v>
      </c>
      <c r="U73" s="364"/>
      <c r="V73" s="369">
        <v>46</v>
      </c>
      <c r="W73" s="369">
        <v>46.5</v>
      </c>
      <c r="X73" s="369">
        <v>47</v>
      </c>
      <c r="Y73" s="364"/>
      <c r="Z73" s="364"/>
      <c r="AA73" s="364"/>
      <c r="AB73" s="364"/>
      <c r="AC73" s="364"/>
    </row>
    <row r="74" spans="1:29" ht="13.5" x14ac:dyDescent="0.2">
      <c r="A74" s="366" t="s">
        <v>376</v>
      </c>
      <c r="B74" s="366" t="s">
        <v>504</v>
      </c>
      <c r="C74" s="202"/>
      <c r="D74" s="369">
        <v>0</v>
      </c>
      <c r="E74" s="373">
        <v>268.46499999999997</v>
      </c>
      <c r="F74" s="373">
        <v>334.488</v>
      </c>
      <c r="G74" s="373">
        <v>352.24</v>
      </c>
      <c r="H74" s="373">
        <v>343.54300000000001</v>
      </c>
      <c r="I74" s="369">
        <v>349.31599999999997</v>
      </c>
      <c r="J74" s="369">
        <v>356.00200000000001</v>
      </c>
      <c r="K74" s="369">
        <v>355.279</v>
      </c>
      <c r="L74" s="369">
        <v>352.44400000000002</v>
      </c>
      <c r="M74" s="369">
        <v>363.78800000000001</v>
      </c>
      <c r="N74" s="369">
        <v>361.29899999999998</v>
      </c>
      <c r="O74" s="369">
        <v>372.91699999999997</v>
      </c>
      <c r="P74" s="369">
        <v>368.68789400000003</v>
      </c>
      <c r="Q74" s="369">
        <v>382.06200000000001</v>
      </c>
      <c r="R74" s="369">
        <v>377.34199999999998</v>
      </c>
      <c r="S74" s="369">
        <v>551.27</v>
      </c>
      <c r="T74" s="369">
        <v>570.18600000000004</v>
      </c>
      <c r="U74" s="364"/>
      <c r="V74" s="369">
        <v>563.37800000000004</v>
      </c>
      <c r="W74" s="369">
        <v>560.94500000000005</v>
      </c>
      <c r="X74" s="369">
        <v>569.12300000000005</v>
      </c>
      <c r="Y74" s="364"/>
      <c r="Z74" s="364"/>
      <c r="AA74" s="364"/>
      <c r="AB74" s="364"/>
      <c r="AC74" s="364"/>
    </row>
    <row r="75" spans="1:29" ht="13.5" x14ac:dyDescent="0.2">
      <c r="A75" s="366" t="s">
        <v>377</v>
      </c>
      <c r="B75" s="366" t="s">
        <v>505</v>
      </c>
      <c r="C75" s="202"/>
      <c r="D75" s="369">
        <v>247.214</v>
      </c>
      <c r="E75" s="373">
        <v>275.601</v>
      </c>
      <c r="F75" s="373">
        <v>322.87700000000001</v>
      </c>
      <c r="G75" s="373">
        <v>313.17500000000001</v>
      </c>
      <c r="H75" s="373">
        <v>308.98899999999998</v>
      </c>
      <c r="I75" s="369">
        <v>273.64400000000001</v>
      </c>
      <c r="J75" s="369">
        <v>244.45699999999999</v>
      </c>
      <c r="K75" s="369">
        <v>213.18100000000001</v>
      </c>
      <c r="L75" s="369">
        <v>182.68600000000001</v>
      </c>
      <c r="M75" s="369">
        <v>197.39</v>
      </c>
      <c r="N75" s="369">
        <v>153.786</v>
      </c>
      <c r="O75" s="369">
        <v>151.95500000000001</v>
      </c>
      <c r="P75" s="369">
        <v>124.999</v>
      </c>
      <c r="Q75" s="369">
        <v>145.27000000000001</v>
      </c>
      <c r="R75" s="369">
        <v>111.081</v>
      </c>
      <c r="S75" s="369">
        <v>123.4</v>
      </c>
      <c r="T75" s="369">
        <v>126.518</v>
      </c>
      <c r="U75" s="364"/>
      <c r="V75" s="369">
        <v>105.86199999999999</v>
      </c>
      <c r="W75" s="369">
        <v>103.13500000000001</v>
      </c>
      <c r="X75" s="369">
        <v>100.81699999999999</v>
      </c>
      <c r="Y75" s="364"/>
      <c r="Z75" s="364"/>
      <c r="AA75" s="364"/>
      <c r="AB75" s="364"/>
      <c r="AC75" s="364"/>
    </row>
    <row r="76" spans="1:29" ht="13.5" x14ac:dyDescent="0.2">
      <c r="A76" s="366" t="s">
        <v>378</v>
      </c>
      <c r="B76" s="366" t="s">
        <v>506</v>
      </c>
      <c r="C76" s="202"/>
      <c r="D76" s="369">
        <v>177.84200000000001</v>
      </c>
      <c r="E76" s="373">
        <v>184.589</v>
      </c>
      <c r="F76" s="373">
        <v>207.06299999999999</v>
      </c>
      <c r="G76" s="373">
        <v>210.56700000000001</v>
      </c>
      <c r="H76" s="373">
        <v>225.48699999999999</v>
      </c>
      <c r="I76" s="369">
        <v>232.52099999999999</v>
      </c>
      <c r="J76" s="369">
        <v>235.774</v>
      </c>
      <c r="K76" s="369">
        <v>231.63499999999999</v>
      </c>
      <c r="L76" s="369">
        <v>226.34299999999999</v>
      </c>
      <c r="M76" s="369">
        <v>259.35199999999998</v>
      </c>
      <c r="N76" s="369">
        <v>243.81100000000001</v>
      </c>
      <c r="O76" s="369">
        <v>282.08499999999998</v>
      </c>
      <c r="P76" s="369">
        <v>292.86207000000002</v>
      </c>
      <c r="Q76" s="369">
        <v>376.13499999999999</v>
      </c>
      <c r="R76" s="369">
        <v>395.51100000000002</v>
      </c>
      <c r="S76" s="369">
        <v>424.11799999999999</v>
      </c>
      <c r="T76" s="369">
        <v>423.916</v>
      </c>
      <c r="U76" s="364"/>
      <c r="V76" s="369">
        <v>433.88200000000001</v>
      </c>
      <c r="W76" s="369">
        <v>441.51299999999998</v>
      </c>
      <c r="X76" s="369">
        <v>449.25299999999999</v>
      </c>
      <c r="Y76" s="364"/>
      <c r="Z76" s="364"/>
      <c r="AA76" s="364"/>
      <c r="AB76" s="364"/>
      <c r="AC76" s="364"/>
    </row>
    <row r="77" spans="1:29" ht="13.5" x14ac:dyDescent="0.2">
      <c r="A77" s="366" t="s">
        <v>71</v>
      </c>
      <c r="B77" s="366" t="s">
        <v>218</v>
      </c>
      <c r="C77" s="202"/>
      <c r="D77" s="369">
        <v>370.12599999999998</v>
      </c>
      <c r="E77" s="373">
        <v>165.41399999999999</v>
      </c>
      <c r="F77" s="373">
        <v>172.72900000000001</v>
      </c>
      <c r="G77" s="373">
        <v>176.47499999999999</v>
      </c>
      <c r="H77" s="373">
        <v>178.143</v>
      </c>
      <c r="I77" s="369">
        <v>191.65899999999999</v>
      </c>
      <c r="J77" s="369">
        <v>172.36500000000001</v>
      </c>
      <c r="K77" s="369">
        <v>179.59800000000001</v>
      </c>
      <c r="L77" s="369">
        <v>200.38499999999999</v>
      </c>
      <c r="M77" s="369">
        <v>198.81299999999987</v>
      </c>
      <c r="N77" s="369">
        <v>195.667</v>
      </c>
      <c r="O77" s="369">
        <f>O71-SUM(O72:O76)</f>
        <v>174.07499999999982</v>
      </c>
      <c r="P77" s="369">
        <v>202.80699999999999</v>
      </c>
      <c r="Q77" s="369">
        <v>183.99700000000007</v>
      </c>
      <c r="R77" s="369">
        <v>289.08199999999999</v>
      </c>
      <c r="S77" s="369">
        <v>363.28600000000006</v>
      </c>
      <c r="T77" s="369">
        <v>215.64300000000003</v>
      </c>
      <c r="U77" s="364"/>
      <c r="V77" s="369">
        <v>276.19399999999996</v>
      </c>
      <c r="W77" s="369">
        <v>304.38900000000012</v>
      </c>
      <c r="X77" s="369">
        <v>334.77800000000025</v>
      </c>
      <c r="Y77" s="364"/>
      <c r="Z77" s="364"/>
      <c r="AA77" s="364"/>
      <c r="AB77" s="364"/>
      <c r="AC77" s="364"/>
    </row>
    <row r="78" spans="1:29" ht="13.5" x14ac:dyDescent="0.2">
      <c r="A78" s="371" t="s">
        <v>379</v>
      </c>
      <c r="B78" s="371" t="s">
        <v>548</v>
      </c>
      <c r="C78" s="202" t="s">
        <v>120</v>
      </c>
      <c r="D78" s="369">
        <v>1208.5450000000001</v>
      </c>
      <c r="E78" s="369">
        <v>1399.85</v>
      </c>
      <c r="F78" s="369">
        <v>1564.23</v>
      </c>
      <c r="G78" s="369">
        <v>1446.9469999999999</v>
      </c>
      <c r="H78" s="369">
        <v>1599.2909999999999</v>
      </c>
      <c r="I78" s="369">
        <v>1541.4659999999999</v>
      </c>
      <c r="J78" s="369">
        <v>1447.056</v>
      </c>
      <c r="K78" s="369">
        <v>1582.232</v>
      </c>
      <c r="L78" s="369">
        <v>1717.7539999999999</v>
      </c>
      <c r="M78" s="369">
        <v>1430.5070000000001</v>
      </c>
      <c r="N78" s="369">
        <v>1636.7629999999999</v>
      </c>
      <c r="O78" s="369">
        <v>1646.7940000000001</v>
      </c>
      <c r="P78" s="369">
        <v>1574.481</v>
      </c>
      <c r="Q78" s="369">
        <v>1406.134</v>
      </c>
      <c r="R78" s="369">
        <v>1563.624</v>
      </c>
      <c r="S78" s="369">
        <v>1560.46</v>
      </c>
      <c r="T78" s="369">
        <v>1858.357</v>
      </c>
      <c r="U78" s="364"/>
      <c r="V78" s="369">
        <v>1989.5820000000001</v>
      </c>
      <c r="W78" s="369">
        <v>1988.4279999999999</v>
      </c>
      <c r="X78" s="369">
        <v>1982.597</v>
      </c>
      <c r="Y78" s="364"/>
      <c r="Z78" s="364"/>
      <c r="AA78" s="364"/>
      <c r="AB78" s="364"/>
      <c r="AC78" s="364"/>
    </row>
    <row r="79" spans="1:29" ht="13.5" x14ac:dyDescent="0.2">
      <c r="A79" s="371" t="s">
        <v>380</v>
      </c>
      <c r="B79" s="371" t="s">
        <v>507</v>
      </c>
      <c r="C79" s="202"/>
      <c r="D79" s="369">
        <v>211.08799999999999</v>
      </c>
      <c r="E79" s="369">
        <v>235.84200000000001</v>
      </c>
      <c r="F79" s="369">
        <v>221.084</v>
      </c>
      <c r="G79" s="369">
        <v>237.16800000000001</v>
      </c>
      <c r="H79" s="369">
        <v>238.774</v>
      </c>
      <c r="I79" s="369">
        <v>262.14800000000002</v>
      </c>
      <c r="J79" s="369">
        <v>232.90899999999999</v>
      </c>
      <c r="K79" s="369">
        <v>227.756</v>
      </c>
      <c r="L79" s="369">
        <v>325.654</v>
      </c>
      <c r="M79" s="369">
        <v>224.91499999999999</v>
      </c>
      <c r="N79" s="369">
        <v>336.62799999999999</v>
      </c>
      <c r="O79" s="369">
        <v>304.38099999999997</v>
      </c>
      <c r="P79" s="369">
        <v>385.50399999999996</v>
      </c>
      <c r="Q79" s="369">
        <v>259.54899999999998</v>
      </c>
      <c r="R79" s="369">
        <v>360.84299999999996</v>
      </c>
      <c r="S79" s="369">
        <v>393.27200000000005</v>
      </c>
      <c r="T79" s="369">
        <v>393.27200000000005</v>
      </c>
      <c r="U79" s="364"/>
      <c r="V79" s="369">
        <v>437.35599999999988</v>
      </c>
      <c r="W79" s="369">
        <v>456.33299999999997</v>
      </c>
      <c r="X79" s="369">
        <v>470.51000000000005</v>
      </c>
      <c r="Y79" s="364"/>
      <c r="Z79" s="364"/>
      <c r="AA79" s="364"/>
      <c r="AB79" s="364"/>
      <c r="AC79" s="364"/>
    </row>
    <row r="80" spans="1:29" ht="13.5" x14ac:dyDescent="0.2">
      <c r="A80" s="371" t="s">
        <v>381</v>
      </c>
      <c r="B80" s="371" t="s">
        <v>508</v>
      </c>
      <c r="C80" s="202"/>
      <c r="D80" s="369">
        <v>997.45699999999999</v>
      </c>
      <c r="E80" s="369">
        <v>1162.3820000000001</v>
      </c>
      <c r="F80" s="369">
        <v>1341.2249999999999</v>
      </c>
      <c r="G80" s="369">
        <v>1207.549</v>
      </c>
      <c r="H80" s="369">
        <v>1358.204</v>
      </c>
      <c r="I80" s="369">
        <v>1276.828</v>
      </c>
      <c r="J80" s="369">
        <v>1211.5350000000001</v>
      </c>
      <c r="K80" s="369">
        <v>1351.6279999999999</v>
      </c>
      <c r="L80" s="369">
        <v>1392.1</v>
      </c>
      <c r="M80" s="369">
        <v>1205.5920000000001</v>
      </c>
      <c r="N80" s="369">
        <v>1300.135</v>
      </c>
      <c r="O80" s="369">
        <v>1219.4469999999999</v>
      </c>
      <c r="P80" s="369">
        <v>1188.977441</v>
      </c>
      <c r="Q80" s="369">
        <v>1015</v>
      </c>
      <c r="R80" s="369">
        <v>1202.7809999999999</v>
      </c>
      <c r="S80" s="369">
        <v>1139.029</v>
      </c>
      <c r="T80" s="369">
        <v>1436.9259999999999</v>
      </c>
      <c r="U80" s="364"/>
      <c r="V80" s="369">
        <v>1552.2260000000001</v>
      </c>
      <c r="W80" s="369">
        <v>1532.095</v>
      </c>
      <c r="X80" s="369">
        <v>1512.087</v>
      </c>
      <c r="Y80" s="364"/>
      <c r="Z80" s="364"/>
      <c r="AA80" s="364"/>
      <c r="AB80" s="364"/>
      <c r="AC80" s="364"/>
    </row>
    <row r="81" spans="1:29" ht="13.5" x14ac:dyDescent="0.2">
      <c r="A81" s="371" t="s">
        <v>382</v>
      </c>
      <c r="B81" s="371" t="s">
        <v>509</v>
      </c>
      <c r="C81" s="367" t="s">
        <v>468</v>
      </c>
      <c r="D81" s="368">
        <v>3159.6959999999999</v>
      </c>
      <c r="E81" s="368">
        <v>3285.4580000000001</v>
      </c>
      <c r="F81" s="368">
        <v>3481.9090000000001</v>
      </c>
      <c r="G81" s="368">
        <v>3392.87</v>
      </c>
      <c r="H81" s="369">
        <v>3501.51</v>
      </c>
      <c r="I81" s="369">
        <v>3664.453</v>
      </c>
      <c r="J81" s="369">
        <v>3829.9760000000001</v>
      </c>
      <c r="K81" s="369">
        <v>3992.864</v>
      </c>
      <c r="L81" s="369">
        <v>4238.4309999999996</v>
      </c>
      <c r="M81" s="369">
        <v>4233.9669999999996</v>
      </c>
      <c r="N81" s="369">
        <v>4246.5420000000004</v>
      </c>
      <c r="O81" s="369">
        <v>4466.88</v>
      </c>
      <c r="P81" s="369">
        <v>4475.2879999999996</v>
      </c>
      <c r="Q81" s="369">
        <v>4758.5010000000002</v>
      </c>
      <c r="R81" s="369">
        <v>4842.2460000000001</v>
      </c>
      <c r="S81" s="369">
        <v>5167.5079999999998</v>
      </c>
      <c r="T81" s="369">
        <v>5192.3519999999999</v>
      </c>
      <c r="U81" s="364"/>
      <c r="V81" s="369">
        <v>5464.329999999999</v>
      </c>
      <c r="W81" s="369">
        <v>5680.9939999999997</v>
      </c>
      <c r="X81" s="369">
        <v>5882.3510000000006</v>
      </c>
      <c r="Y81" s="364"/>
      <c r="Z81" s="364"/>
      <c r="AA81" s="364"/>
      <c r="AB81" s="364"/>
      <c r="AC81" s="364"/>
    </row>
    <row r="82" spans="1:29" s="376" customFormat="1" ht="13.5" x14ac:dyDescent="0.2">
      <c r="A82" s="388" t="s">
        <v>338</v>
      </c>
      <c r="B82" s="388" t="s">
        <v>510</v>
      </c>
      <c r="C82" s="389" t="s">
        <v>339</v>
      </c>
      <c r="D82" s="368">
        <v>919.12599999999998</v>
      </c>
      <c r="E82" s="368">
        <v>1075.2550000000001</v>
      </c>
      <c r="F82" s="368">
        <v>964.303</v>
      </c>
      <c r="G82" s="368">
        <v>959.92200000000003</v>
      </c>
      <c r="H82" s="368">
        <v>982.32899999999995</v>
      </c>
      <c r="I82" s="368">
        <v>1162.116</v>
      </c>
      <c r="J82" s="369">
        <v>1185.3240000000001</v>
      </c>
      <c r="K82" s="369">
        <v>1445.818</v>
      </c>
      <c r="L82" s="369">
        <v>1314.55</v>
      </c>
      <c r="M82" s="369">
        <v>1917.6369999999999</v>
      </c>
      <c r="N82" s="369">
        <v>1226.079</v>
      </c>
      <c r="O82" s="369">
        <f>1866.334-75.786</f>
        <v>1790.548</v>
      </c>
      <c r="P82" s="369">
        <v>1727.2280000000001</v>
      </c>
      <c r="Q82" s="369">
        <v>1886.8000000000002</v>
      </c>
      <c r="R82" s="369">
        <v>1857.248</v>
      </c>
      <c r="S82" s="369">
        <v>2257.4290000000001</v>
      </c>
      <c r="T82" s="369">
        <v>1961.2809999999997</v>
      </c>
      <c r="U82" s="364"/>
      <c r="V82" s="369">
        <f>2268.12596+300</f>
        <v>2568.1259599999998</v>
      </c>
      <c r="W82" s="369">
        <v>2710.6974392399925</v>
      </c>
      <c r="X82" s="369">
        <v>3128.0254080248023</v>
      </c>
      <c r="Y82" s="364"/>
      <c r="Z82" s="364"/>
      <c r="AA82" s="364"/>
      <c r="AB82" s="364"/>
      <c r="AC82" s="364"/>
    </row>
    <row r="83" spans="1:29" s="376" customFormat="1" ht="13.5" x14ac:dyDescent="0.2">
      <c r="A83" s="366" t="s">
        <v>383</v>
      </c>
      <c r="B83" s="366" t="s">
        <v>518</v>
      </c>
      <c r="C83" s="202" t="s">
        <v>120</v>
      </c>
      <c r="D83" s="368">
        <v>519.57100000000003</v>
      </c>
      <c r="E83" s="368">
        <v>612.11599999999999</v>
      </c>
      <c r="F83" s="368">
        <v>520.27</v>
      </c>
      <c r="G83" s="368">
        <v>582.13900000000001</v>
      </c>
      <c r="H83" s="369">
        <v>640.31099999999992</v>
      </c>
      <c r="I83" s="369">
        <v>713.40899999999999</v>
      </c>
      <c r="J83" s="369">
        <v>595.96500000000003</v>
      </c>
      <c r="K83" s="369">
        <v>725.07599999999991</v>
      </c>
      <c r="L83" s="369">
        <v>684.19600000000003</v>
      </c>
      <c r="M83" s="369">
        <v>673.04399999999998</v>
      </c>
      <c r="N83" s="369">
        <v>601.95900000000006</v>
      </c>
      <c r="O83" s="369">
        <v>768.12199999999996</v>
      </c>
      <c r="P83" s="369">
        <v>763.63699999999994</v>
      </c>
      <c r="Q83" s="369">
        <v>839.66800000000001</v>
      </c>
      <c r="R83" s="369">
        <v>750.226</v>
      </c>
      <c r="S83" s="369">
        <v>913.64099999999996</v>
      </c>
      <c r="T83" s="369">
        <v>883.202</v>
      </c>
      <c r="U83" s="364"/>
      <c r="V83" s="369">
        <v>974.21100000000001</v>
      </c>
      <c r="W83" s="369">
        <v>1018.499</v>
      </c>
      <c r="X83" s="369">
        <v>1424.806</v>
      </c>
      <c r="Y83" s="364"/>
      <c r="Z83" s="364"/>
      <c r="AA83" s="364"/>
      <c r="AB83" s="364"/>
      <c r="AC83" s="364"/>
    </row>
    <row r="84" spans="1:29" s="376" customFormat="1" ht="13.5" x14ac:dyDescent="0.25">
      <c r="A84" s="504" t="s">
        <v>785</v>
      </c>
      <c r="B84" s="366"/>
      <c r="C84" s="202"/>
      <c r="D84" s="368"/>
      <c r="E84" s="368"/>
      <c r="F84" s="368"/>
      <c r="G84" s="368"/>
      <c r="H84" s="369"/>
      <c r="I84" s="369"/>
      <c r="J84" s="369"/>
      <c r="K84" s="369"/>
      <c r="L84" s="369">
        <v>360.66</v>
      </c>
      <c r="M84" s="369"/>
      <c r="N84" s="369">
        <v>374.71300000000002</v>
      </c>
      <c r="O84" s="369"/>
      <c r="P84" s="369">
        <v>435.49</v>
      </c>
      <c r="Q84" s="369"/>
      <c r="R84" s="369">
        <v>490.98200000000003</v>
      </c>
      <c r="S84" s="369">
        <v>534.63099999999997</v>
      </c>
      <c r="T84" s="369">
        <v>534.63099999999997</v>
      </c>
      <c r="U84" s="364"/>
      <c r="V84" s="369">
        <v>509.85200000000003</v>
      </c>
      <c r="W84" s="369">
        <v>510.93100000000004</v>
      </c>
      <c r="X84" s="369">
        <v>510.93100000000004</v>
      </c>
      <c r="Y84" s="364"/>
      <c r="Z84" s="364"/>
      <c r="AA84" s="364"/>
      <c r="AB84" s="364"/>
      <c r="AC84" s="364"/>
    </row>
    <row r="85" spans="1:29" s="376" customFormat="1" ht="13.5" x14ac:dyDescent="0.2">
      <c r="A85" s="366" t="s">
        <v>384</v>
      </c>
      <c r="B85" s="366" t="s">
        <v>511</v>
      </c>
      <c r="C85" s="202"/>
      <c r="D85" s="368">
        <v>49.18</v>
      </c>
      <c r="E85" s="368">
        <v>55.18</v>
      </c>
      <c r="F85" s="368">
        <v>44.145000000000003</v>
      </c>
      <c r="G85" s="368">
        <v>41.97</v>
      </c>
      <c r="H85" s="369">
        <v>44.695</v>
      </c>
      <c r="I85" s="369">
        <v>46.707000000000001</v>
      </c>
      <c r="J85" s="369">
        <v>52.192999999999998</v>
      </c>
      <c r="K85" s="369">
        <v>56.970000000000006</v>
      </c>
      <c r="L85" s="369">
        <v>61.631</v>
      </c>
      <c r="M85" s="369">
        <v>64.906999999999996</v>
      </c>
      <c r="N85" s="369">
        <v>63.429000000000002</v>
      </c>
      <c r="O85" s="369">
        <v>64.584999999999994</v>
      </c>
      <c r="P85" s="369">
        <v>68.343044000000006</v>
      </c>
      <c r="Q85" s="369">
        <v>71.960999999999999</v>
      </c>
      <c r="R85" s="369">
        <v>73.070999999999998</v>
      </c>
      <c r="S85" s="369">
        <v>78.364000000000004</v>
      </c>
      <c r="T85" s="369">
        <v>76.052000000000007</v>
      </c>
      <c r="U85" s="364"/>
      <c r="V85" s="369">
        <v>64.471000000000004</v>
      </c>
      <c r="W85" s="369">
        <v>67.863</v>
      </c>
      <c r="X85" s="369">
        <v>72.703000000000003</v>
      </c>
      <c r="Y85" s="364"/>
      <c r="Z85" s="364"/>
      <c r="AA85" s="364"/>
      <c r="AB85" s="364"/>
      <c r="AC85" s="364"/>
    </row>
    <row r="86" spans="1:29" s="376" customFormat="1" ht="27" x14ac:dyDescent="0.2">
      <c r="A86" s="374" t="s">
        <v>385</v>
      </c>
      <c r="B86" s="374" t="s">
        <v>512</v>
      </c>
      <c r="C86" s="362" t="s">
        <v>471</v>
      </c>
      <c r="D86" s="392">
        <v>2893.6910000000003</v>
      </c>
      <c r="E86" s="392">
        <v>3705.5039999999999</v>
      </c>
      <c r="F86" s="392">
        <v>3025.3629999999998</v>
      </c>
      <c r="G86" s="392">
        <v>3224.181</v>
      </c>
      <c r="H86" s="363">
        <v>2829.1069999999995</v>
      </c>
      <c r="I86" s="363">
        <v>2941.0520000000001</v>
      </c>
      <c r="J86" s="363">
        <v>3521.9479999999999</v>
      </c>
      <c r="K86" s="363">
        <v>5760.9669999999996</v>
      </c>
      <c r="L86" s="363">
        <v>3288.2550000000001</v>
      </c>
      <c r="M86" s="363">
        <v>3260.683</v>
      </c>
      <c r="N86" s="363">
        <v>3073.1430000000005</v>
      </c>
      <c r="O86" s="363" t="e">
        <f t="shared" ref="O86" si="10">O87+O91</f>
        <v>#REF!</v>
      </c>
      <c r="P86" s="363">
        <v>3700.6519999999996</v>
      </c>
      <c r="Q86" s="363">
        <v>2393.0910000000003</v>
      </c>
      <c r="R86" s="363">
        <v>3812.84</v>
      </c>
      <c r="S86" s="363">
        <v>2056.1400000000003</v>
      </c>
      <c r="T86" s="363">
        <v>3527.3999999999992</v>
      </c>
      <c r="U86" s="364"/>
      <c r="V86" s="363">
        <v>2510.4999220000004</v>
      </c>
      <c r="W86" s="363">
        <v>3683.6941784120004</v>
      </c>
      <c r="X86" s="363">
        <v>4021.9569862621279</v>
      </c>
      <c r="Y86" s="364"/>
      <c r="Z86" s="364"/>
      <c r="AA86" s="364"/>
      <c r="AB86" s="364"/>
      <c r="AC86" s="364"/>
    </row>
    <row r="87" spans="1:29" ht="27" x14ac:dyDescent="0.2">
      <c r="A87" s="371" t="s">
        <v>386</v>
      </c>
      <c r="B87" s="371" t="s">
        <v>513</v>
      </c>
      <c r="C87" s="367" t="s">
        <v>470</v>
      </c>
      <c r="D87" s="368">
        <v>2262.2150000000001</v>
      </c>
      <c r="E87" s="368">
        <v>2597.953</v>
      </c>
      <c r="F87" s="368">
        <v>2557.5009999999997</v>
      </c>
      <c r="G87" s="368">
        <v>2681.643</v>
      </c>
      <c r="H87" s="368">
        <v>2426.2729999999997</v>
      </c>
      <c r="I87" s="368">
        <v>2561.3240000000001</v>
      </c>
      <c r="J87" s="369">
        <v>3136.4690000000001</v>
      </c>
      <c r="K87" s="369">
        <v>5201.8269999999993</v>
      </c>
      <c r="L87" s="369">
        <v>2966.3229999999999</v>
      </c>
      <c r="M87" s="369">
        <v>2979.78</v>
      </c>
      <c r="N87" s="369">
        <v>2806.3480000000004</v>
      </c>
      <c r="O87" s="369">
        <f>O88+O89+O90</f>
        <v>2138.6780000000003</v>
      </c>
      <c r="P87" s="369">
        <v>3394.8559999999998</v>
      </c>
      <c r="Q87" s="369">
        <v>2199.0110000000004</v>
      </c>
      <c r="R87" s="369">
        <v>3442.1970000000001</v>
      </c>
      <c r="S87" s="369">
        <v>1849.2270000000001</v>
      </c>
      <c r="T87" s="369">
        <v>2890.8179999999993</v>
      </c>
      <c r="U87" s="364"/>
      <c r="V87" s="369">
        <v>2360.3554140000001</v>
      </c>
      <c r="W87" s="369">
        <v>3497.8423630440002</v>
      </c>
      <c r="X87" s="369">
        <v>3814.1924110179357</v>
      </c>
      <c r="Y87" s="364"/>
      <c r="Z87" s="364"/>
      <c r="AA87" s="364"/>
      <c r="AB87" s="364"/>
      <c r="AC87" s="364"/>
    </row>
    <row r="88" spans="1:29" ht="13.5" x14ac:dyDescent="0.2">
      <c r="A88" s="366" t="s">
        <v>387</v>
      </c>
      <c r="B88" s="366" t="s">
        <v>514</v>
      </c>
      <c r="C88" s="367" t="s">
        <v>395</v>
      </c>
      <c r="D88" s="368">
        <v>2337.2730000000001</v>
      </c>
      <c r="E88" s="368">
        <v>2515.4169999999999</v>
      </c>
      <c r="F88" s="368">
        <v>2421.5659999999998</v>
      </c>
      <c r="G88" s="368">
        <v>2651.4659999999999</v>
      </c>
      <c r="H88" s="368">
        <v>2372.3359999999998</v>
      </c>
      <c r="I88" s="368">
        <v>2484.44</v>
      </c>
      <c r="J88" s="369">
        <v>3143.8409999999999</v>
      </c>
      <c r="K88" s="369">
        <v>5094.9979999999996</v>
      </c>
      <c r="L88" s="369">
        <v>2758</v>
      </c>
      <c r="M88" s="369">
        <v>2910.9839999999999</v>
      </c>
      <c r="N88" s="369">
        <v>2851.306</v>
      </c>
      <c r="O88" s="369">
        <v>2163.277</v>
      </c>
      <c r="P88" s="369">
        <v>3353.1129999999998</v>
      </c>
      <c r="Q88" s="369">
        <v>2214.806</v>
      </c>
      <c r="R88" s="369">
        <v>3350.875</v>
      </c>
      <c r="S88" s="369">
        <v>1830.52</v>
      </c>
      <c r="T88" s="369">
        <v>2868.6049999999996</v>
      </c>
      <c r="U88" s="364"/>
      <c r="V88" s="369">
        <v>2323.6384940000003</v>
      </c>
      <c r="W88" s="369">
        <v>3447.6224267240004</v>
      </c>
      <c r="X88" s="369">
        <v>3756.6434014998558</v>
      </c>
      <c r="Y88" s="364"/>
      <c r="Z88" s="364"/>
      <c r="AA88" s="364"/>
      <c r="AB88" s="364"/>
      <c r="AC88" s="364"/>
    </row>
    <row r="89" spans="1:29" ht="13.5" x14ac:dyDescent="0.2">
      <c r="A89" s="366" t="s">
        <v>388</v>
      </c>
      <c r="B89" s="366" t="s">
        <v>515</v>
      </c>
      <c r="C89" s="367" t="s">
        <v>469</v>
      </c>
      <c r="D89" s="368">
        <v>109.414</v>
      </c>
      <c r="E89" s="369">
        <v>52.887</v>
      </c>
      <c r="F89" s="369">
        <v>94.768000000000001</v>
      </c>
      <c r="G89" s="369">
        <v>2.2530000000000001</v>
      </c>
      <c r="H89" s="368">
        <v>19.579999999999998</v>
      </c>
      <c r="I89" s="368">
        <v>49.715000000000003</v>
      </c>
      <c r="J89" s="369">
        <v>57.680999999999997</v>
      </c>
      <c r="K89" s="369">
        <v>6.423</v>
      </c>
      <c r="L89" s="369">
        <v>21.318999999999999</v>
      </c>
      <c r="M89" s="369">
        <v>29.242000000000001</v>
      </c>
      <c r="N89" s="369">
        <v>-93.441000000000003</v>
      </c>
      <c r="O89" s="369">
        <v>13.821999999999999</v>
      </c>
      <c r="P89" s="369">
        <v>21.207000000000001</v>
      </c>
      <c r="Q89" s="369">
        <v>27.856000000000002</v>
      </c>
      <c r="R89" s="369">
        <v>20.835000000000001</v>
      </c>
      <c r="S89" s="369">
        <v>52.642000000000003</v>
      </c>
      <c r="T89" s="369">
        <v>52.642000000000003</v>
      </c>
      <c r="U89" s="364"/>
      <c r="V89" s="369">
        <v>73.171000000000006</v>
      </c>
      <c r="W89" s="369">
        <v>80.897000000000006</v>
      </c>
      <c r="X89" s="369">
        <v>80.897000000000006</v>
      </c>
      <c r="Y89" s="364"/>
      <c r="Z89" s="364"/>
      <c r="AA89" s="364"/>
      <c r="AB89" s="364"/>
      <c r="AC89" s="364"/>
    </row>
    <row r="90" spans="1:29" ht="13.5" x14ac:dyDescent="0.2">
      <c r="A90" s="366" t="s">
        <v>389</v>
      </c>
      <c r="B90" s="366" t="s">
        <v>516</v>
      </c>
      <c r="C90" s="367" t="s">
        <v>274</v>
      </c>
      <c r="D90" s="369">
        <v>-184.47200000000001</v>
      </c>
      <c r="E90" s="369">
        <v>29.649000000000001</v>
      </c>
      <c r="F90" s="369">
        <v>41.167000000000002</v>
      </c>
      <c r="G90" s="369">
        <v>27.923999999999999</v>
      </c>
      <c r="H90" s="369">
        <v>34.356999999999999</v>
      </c>
      <c r="I90" s="369">
        <v>27.169</v>
      </c>
      <c r="J90" s="369">
        <v>-65.052999999999997</v>
      </c>
      <c r="K90" s="369">
        <v>100.40600000000001</v>
      </c>
      <c r="L90" s="369">
        <v>187.00399999999999</v>
      </c>
      <c r="M90" s="369">
        <v>39.554000000000002</v>
      </c>
      <c r="N90" s="369">
        <v>48.482999999999997</v>
      </c>
      <c r="O90" s="369">
        <v>-38.420999999999999</v>
      </c>
      <c r="P90" s="369">
        <v>20.536000000000001</v>
      </c>
      <c r="Q90" s="369">
        <v>-43.651000000000003</v>
      </c>
      <c r="R90" s="369">
        <v>70.486999999999995</v>
      </c>
      <c r="S90" s="369">
        <v>-33.935000000000002</v>
      </c>
      <c r="T90" s="369">
        <v>-30.429000000000002</v>
      </c>
      <c r="U90" s="364"/>
      <c r="V90" s="369">
        <v>-36.454079999999998</v>
      </c>
      <c r="W90" s="369">
        <v>-30.67706368</v>
      </c>
      <c r="X90" s="369">
        <v>-23.34799048192</v>
      </c>
      <c r="Y90" s="364"/>
      <c r="Z90" s="364"/>
      <c r="AA90" s="364"/>
      <c r="AB90" s="364"/>
      <c r="AC90" s="364"/>
    </row>
    <row r="91" spans="1:29" ht="13.5" x14ac:dyDescent="0.2">
      <c r="A91" s="371" t="s">
        <v>340</v>
      </c>
      <c r="B91" s="371" t="s">
        <v>517</v>
      </c>
      <c r="C91" s="367" t="s">
        <v>341</v>
      </c>
      <c r="D91" s="369">
        <v>631.476</v>
      </c>
      <c r="E91" s="369">
        <v>1107.5509999999999</v>
      </c>
      <c r="F91" s="369">
        <v>467.86200000000002</v>
      </c>
      <c r="G91" s="369">
        <v>542.53800000000001</v>
      </c>
      <c r="H91" s="369">
        <v>402.834</v>
      </c>
      <c r="I91" s="369">
        <v>379.72800000000001</v>
      </c>
      <c r="J91" s="369">
        <v>385.47899999999998</v>
      </c>
      <c r="K91" s="369">
        <v>559.14</v>
      </c>
      <c r="L91" s="369">
        <v>321.93200000000002</v>
      </c>
      <c r="M91" s="369">
        <v>280.90300000000002</v>
      </c>
      <c r="N91" s="369">
        <v>266.79500000000002</v>
      </c>
      <c r="O91" s="369" t="e">
        <f>#REF!</f>
        <v>#REF!</v>
      </c>
      <c r="P91" s="369">
        <v>305.79599999999999</v>
      </c>
      <c r="Q91" s="369">
        <v>194.08</v>
      </c>
      <c r="R91" s="369">
        <v>370.64299999999997</v>
      </c>
      <c r="S91" s="369">
        <v>206.91300000000001</v>
      </c>
      <c r="T91" s="369">
        <v>636.58199999999999</v>
      </c>
      <c r="U91" s="364"/>
      <c r="V91" s="369">
        <v>150.14450800000003</v>
      </c>
      <c r="W91" s="369">
        <v>185.85181536800019</v>
      </c>
      <c r="X91" s="369">
        <v>207.76457524419217</v>
      </c>
      <c r="Y91" s="364"/>
      <c r="Z91" s="364"/>
      <c r="AA91" s="364"/>
      <c r="AB91" s="364"/>
      <c r="AC91" s="364"/>
    </row>
    <row r="92" spans="1:29" ht="13.5" x14ac:dyDescent="0.2">
      <c r="A92" s="356" t="s">
        <v>390</v>
      </c>
      <c r="B92" s="356" t="s">
        <v>476</v>
      </c>
      <c r="C92" s="393" t="s">
        <v>473</v>
      </c>
      <c r="D92" s="357">
        <f t="shared" ref="D92:L92" si="11">D7-D46</f>
        <v>-1730.828000000005</v>
      </c>
      <c r="E92" s="357">
        <f t="shared" si="11"/>
        <v>-5223.3590000000004</v>
      </c>
      <c r="F92" s="357">
        <f t="shared" si="11"/>
        <v>-5077.0330000000031</v>
      </c>
      <c r="G92" s="357">
        <f t="shared" si="11"/>
        <v>-3173.2109999999921</v>
      </c>
      <c r="H92" s="357">
        <f t="shared" si="11"/>
        <v>-3209.1359999999986</v>
      </c>
      <c r="I92" s="394">
        <f t="shared" si="11"/>
        <v>-2133.6729999999989</v>
      </c>
      <c r="J92" s="394">
        <f t="shared" si="11"/>
        <v>-2371.3639999999941</v>
      </c>
      <c r="K92" s="394">
        <f t="shared" si="11"/>
        <v>-2131.2130000000034</v>
      </c>
      <c r="L92" s="394">
        <f t="shared" si="11"/>
        <v>-2006.6039999999994</v>
      </c>
      <c r="M92" s="395">
        <v>-1083.4889999999941</v>
      </c>
      <c r="N92" s="394">
        <f t="shared" ref="N92:T92" si="12">N7-N46</f>
        <v>-804.96099999999569</v>
      </c>
      <c r="O92" s="394" t="e">
        <f t="shared" si="12"/>
        <v>#REF!</v>
      </c>
      <c r="P92" s="394">
        <f t="shared" si="12"/>
        <v>-940.62800000000425</v>
      </c>
      <c r="Q92" s="394">
        <f t="shared" si="12"/>
        <v>0</v>
      </c>
      <c r="R92" s="394">
        <f t="shared" si="12"/>
        <v>-1219.7299999999959</v>
      </c>
      <c r="S92" s="394">
        <f t="shared" si="12"/>
        <v>-480.40900000000693</v>
      </c>
      <c r="T92" s="394">
        <f t="shared" si="12"/>
        <v>-7474.2523099999962</v>
      </c>
      <c r="U92" s="364"/>
      <c r="V92" s="394">
        <f>V7-V46</f>
        <v>-5754.3317060000045</v>
      </c>
      <c r="W92" s="394">
        <f>W7-W46</f>
        <v>-6115.3933129240031</v>
      </c>
      <c r="X92" s="394">
        <f>X7-X46</f>
        <v>-6489.0332155576107</v>
      </c>
      <c r="Y92" s="364"/>
      <c r="Z92" s="364"/>
      <c r="AA92" s="364"/>
      <c r="AB92" s="364"/>
      <c r="AC92" s="364"/>
    </row>
    <row r="93" spans="1:29" ht="13.5" x14ac:dyDescent="0.2">
      <c r="A93" s="396" t="s">
        <v>40</v>
      </c>
      <c r="B93" s="396" t="s">
        <v>477</v>
      </c>
      <c r="C93" s="397"/>
      <c r="D93" s="398">
        <f>D92/D94</f>
        <v>-2.5234210889800116E-2</v>
      </c>
      <c r="E93" s="398">
        <f t="shared" ref="E93:N93" si="13">E92/E94</f>
        <v>-8.1493356813289869E-2</v>
      </c>
      <c r="F93" s="398">
        <f t="shared" si="13"/>
        <v>-7.4560317274483784E-2</v>
      </c>
      <c r="G93" s="398">
        <f t="shared" si="13"/>
        <v>-4.4558566515499075E-2</v>
      </c>
      <c r="H93" s="398">
        <f t="shared" si="13"/>
        <v>-4.3671326730936752E-2</v>
      </c>
      <c r="I93" s="398">
        <f t="shared" si="13"/>
        <v>-2.8695816661308337E-2</v>
      </c>
      <c r="J93" s="398">
        <f t="shared" si="13"/>
        <v>-3.1097467452204517E-2</v>
      </c>
      <c r="K93" s="398">
        <f t="shared" si="13"/>
        <v>-2.6720927170395741E-2</v>
      </c>
      <c r="L93" s="398">
        <f t="shared" si="13"/>
        <v>-2.4703939583537411E-2</v>
      </c>
      <c r="M93" s="398">
        <v>-1.2900001435861499E-2</v>
      </c>
      <c r="N93" s="398">
        <f t="shared" si="13"/>
        <v>-9.5242489958085458E-3</v>
      </c>
      <c r="O93" s="398" t="e">
        <f t="shared" ref="O93:T93" si="14">O92/O94</f>
        <v>#REF!</v>
      </c>
      <c r="P93" s="398">
        <f t="shared" si="14"/>
        <v>-1.0483926938767455E-2</v>
      </c>
      <c r="Q93" s="398">
        <f t="shared" si="14"/>
        <v>0</v>
      </c>
      <c r="R93" s="398">
        <f t="shared" si="14"/>
        <v>-1.2951457132102887E-2</v>
      </c>
      <c r="S93" s="398">
        <f t="shared" ref="S93" si="15">S92/S94</f>
        <v>-4.8999973284565264E-3</v>
      </c>
      <c r="T93" s="398">
        <f t="shared" si="14"/>
        <v>-8.3985292687292074E-2</v>
      </c>
      <c r="U93" s="364"/>
      <c r="V93" s="398">
        <f>V92/V94</f>
        <v>-6.0450065089327515E-2</v>
      </c>
      <c r="W93" s="398">
        <f>W92/W94</f>
        <v>-6.0865210482188299E-2</v>
      </c>
      <c r="X93" s="398">
        <f>X92/X94</f>
        <v>-6.133538129718847E-2</v>
      </c>
      <c r="Y93" s="364"/>
      <c r="Z93" s="364"/>
      <c r="AA93" s="364"/>
      <c r="AB93" s="364"/>
      <c r="AC93" s="364"/>
    </row>
    <row r="94" spans="1:29" ht="13.5" x14ac:dyDescent="0.25">
      <c r="A94" s="399" t="s">
        <v>75</v>
      </c>
      <c r="B94" s="399" t="s">
        <v>131</v>
      </c>
      <c r="C94" s="400"/>
      <c r="D94" s="401">
        <v>68590.534</v>
      </c>
      <c r="E94" s="401">
        <v>64095.519</v>
      </c>
      <c r="F94" s="401">
        <v>68092.964000000007</v>
      </c>
      <c r="G94" s="401">
        <v>71214.386999999988</v>
      </c>
      <c r="H94" s="401">
        <v>73483.822000000015</v>
      </c>
      <c r="I94" s="401">
        <v>74354.845000000001</v>
      </c>
      <c r="J94" s="401">
        <v>76255.855999999985</v>
      </c>
      <c r="K94" s="401">
        <v>79758.198000000004</v>
      </c>
      <c r="L94" s="401">
        <v>81226.073000000004</v>
      </c>
      <c r="M94" s="402">
        <v>83991.385999999999</v>
      </c>
      <c r="N94" s="401">
        <v>84517.00499999999</v>
      </c>
      <c r="O94" s="401">
        <v>89495.334000000003</v>
      </c>
      <c r="P94" s="401">
        <v>89720.960999999996</v>
      </c>
      <c r="Q94" s="401">
        <v>96890.353000000003</v>
      </c>
      <c r="R94" s="401">
        <v>94177.047999999995</v>
      </c>
      <c r="S94" s="709">
        <v>98042.706515379527</v>
      </c>
      <c r="T94" s="401">
        <v>88994.775999999998</v>
      </c>
      <c r="U94" s="364"/>
      <c r="V94" s="401">
        <v>95191.489000000001</v>
      </c>
      <c r="W94" s="401">
        <v>100474.364</v>
      </c>
      <c r="X94" s="401">
        <v>105795.92200000001</v>
      </c>
      <c r="Y94" s="364"/>
      <c r="Z94" s="364"/>
      <c r="AA94" s="364"/>
      <c r="AB94" s="364"/>
      <c r="AC94" s="364"/>
    </row>
    <row r="95" spans="1:29" x14ac:dyDescent="0.2">
      <c r="A95" s="370"/>
      <c r="B95" s="370"/>
      <c r="D95" s="403"/>
      <c r="E95" s="403"/>
      <c r="F95" s="403"/>
      <c r="G95" s="403"/>
      <c r="H95" s="403"/>
      <c r="I95" s="403"/>
    </row>
    <row r="96" spans="1:29" x14ac:dyDescent="0.2">
      <c r="A96" s="370"/>
      <c r="B96" s="370"/>
      <c r="D96" s="403"/>
      <c r="E96" s="403"/>
      <c r="F96" s="403"/>
      <c r="G96" s="403"/>
      <c r="H96" s="403"/>
      <c r="I96" s="403"/>
      <c r="K96" s="404"/>
      <c r="L96" s="403"/>
      <c r="M96" s="403"/>
      <c r="N96" s="404"/>
      <c r="O96" s="404"/>
      <c r="P96" s="404"/>
    </row>
    <row r="97" spans="1:20" x14ac:dyDescent="0.2">
      <c r="A97" s="370"/>
      <c r="B97" s="370"/>
    </row>
    <row r="102" spans="1:20" x14ac:dyDescent="0.2">
      <c r="D102" s="405"/>
      <c r="E102" s="405"/>
      <c r="F102" s="405"/>
      <c r="G102" s="405"/>
      <c r="H102" s="405"/>
      <c r="I102" s="405"/>
      <c r="J102" s="405"/>
      <c r="K102" s="405"/>
      <c r="L102" s="405"/>
      <c r="M102" s="405"/>
      <c r="N102" s="405"/>
      <c r="O102" s="405"/>
      <c r="P102" s="405"/>
      <c r="Q102" s="405"/>
      <c r="R102" s="405"/>
      <c r="S102" s="405"/>
      <c r="T102" s="405"/>
    </row>
    <row r="103" spans="1:20" x14ac:dyDescent="0.2">
      <c r="D103" s="405"/>
      <c r="E103" s="405"/>
      <c r="F103" s="405"/>
      <c r="G103" s="405"/>
      <c r="H103" s="405"/>
      <c r="I103" s="405"/>
      <c r="J103" s="405"/>
      <c r="K103" s="405"/>
      <c r="L103" s="405"/>
      <c r="M103" s="405"/>
      <c r="N103" s="405"/>
      <c r="O103" s="405"/>
      <c r="P103" s="405"/>
      <c r="Q103" s="405"/>
      <c r="R103" s="405"/>
      <c r="S103" s="405"/>
      <c r="T103" s="405"/>
    </row>
    <row r="104" spans="1:20" x14ac:dyDescent="0.2">
      <c r="D104" s="405"/>
      <c r="E104" s="405"/>
      <c r="F104" s="405"/>
      <c r="G104" s="405"/>
      <c r="H104" s="405"/>
      <c r="I104" s="405"/>
      <c r="J104" s="405"/>
      <c r="K104" s="405"/>
      <c r="L104" s="405"/>
      <c r="M104" s="405"/>
      <c r="N104" s="405"/>
      <c r="O104" s="405"/>
      <c r="P104" s="405"/>
      <c r="Q104" s="405"/>
      <c r="R104" s="405"/>
      <c r="S104" s="405"/>
      <c r="T104" s="405"/>
    </row>
    <row r="105" spans="1:20" x14ac:dyDescent="0.2">
      <c r="D105" s="405"/>
      <c r="E105" s="405"/>
      <c r="F105" s="405"/>
      <c r="G105" s="405"/>
      <c r="H105" s="405"/>
      <c r="I105" s="405"/>
      <c r="J105" s="405"/>
      <c r="K105" s="405"/>
      <c r="L105" s="405"/>
      <c r="M105" s="405"/>
      <c r="N105" s="405"/>
      <c r="O105" s="405"/>
      <c r="P105" s="405"/>
      <c r="Q105" s="405"/>
      <c r="R105" s="405"/>
      <c r="S105" s="405"/>
      <c r="T105" s="405"/>
    </row>
    <row r="106" spans="1:20" x14ac:dyDescent="0.2">
      <c r="D106" s="405"/>
      <c r="E106" s="405"/>
      <c r="F106" s="405"/>
      <c r="G106" s="405"/>
      <c r="H106" s="405"/>
      <c r="I106" s="405"/>
      <c r="J106" s="405"/>
      <c r="K106" s="405"/>
      <c r="L106" s="405"/>
      <c r="M106" s="405"/>
      <c r="N106" s="405"/>
      <c r="O106" s="405"/>
      <c r="P106" s="405"/>
      <c r="Q106" s="405"/>
      <c r="R106" s="405"/>
      <c r="S106" s="405"/>
      <c r="T106" s="405"/>
    </row>
    <row r="107" spans="1:20" x14ac:dyDescent="0.2">
      <c r="D107" s="405"/>
      <c r="E107" s="405"/>
      <c r="F107" s="405"/>
      <c r="G107" s="405"/>
      <c r="H107" s="405"/>
      <c r="I107" s="405"/>
      <c r="J107" s="405"/>
      <c r="K107" s="405"/>
      <c r="L107" s="405"/>
      <c r="M107" s="405"/>
      <c r="N107" s="405"/>
      <c r="O107" s="405"/>
      <c r="P107" s="405"/>
      <c r="Q107" s="405"/>
      <c r="R107" s="405"/>
      <c r="S107" s="405"/>
      <c r="T107" s="405"/>
    </row>
    <row r="109" spans="1:20" x14ac:dyDescent="0.2">
      <c r="D109" s="406"/>
      <c r="E109" s="406"/>
      <c r="F109" s="406"/>
      <c r="G109" s="406"/>
      <c r="H109" s="406"/>
      <c r="I109" s="406"/>
      <c r="J109" s="406"/>
      <c r="K109" s="406"/>
      <c r="L109" s="406"/>
      <c r="M109" s="406"/>
      <c r="N109" s="406"/>
      <c r="O109" s="406"/>
      <c r="P109" s="406"/>
      <c r="Q109" s="406"/>
      <c r="R109" s="406"/>
      <c r="S109" s="406"/>
      <c r="T109" s="406"/>
    </row>
    <row r="112" spans="1:20" x14ac:dyDescent="0.2">
      <c r="H112" s="365"/>
      <c r="I112" s="365"/>
      <c r="J112" s="365"/>
      <c r="K112" s="365"/>
      <c r="L112" s="365"/>
      <c r="M112" s="365"/>
      <c r="N112" s="365"/>
      <c r="O112" s="365"/>
      <c r="P112" s="365"/>
    </row>
    <row r="113" spans="5:20" x14ac:dyDescent="0.2">
      <c r="G113" s="406"/>
      <c r="H113" s="406"/>
      <c r="I113" s="406"/>
      <c r="J113" s="406"/>
      <c r="K113" s="406"/>
      <c r="L113" s="406"/>
      <c r="M113" s="406"/>
      <c r="N113" s="406"/>
      <c r="O113" s="406"/>
      <c r="P113" s="406"/>
      <c r="Q113" s="406"/>
      <c r="R113" s="406"/>
      <c r="S113" s="406"/>
      <c r="T113" s="406"/>
    </row>
    <row r="114" spans="5:20" x14ac:dyDescent="0.2">
      <c r="K114" s="405"/>
      <c r="L114" s="405"/>
      <c r="M114" s="405"/>
      <c r="N114" s="405"/>
      <c r="O114" s="405"/>
      <c r="P114" s="405"/>
    </row>
    <row r="115" spans="5:20" x14ac:dyDescent="0.2">
      <c r="G115" s="406"/>
      <c r="H115" s="406"/>
      <c r="I115" s="406"/>
      <c r="J115" s="406"/>
      <c r="K115" s="406"/>
      <c r="L115" s="406"/>
      <c r="M115" s="406"/>
      <c r="N115" s="406"/>
      <c r="O115" s="406"/>
      <c r="P115" s="406"/>
      <c r="Q115" s="406"/>
      <c r="R115" s="406"/>
      <c r="S115" s="406"/>
      <c r="T115" s="406"/>
    </row>
    <row r="117" spans="5:20" x14ac:dyDescent="0.2">
      <c r="K117" s="364"/>
      <c r="L117" s="364"/>
      <c r="M117" s="364"/>
      <c r="N117" s="364"/>
      <c r="O117" s="364"/>
      <c r="P117" s="364"/>
    </row>
    <row r="118" spans="5:20" ht="15" x14ac:dyDescent="0.25">
      <c r="E118" s="407"/>
      <c r="L118" s="364"/>
      <c r="M118" s="364"/>
      <c r="N118" s="364"/>
      <c r="O118" s="364"/>
      <c r="P118" s="364"/>
      <c r="Q118" s="408"/>
      <c r="R118" s="408"/>
      <c r="S118" s="408"/>
      <c r="T118" s="408"/>
    </row>
    <row r="119" spans="5:20" ht="15" x14ac:dyDescent="0.25">
      <c r="E119" s="407"/>
      <c r="K119" s="364"/>
      <c r="L119" s="364"/>
      <c r="M119" s="364"/>
      <c r="N119" s="364"/>
      <c r="O119" s="364"/>
      <c r="P119" s="364"/>
    </row>
    <row r="120" spans="5:20" ht="15" x14ac:dyDescent="0.25">
      <c r="E120" s="407"/>
      <c r="Q120" s="408"/>
      <c r="R120" s="408"/>
      <c r="S120" s="408"/>
      <c r="T120" s="408"/>
    </row>
    <row r="121" spans="5:20" ht="15" x14ac:dyDescent="0.25">
      <c r="E121" s="407"/>
    </row>
    <row r="122" spans="5:20" ht="15" x14ac:dyDescent="0.25">
      <c r="E122" s="407"/>
    </row>
    <row r="123" spans="5:20" ht="15" x14ac:dyDescent="0.25">
      <c r="E123" s="407"/>
    </row>
    <row r="124" spans="5:20" ht="15" x14ac:dyDescent="0.25">
      <c r="E124" s="407"/>
    </row>
  </sheetData>
  <mergeCells count="3">
    <mergeCell ref="V3:X3"/>
    <mergeCell ref="C4:C8"/>
    <mergeCell ref="V2:Y2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9"/>
  <dimension ref="A3:M39"/>
  <sheetViews>
    <sheetView showGridLines="0" zoomScale="90" zoomScaleNormal="90" workbookViewId="0">
      <selection activeCell="A17" sqref="A17"/>
    </sheetView>
  </sheetViews>
  <sheetFormatPr defaultColWidth="9.140625" defaultRowHeight="13.5" x14ac:dyDescent="0.25"/>
  <cols>
    <col min="1" max="1" width="41.85546875" style="17" bestFit="1" customWidth="1"/>
    <col min="2" max="3" width="9" style="17" customWidth="1"/>
    <col min="4" max="4" width="14.28515625" style="17" bestFit="1" customWidth="1"/>
    <col min="5" max="6" width="9" style="17" customWidth="1"/>
    <col min="7" max="9" width="9.140625" style="17"/>
    <col min="10" max="10" width="83.85546875" style="17" customWidth="1"/>
    <col min="11" max="16384" width="9.140625" style="17"/>
  </cols>
  <sheetData>
    <row r="3" spans="1:7" x14ac:dyDescent="0.25">
      <c r="A3" s="760" t="s">
        <v>907</v>
      </c>
      <c r="B3" s="760"/>
      <c r="C3" s="760"/>
      <c r="D3" s="760"/>
      <c r="E3" s="760"/>
      <c r="F3" s="760"/>
    </row>
    <row r="4" spans="1:7" x14ac:dyDescent="0.25">
      <c r="A4" s="288"/>
      <c r="B4" s="566">
        <v>2018</v>
      </c>
      <c r="C4" s="566">
        <v>2019</v>
      </c>
      <c r="D4" s="566">
        <v>2020</v>
      </c>
      <c r="E4" s="566">
        <v>2021</v>
      </c>
      <c r="F4" s="566">
        <v>2022</v>
      </c>
      <c r="G4" s="566">
        <v>2023</v>
      </c>
    </row>
    <row r="5" spans="1:7" x14ac:dyDescent="0.25">
      <c r="A5" s="93" t="s">
        <v>0</v>
      </c>
      <c r="B5" s="575">
        <v>-1.0483926938767456</v>
      </c>
      <c r="C5" s="19">
        <v>-1.2951457132102888</v>
      </c>
      <c r="D5" s="19">
        <v>-8.3985292482612834</v>
      </c>
      <c r="E5" s="19">
        <v>-4.8831427558206677</v>
      </c>
      <c r="F5" s="19">
        <v>-3.7217317609731486</v>
      </c>
      <c r="G5" s="19">
        <v>-2.8930172865733033</v>
      </c>
    </row>
    <row r="6" spans="1:7" x14ac:dyDescent="0.25">
      <c r="A6" s="94" t="s">
        <v>1</v>
      </c>
      <c r="B6" s="576">
        <v>0.71200864086758442</v>
      </c>
      <c r="C6" s="308">
        <v>0.66268609777631649</v>
      </c>
      <c r="D6" s="308">
        <v>-2.8025391910930151</v>
      </c>
      <c r="E6" s="308">
        <v>-1.1647230539009648</v>
      </c>
      <c r="F6" s="308">
        <v>-0.51328810998635432</v>
      </c>
      <c r="G6" s="308">
        <v>-0.18267087773931659</v>
      </c>
    </row>
    <row r="7" spans="1:7" x14ac:dyDescent="0.25">
      <c r="A7" s="94" t="s">
        <v>2</v>
      </c>
      <c r="B7" s="576">
        <v>0</v>
      </c>
      <c r="C7" s="308">
        <v>0</v>
      </c>
      <c r="D7" s="308">
        <v>-1.6345668261874451</v>
      </c>
      <c r="E7" s="308">
        <v>0</v>
      </c>
      <c r="F7" s="308">
        <v>0</v>
      </c>
      <c r="G7" s="308">
        <v>0</v>
      </c>
    </row>
    <row r="8" spans="1:7" x14ac:dyDescent="0.25">
      <c r="A8" s="291" t="s">
        <v>629</v>
      </c>
      <c r="B8" s="575">
        <v>-1.7604013347443299</v>
      </c>
      <c r="C8" s="19">
        <v>-1.9578318109866053</v>
      </c>
      <c r="D8" s="19">
        <v>-3.9614232309808237</v>
      </c>
      <c r="E8" s="19">
        <v>-3.7184197019197027</v>
      </c>
      <c r="F8" s="19">
        <v>-3.2084436509867942</v>
      </c>
      <c r="G8" s="19">
        <v>-2.7103464088339866</v>
      </c>
    </row>
    <row r="9" spans="1:7" x14ac:dyDescent="0.25">
      <c r="A9" s="294" t="s">
        <v>656</v>
      </c>
      <c r="B9" s="577">
        <v>-0.65615214366174834</v>
      </c>
      <c r="C9" s="295">
        <v>-0.19743047624227539</v>
      </c>
      <c r="D9" s="295">
        <v>-2.0035914199942182</v>
      </c>
      <c r="E9" s="713">
        <v>0.24300352906112099</v>
      </c>
      <c r="F9" s="295">
        <v>0.50997605093290854</v>
      </c>
      <c r="G9" s="295">
        <v>0.4980972421528076</v>
      </c>
    </row>
    <row r="10" spans="1:7" ht="12" customHeight="1" x14ac:dyDescent="0.25">
      <c r="A10" s="14" t="s">
        <v>630</v>
      </c>
      <c r="B10" s="563">
        <v>-0.8</v>
      </c>
      <c r="C10" s="564">
        <v>-0.5</v>
      </c>
      <c r="D10" s="253" t="s">
        <v>8</v>
      </c>
      <c r="E10" s="573">
        <v>0</v>
      </c>
      <c r="F10" s="573">
        <v>0</v>
      </c>
      <c r="G10" s="573">
        <v>0</v>
      </c>
    </row>
    <row r="11" spans="1:7" ht="13.5" customHeight="1" x14ac:dyDescent="0.25">
      <c r="A11" s="294" t="s">
        <v>631</v>
      </c>
      <c r="B11" s="568">
        <v>-0.2</v>
      </c>
      <c r="C11" s="569">
        <v>-0.6</v>
      </c>
      <c r="D11" s="340" t="s">
        <v>8</v>
      </c>
      <c r="E11" s="574" t="s">
        <v>8</v>
      </c>
      <c r="F11" s="574">
        <v>0</v>
      </c>
      <c r="G11" s="574">
        <v>0</v>
      </c>
    </row>
    <row r="12" spans="1:7" ht="13.5" customHeight="1" x14ac:dyDescent="0.25">
      <c r="A12" s="560" t="s">
        <v>908</v>
      </c>
      <c r="B12" s="434"/>
      <c r="C12" s="565"/>
      <c r="D12" s="565"/>
      <c r="E12" s="562">
        <v>-4.9000000000000004</v>
      </c>
      <c r="F12" s="562">
        <v>-5.6</v>
      </c>
      <c r="G12" s="562">
        <v>-6</v>
      </c>
    </row>
    <row r="13" spans="1:7" x14ac:dyDescent="0.25">
      <c r="A13" s="296" t="s">
        <v>121</v>
      </c>
      <c r="B13" s="299">
        <v>0.5</v>
      </c>
      <c r="C13" s="570">
        <v>0.35</v>
      </c>
      <c r="D13" s="570" t="s">
        <v>8</v>
      </c>
      <c r="E13" s="570">
        <v>0.25</v>
      </c>
      <c r="F13" s="570">
        <v>0.5</v>
      </c>
      <c r="G13" s="570">
        <v>0.5</v>
      </c>
    </row>
    <row r="14" spans="1:7" ht="25.5" x14ac:dyDescent="0.25">
      <c r="A14" s="300" t="s">
        <v>911</v>
      </c>
      <c r="E14" s="761" t="s">
        <v>9</v>
      </c>
      <c r="F14" s="761"/>
      <c r="G14" s="761"/>
    </row>
    <row r="15" spans="1:7" x14ac:dyDescent="0.25">
      <c r="A15" s="265"/>
      <c r="E15" s="264"/>
      <c r="F15" s="264"/>
    </row>
    <row r="16" spans="1:7" x14ac:dyDescent="0.25">
      <c r="A16" s="281"/>
      <c r="E16" s="266"/>
      <c r="F16" s="266"/>
    </row>
    <row r="17" spans="1:13" ht="14.25" thickBot="1" x14ac:dyDescent="0.3">
      <c r="A17" s="227" t="s">
        <v>906</v>
      </c>
      <c r="B17" s="227"/>
      <c r="C17" s="227"/>
      <c r="D17" s="227"/>
      <c r="E17" s="227"/>
      <c r="F17" s="227"/>
      <c r="G17" s="26"/>
    </row>
    <row r="18" spans="1:13" x14ac:dyDescent="0.25">
      <c r="A18" s="288"/>
      <c r="B18" s="293">
        <f t="shared" ref="B18:G18" si="0">B4</f>
        <v>2018</v>
      </c>
      <c r="C18" s="293">
        <f t="shared" si="0"/>
        <v>2019</v>
      </c>
      <c r="D18" s="293">
        <f t="shared" si="0"/>
        <v>2020</v>
      </c>
      <c r="E18" s="293">
        <f t="shared" si="0"/>
        <v>2021</v>
      </c>
      <c r="F18" s="293">
        <f t="shared" si="0"/>
        <v>2022</v>
      </c>
      <c r="G18" s="293">
        <f t="shared" si="0"/>
        <v>2023</v>
      </c>
      <c r="H18" s="561"/>
    </row>
    <row r="19" spans="1:13" x14ac:dyDescent="0.25">
      <c r="A19" s="93" t="s">
        <v>206</v>
      </c>
      <c r="B19" s="267">
        <f t="shared" ref="B19:G21" si="1">B5</f>
        <v>-1.0483926938767456</v>
      </c>
      <c r="C19" s="267">
        <f t="shared" si="1"/>
        <v>-1.2951457132102888</v>
      </c>
      <c r="D19" s="267">
        <f t="shared" si="1"/>
        <v>-8.3985292482612834</v>
      </c>
      <c r="E19" s="267">
        <f t="shared" si="1"/>
        <v>-4.8831427558206677</v>
      </c>
      <c r="F19" s="267">
        <f t="shared" si="1"/>
        <v>-3.7217317609731486</v>
      </c>
      <c r="G19" s="267">
        <f t="shared" si="1"/>
        <v>-2.8930172865733033</v>
      </c>
      <c r="H19" s="44"/>
      <c r="I19" s="44"/>
      <c r="J19" s="44"/>
      <c r="K19" s="34"/>
      <c r="L19" s="34"/>
      <c r="M19" s="34"/>
    </row>
    <row r="20" spans="1:13" ht="15" customHeight="1" x14ac:dyDescent="0.25">
      <c r="A20" s="94" t="s">
        <v>182</v>
      </c>
      <c r="B20" s="258">
        <f t="shared" si="1"/>
        <v>0.71200864086758442</v>
      </c>
      <c r="C20" s="258">
        <f t="shared" si="1"/>
        <v>0.66268609777631649</v>
      </c>
      <c r="D20" s="258">
        <f t="shared" si="1"/>
        <v>-2.8025391910930151</v>
      </c>
      <c r="E20" s="258">
        <f t="shared" si="1"/>
        <v>-1.1647230539009648</v>
      </c>
      <c r="F20" s="258">
        <f t="shared" si="1"/>
        <v>-0.51328810998635432</v>
      </c>
      <c r="G20" s="258">
        <f t="shared" si="1"/>
        <v>-0.18267087773931659</v>
      </c>
      <c r="H20" s="44"/>
      <c r="I20" s="44"/>
      <c r="J20" s="44"/>
      <c r="K20" s="34"/>
      <c r="L20" s="34"/>
      <c r="M20" s="34"/>
    </row>
    <row r="21" spans="1:13" x14ac:dyDescent="0.25">
      <c r="A21" s="94" t="s">
        <v>244</v>
      </c>
      <c r="B21" s="258">
        <f t="shared" si="1"/>
        <v>0</v>
      </c>
      <c r="C21" s="258">
        <f t="shared" si="1"/>
        <v>0</v>
      </c>
      <c r="D21" s="258">
        <f t="shared" si="1"/>
        <v>-1.6345668261874451</v>
      </c>
      <c r="E21" s="258">
        <f t="shared" si="1"/>
        <v>0</v>
      </c>
      <c r="F21" s="258">
        <f t="shared" si="1"/>
        <v>0</v>
      </c>
      <c r="G21" s="258">
        <f t="shared" si="1"/>
        <v>0</v>
      </c>
      <c r="H21" s="44"/>
      <c r="I21" s="44"/>
      <c r="J21" s="44"/>
      <c r="K21" s="34"/>
      <c r="L21" s="34"/>
      <c r="M21" s="34"/>
    </row>
    <row r="22" spans="1:13" x14ac:dyDescent="0.25">
      <c r="A22" s="291" t="s">
        <v>183</v>
      </c>
      <c r="B22" s="292">
        <f t="shared" ref="B22:G23" si="2">B8</f>
        <v>-1.7604013347443299</v>
      </c>
      <c r="C22" s="292">
        <f t="shared" si="2"/>
        <v>-1.9578318109866053</v>
      </c>
      <c r="D22" s="292">
        <f t="shared" si="2"/>
        <v>-3.9614232309808237</v>
      </c>
      <c r="E22" s="292">
        <f t="shared" si="2"/>
        <v>-3.7184197019197027</v>
      </c>
      <c r="F22" s="292">
        <f t="shared" si="2"/>
        <v>-3.2084436509867942</v>
      </c>
      <c r="G22" s="292">
        <f t="shared" si="2"/>
        <v>-2.7103464088339866</v>
      </c>
      <c r="H22" s="114"/>
    </row>
    <row r="23" spans="1:13" x14ac:dyDescent="0.25">
      <c r="A23" s="294" t="s">
        <v>657</v>
      </c>
      <c r="B23" s="295">
        <f t="shared" si="2"/>
        <v>-0.65615214366174834</v>
      </c>
      <c r="C23" s="295">
        <f t="shared" si="2"/>
        <v>-0.19743047624227539</v>
      </c>
      <c r="D23" s="295">
        <f t="shared" si="2"/>
        <v>-2.0035914199942182</v>
      </c>
      <c r="E23" s="295">
        <f t="shared" si="2"/>
        <v>0.24300352906112099</v>
      </c>
      <c r="F23" s="295">
        <f t="shared" si="2"/>
        <v>0.50997605093290854</v>
      </c>
      <c r="G23" s="295">
        <f t="shared" si="2"/>
        <v>0.4980972421528076</v>
      </c>
      <c r="H23" s="114"/>
    </row>
    <row r="24" spans="1:13" ht="15" customHeight="1" x14ac:dyDescent="0.25">
      <c r="A24" s="14"/>
      <c r="B24" s="289"/>
      <c r="C24" s="289"/>
      <c r="D24" s="290"/>
      <c r="E24" s="290"/>
      <c r="F24" s="290"/>
      <c r="G24" s="290"/>
    </row>
    <row r="25" spans="1:13" x14ac:dyDescent="0.25">
      <c r="A25" s="294" t="s">
        <v>632</v>
      </c>
      <c r="B25" s="259">
        <f t="shared" ref="B25:F26" si="3">B10</f>
        <v>-0.8</v>
      </c>
      <c r="C25" s="259">
        <f t="shared" si="3"/>
        <v>-0.5</v>
      </c>
      <c r="D25" s="96" t="str">
        <f t="shared" si="3"/>
        <v>-</v>
      </c>
      <c r="E25" s="571">
        <f t="shared" si="3"/>
        <v>0</v>
      </c>
      <c r="F25" s="571">
        <f t="shared" si="3"/>
        <v>0</v>
      </c>
      <c r="G25" s="571">
        <f t="shared" ref="G25:G26" si="4">G10</f>
        <v>0</v>
      </c>
    </row>
    <row r="26" spans="1:13" x14ac:dyDescent="0.25">
      <c r="A26" s="130" t="s">
        <v>633</v>
      </c>
      <c r="B26" s="259">
        <f t="shared" si="3"/>
        <v>-0.2</v>
      </c>
      <c r="C26" s="259">
        <f t="shared" si="3"/>
        <v>-0.6</v>
      </c>
      <c r="D26" s="290" t="str">
        <f t="shared" si="3"/>
        <v>-</v>
      </c>
      <c r="E26" s="572" t="str">
        <f t="shared" si="3"/>
        <v>-</v>
      </c>
      <c r="F26" s="572">
        <f t="shared" si="3"/>
        <v>0</v>
      </c>
      <c r="G26" s="572">
        <f t="shared" si="4"/>
        <v>0</v>
      </c>
    </row>
    <row r="27" spans="1:13" ht="13.5" customHeight="1" x14ac:dyDescent="0.25">
      <c r="A27" s="296" t="s">
        <v>909</v>
      </c>
      <c r="B27" s="297">
        <f>B12</f>
        <v>0</v>
      </c>
      <c r="C27" s="298">
        <f>C12</f>
        <v>0</v>
      </c>
      <c r="D27" s="299"/>
      <c r="E27" s="299"/>
      <c r="F27" s="299"/>
      <c r="G27" s="299"/>
    </row>
    <row r="28" spans="1:13" x14ac:dyDescent="0.25">
      <c r="A28" s="95" t="s">
        <v>283</v>
      </c>
      <c r="B28" s="301">
        <f>B13</f>
        <v>0.5</v>
      </c>
      <c r="C28" s="301">
        <f>C13</f>
        <v>0.35</v>
      </c>
      <c r="D28" s="301" t="str">
        <f t="shared" ref="D28:G28" si="5">D13</f>
        <v>-</v>
      </c>
      <c r="E28" s="301">
        <f t="shared" si="5"/>
        <v>0.25</v>
      </c>
      <c r="F28" s="301">
        <f t="shared" si="5"/>
        <v>0.5</v>
      </c>
      <c r="G28" s="301">
        <f t="shared" si="5"/>
        <v>0.5</v>
      </c>
    </row>
    <row r="29" spans="1:13" ht="25.5" x14ac:dyDescent="0.25">
      <c r="A29" s="300" t="s">
        <v>910</v>
      </c>
      <c r="G29" s="237" t="s">
        <v>132</v>
      </c>
    </row>
    <row r="30" spans="1:13" x14ac:dyDescent="0.25">
      <c r="A30" s="281"/>
    </row>
    <row r="31" spans="1:13" x14ac:dyDescent="0.25">
      <c r="A31" s="46"/>
    </row>
    <row r="32" spans="1:13" x14ac:dyDescent="0.25">
      <c r="A32" s="114"/>
    </row>
    <row r="39" ht="15" customHeight="1" x14ac:dyDescent="0.25"/>
  </sheetData>
  <mergeCells count="3">
    <mergeCell ref="A3:C3"/>
    <mergeCell ref="D3:F3"/>
    <mergeCell ref="E14:G14"/>
  </mergeCells>
  <conditionalFormatting sqref="C24">
    <cfRule type="cellIs" dxfId="26" priority="10" operator="lessThan">
      <formula>-0.501111</formula>
    </cfRule>
    <cfRule type="cellIs" dxfId="25" priority="11" operator="between">
      <formula>-0.0001</formula>
      <formula>-0.5</formula>
    </cfRule>
    <cfRule type="cellIs" dxfId="24" priority="12" operator="greaterThan">
      <formula>0</formula>
    </cfRule>
  </conditionalFormatting>
  <conditionalFormatting sqref="C25">
    <cfRule type="cellIs" dxfId="23" priority="7" operator="lessThan">
      <formula>-0.250001</formula>
    </cfRule>
    <cfRule type="cellIs" dxfId="22" priority="8" operator="between">
      <formula>-0.001</formula>
      <formula>-0.25</formula>
    </cfRule>
    <cfRule type="cellIs" dxfId="21" priority="9" operator="greaterThan">
      <formula>0</formula>
    </cfRule>
  </conditionalFormatting>
  <conditionalFormatting sqref="B26">
    <cfRule type="cellIs" dxfId="20" priority="4" operator="lessThan">
      <formula>-0.250001</formula>
    </cfRule>
    <cfRule type="cellIs" dxfId="19" priority="5" operator="between">
      <formula>-0.001</formula>
      <formula>-0.25</formula>
    </cfRule>
    <cfRule type="cellIs" dxfId="18" priority="6" operator="greaterThan">
      <formula>0</formula>
    </cfRule>
  </conditionalFormatting>
  <conditionalFormatting sqref="C26">
    <cfRule type="cellIs" dxfId="17" priority="1" operator="lessThan">
      <formula>-0.250001</formula>
    </cfRule>
    <cfRule type="cellIs" dxfId="16" priority="2" operator="between">
      <formula>-0.001</formula>
      <formula>-0.25</formula>
    </cfRule>
    <cfRule type="cellIs" dxfId="15" priority="3" operator="greaterThan">
      <formula>0</formula>
    </cfRule>
  </conditionalFormatting>
  <conditionalFormatting sqref="B24 D24:E24">
    <cfRule type="cellIs" dxfId="14" priority="22" operator="lessThan">
      <formula>-0.501111</formula>
    </cfRule>
    <cfRule type="cellIs" dxfId="13" priority="23" operator="between">
      <formula>-0.0001</formula>
      <formula>-0.5</formula>
    </cfRule>
    <cfRule type="cellIs" dxfId="12" priority="24" operator="greaterThan">
      <formula>0</formula>
    </cfRule>
  </conditionalFormatting>
  <conditionalFormatting sqref="B25 E25">
    <cfRule type="cellIs" dxfId="11" priority="19" operator="lessThan">
      <formula>-0.250001</formula>
    </cfRule>
    <cfRule type="cellIs" dxfId="10" priority="20" operator="between">
      <formula>-0.001</formula>
      <formula>-0.25</formula>
    </cfRule>
    <cfRule type="cellIs" dxfId="9" priority="21" operator="greaterThan">
      <formula>0</formula>
    </cfRule>
  </conditionalFormatting>
  <conditionalFormatting sqref="F24:G24">
    <cfRule type="cellIs" dxfId="8" priority="16" operator="lessThan">
      <formula>-0.501111</formula>
    </cfRule>
    <cfRule type="cellIs" dxfId="7" priority="17" operator="between">
      <formula>-0.0001</formula>
      <formula>-0.5</formula>
    </cfRule>
    <cfRule type="cellIs" dxfId="6" priority="18" operator="greaterThan">
      <formula>0</formula>
    </cfRule>
  </conditionalFormatting>
  <conditionalFormatting sqref="F25:G26">
    <cfRule type="cellIs" dxfId="5" priority="13" operator="lessThan">
      <formula>-0.250001</formula>
    </cfRule>
    <cfRule type="cellIs" dxfId="4" priority="14" operator="between">
      <formula>-0.001</formula>
      <formula>-0.25</formula>
    </cfRule>
    <cfRule type="cellIs" dxfId="3" priority="15" operator="greaterThan">
      <formula>0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0"/>
  <dimension ref="A3:J19"/>
  <sheetViews>
    <sheetView showGridLines="0" zoomScale="90" zoomScaleNormal="90" workbookViewId="0">
      <selection activeCell="N9" sqref="M9:N9"/>
    </sheetView>
  </sheetViews>
  <sheetFormatPr defaultColWidth="9.140625" defaultRowHeight="13.5" x14ac:dyDescent="0.25"/>
  <cols>
    <col min="1" max="1" width="35.28515625" style="17" customWidth="1"/>
    <col min="2" max="5" width="6.85546875" style="17" customWidth="1"/>
    <col min="6" max="6" width="9" style="17" customWidth="1"/>
    <col min="7" max="10" width="10.42578125" style="17" bestFit="1" customWidth="1"/>
    <col min="11" max="16384" width="9.140625" style="17"/>
  </cols>
  <sheetData>
    <row r="3" spans="1:10" x14ac:dyDescent="0.25">
      <c r="A3" s="113"/>
      <c r="B3" s="97">
        <v>2017</v>
      </c>
      <c r="C3" s="97">
        <v>2018</v>
      </c>
      <c r="D3" s="97">
        <v>2019</v>
      </c>
      <c r="E3" s="97">
        <v>2020</v>
      </c>
      <c r="F3" s="97">
        <v>2021</v>
      </c>
      <c r="G3" s="97">
        <v>2022</v>
      </c>
      <c r="H3" s="97">
        <v>2023</v>
      </c>
    </row>
    <row r="4" spans="1:10" x14ac:dyDescent="0.25">
      <c r="A4" s="17" t="s">
        <v>264</v>
      </c>
      <c r="B4" s="54">
        <v>-1.1042491910825816</v>
      </c>
      <c r="C4" s="54">
        <v>-1.7604013347443299</v>
      </c>
      <c r="D4" s="54">
        <v>-1.9578318109866053</v>
      </c>
      <c r="E4" s="54">
        <v>-3.9614232309808237</v>
      </c>
      <c r="F4" s="54">
        <v>-3.7184197019197027</v>
      </c>
      <c r="G4" s="54">
        <v>-3.2084436509867942</v>
      </c>
      <c r="H4" s="54">
        <v>-2.7103464088339866</v>
      </c>
    </row>
    <row r="5" spans="1:10" x14ac:dyDescent="0.25">
      <c r="A5" s="17" t="s">
        <v>265</v>
      </c>
      <c r="B5" s="54">
        <f>ESA2010_source!N63/ESA2010_source!N94*100</f>
        <v>1.4393600435793958</v>
      </c>
      <c r="C5" s="54">
        <f>ESA2010_source!O63/ESA2010_source!P94*100</f>
        <v>1.2659773004437613</v>
      </c>
      <c r="D5" s="54">
        <f>ESA2010_source!R63/ESA2010_source!R94*100</f>
        <v>1.228638001055204</v>
      </c>
      <c r="E5" s="54">
        <f>ESA2010_source!T63/ESA2010_source!T94*100</f>
        <v>1.1835863264603304</v>
      </c>
      <c r="F5" s="54">
        <f>ESA2010_source!V63/ESA2010_source!V94*100</f>
        <v>1.1020575589483637</v>
      </c>
      <c r="G5" s="54">
        <f>ESA2010_source!W63/ESA2010_source!W94*100</f>
        <v>1.1071152438446885</v>
      </c>
      <c r="H5" s="54">
        <f>ESA2010_source!X63/ESA2010_source!X94*100</f>
        <v>1.0890901825119497</v>
      </c>
    </row>
    <row r="6" spans="1:10" x14ac:dyDescent="0.25">
      <c r="A6" s="17" t="s">
        <v>266</v>
      </c>
      <c r="B6" s="54">
        <f>B4+B5</f>
        <v>0.33511085249681427</v>
      </c>
      <c r="C6" s="54">
        <f t="shared" ref="C6:F6" si="0">C4+C5</f>
        <v>-0.49442403430056858</v>
      </c>
      <c r="D6" s="54">
        <f>D4+D5</f>
        <v>-0.72919380993140126</v>
      </c>
      <c r="E6" s="54">
        <f t="shared" si="0"/>
        <v>-2.7778369045204934</v>
      </c>
      <c r="F6" s="54">
        <f t="shared" si="0"/>
        <v>-2.6163621429713393</v>
      </c>
      <c r="G6" s="54">
        <f>G4+G5</f>
        <v>-2.1013284071421054</v>
      </c>
      <c r="H6" s="54">
        <f>H4+H5</f>
        <v>-1.6212562263220369</v>
      </c>
      <c r="I6" s="159"/>
      <c r="J6" s="159"/>
    </row>
    <row r="7" spans="1:10" x14ac:dyDescent="0.25">
      <c r="A7" s="17" t="s">
        <v>273</v>
      </c>
      <c r="B7" s="54">
        <v>1.05</v>
      </c>
      <c r="C7" s="54">
        <f t="shared" ref="C7:F7" si="1">(C6-B6)</f>
        <v>-0.82953488679738285</v>
      </c>
      <c r="D7" s="54">
        <f t="shared" si="1"/>
        <v>-0.23476977563083268</v>
      </c>
      <c r="E7" s="54">
        <f>(E6-D6)</f>
        <v>-2.0486430945890923</v>
      </c>
      <c r="F7" s="54">
        <f t="shared" si="1"/>
        <v>0.16147476154915408</v>
      </c>
      <c r="G7" s="54">
        <f>(G6-F6)</f>
        <v>0.51503373582923384</v>
      </c>
      <c r="H7" s="54">
        <f>(H6-G6)</f>
        <v>0.48007218082006853</v>
      </c>
    </row>
    <row r="8" spans="1:10" x14ac:dyDescent="0.25">
      <c r="A8" s="17" t="s">
        <v>118</v>
      </c>
      <c r="B8" s="54">
        <v>6.8036993172934546E-2</v>
      </c>
      <c r="C8" s="54">
        <v>1.8099246289069448</v>
      </c>
      <c r="D8" s="54">
        <v>1.6845468169292221</v>
      </c>
      <c r="E8" s="54">
        <v>-7.1240493644227136</v>
      </c>
      <c r="F8" s="54">
        <v>-2.9607238172592809</v>
      </c>
      <c r="G8" s="54">
        <v>-1.3047774123322364</v>
      </c>
      <c r="H8" s="54">
        <v>-0.46434902840726267</v>
      </c>
    </row>
    <row r="9" spans="1:10" x14ac:dyDescent="0.25">
      <c r="A9" s="17" t="s">
        <v>271</v>
      </c>
      <c r="B9" s="54">
        <v>0.22682037529261256</v>
      </c>
      <c r="C9" s="54">
        <f>(C8-B8)</f>
        <v>1.7418876357340103</v>
      </c>
      <c r="D9" s="54">
        <f>(D8-C8)</f>
        <v>-0.12537781197772269</v>
      </c>
      <c r="E9" s="54">
        <f t="shared" ref="E9:H9" si="2">(E8-D8)</f>
        <v>-8.8085961813519358</v>
      </c>
      <c r="F9" s="54">
        <f t="shared" si="2"/>
        <v>4.1633255471634332</v>
      </c>
      <c r="G9" s="54">
        <f t="shared" si="2"/>
        <v>1.6559464049270445</v>
      </c>
      <c r="H9" s="54">
        <f t="shared" si="2"/>
        <v>0.84042838392497377</v>
      </c>
    </row>
    <row r="11" spans="1:10" x14ac:dyDescent="0.25">
      <c r="A11" s="113"/>
      <c r="B11" s="97">
        <f t="shared" ref="B11:F11" si="3">B3</f>
        <v>2017</v>
      </c>
      <c r="C11" s="97">
        <f t="shared" si="3"/>
        <v>2018</v>
      </c>
      <c r="D11" s="97">
        <f t="shared" si="3"/>
        <v>2019</v>
      </c>
      <c r="E11" s="97">
        <f t="shared" si="3"/>
        <v>2020</v>
      </c>
      <c r="F11" s="97">
        <f t="shared" si="3"/>
        <v>2021</v>
      </c>
      <c r="G11" s="97">
        <f t="shared" ref="G11:H17" si="4">G3</f>
        <v>2022</v>
      </c>
      <c r="H11" s="97">
        <f t="shared" si="4"/>
        <v>2023</v>
      </c>
    </row>
    <row r="12" spans="1:10" x14ac:dyDescent="0.25">
      <c r="A12" s="17" t="s">
        <v>267</v>
      </c>
      <c r="B12" s="23">
        <f t="shared" ref="B12:F12" si="5">B4</f>
        <v>-1.1042491910825816</v>
      </c>
      <c r="C12" s="23">
        <f t="shared" si="5"/>
        <v>-1.7604013347443299</v>
      </c>
      <c r="D12" s="23">
        <f t="shared" si="5"/>
        <v>-1.9578318109866053</v>
      </c>
      <c r="E12" s="23">
        <f t="shared" si="5"/>
        <v>-3.9614232309808237</v>
      </c>
      <c r="F12" s="23">
        <f t="shared" si="5"/>
        <v>-3.7184197019197027</v>
      </c>
      <c r="G12" s="262">
        <f t="shared" si="4"/>
        <v>-3.2084436509867942</v>
      </c>
      <c r="H12" s="262">
        <f t="shared" si="4"/>
        <v>-2.7103464088339866</v>
      </c>
    </row>
    <row r="13" spans="1:10" x14ac:dyDescent="0.25">
      <c r="A13" s="17" t="s">
        <v>268</v>
      </c>
      <c r="B13" s="23">
        <f t="shared" ref="B13:F13" si="6">B5</f>
        <v>1.4393600435793958</v>
      </c>
      <c r="C13" s="23">
        <f t="shared" si="6"/>
        <v>1.2659773004437613</v>
      </c>
      <c r="D13" s="23">
        <f t="shared" si="6"/>
        <v>1.228638001055204</v>
      </c>
      <c r="E13" s="23">
        <f t="shared" si="6"/>
        <v>1.1835863264603304</v>
      </c>
      <c r="F13" s="23">
        <f t="shared" si="6"/>
        <v>1.1020575589483637</v>
      </c>
      <c r="G13" s="262">
        <f t="shared" si="4"/>
        <v>1.1071152438446885</v>
      </c>
      <c r="H13" s="262">
        <f t="shared" si="4"/>
        <v>1.0890901825119497</v>
      </c>
    </row>
    <row r="14" spans="1:10" x14ac:dyDescent="0.25">
      <c r="A14" s="17" t="s">
        <v>269</v>
      </c>
      <c r="B14" s="23">
        <f t="shared" ref="B14:F14" si="7">B6</f>
        <v>0.33511085249681427</v>
      </c>
      <c r="C14" s="23">
        <f t="shared" si="7"/>
        <v>-0.49442403430056858</v>
      </c>
      <c r="D14" s="23">
        <f t="shared" si="7"/>
        <v>-0.72919380993140126</v>
      </c>
      <c r="E14" s="23">
        <f t="shared" si="7"/>
        <v>-2.7778369045204934</v>
      </c>
      <c r="F14" s="23">
        <f t="shared" si="7"/>
        <v>-2.6163621429713393</v>
      </c>
      <c r="G14" s="262">
        <f t="shared" si="4"/>
        <v>-2.1013284071421054</v>
      </c>
      <c r="H14" s="262">
        <f t="shared" si="4"/>
        <v>-1.6212562263220369</v>
      </c>
    </row>
    <row r="15" spans="1:10" x14ac:dyDescent="0.25">
      <c r="A15" s="17" t="s">
        <v>270</v>
      </c>
      <c r="B15" s="23">
        <f t="shared" ref="B15:F15" si="8">B7</f>
        <v>1.05</v>
      </c>
      <c r="C15" s="23">
        <f t="shared" si="8"/>
        <v>-0.82953488679738285</v>
      </c>
      <c r="D15" s="23">
        <f t="shared" si="8"/>
        <v>-0.23476977563083268</v>
      </c>
      <c r="E15" s="23">
        <f t="shared" si="8"/>
        <v>-2.0486430945890923</v>
      </c>
      <c r="F15" s="23">
        <f t="shared" si="8"/>
        <v>0.16147476154915408</v>
      </c>
      <c r="G15" s="262">
        <f t="shared" si="4"/>
        <v>0.51503373582923384</v>
      </c>
      <c r="H15" s="262">
        <f t="shared" si="4"/>
        <v>0.48007218082006853</v>
      </c>
    </row>
    <row r="16" spans="1:10" x14ac:dyDescent="0.25">
      <c r="A16" s="17" t="s">
        <v>175</v>
      </c>
      <c r="B16" s="23">
        <f t="shared" ref="B16:F16" si="9">B8</f>
        <v>6.8036993172934546E-2</v>
      </c>
      <c r="C16" s="23">
        <f t="shared" si="9"/>
        <v>1.8099246289069448</v>
      </c>
      <c r="D16" s="23">
        <f t="shared" si="9"/>
        <v>1.6845468169292221</v>
      </c>
      <c r="E16" s="23">
        <f t="shared" si="9"/>
        <v>-7.1240493644227136</v>
      </c>
      <c r="F16" s="23">
        <f t="shared" si="9"/>
        <v>-2.9607238172592809</v>
      </c>
      <c r="G16" s="262">
        <f t="shared" si="4"/>
        <v>-1.3047774123322364</v>
      </c>
      <c r="H16" s="262">
        <f t="shared" si="4"/>
        <v>-0.46434902840726267</v>
      </c>
    </row>
    <row r="17" spans="1:8" x14ac:dyDescent="0.25">
      <c r="A17" s="17" t="s">
        <v>272</v>
      </c>
      <c r="B17" s="23">
        <f t="shared" ref="B17:F17" si="10">B9</f>
        <v>0.22682037529261256</v>
      </c>
      <c r="C17" s="23">
        <f t="shared" si="10"/>
        <v>1.7418876357340103</v>
      </c>
      <c r="D17" s="23">
        <f t="shared" si="10"/>
        <v>-0.12537781197772269</v>
      </c>
      <c r="E17" s="23">
        <f t="shared" si="10"/>
        <v>-8.8085961813519358</v>
      </c>
      <c r="F17" s="23">
        <f t="shared" si="10"/>
        <v>4.1633255471634332</v>
      </c>
      <c r="G17" s="262">
        <f t="shared" si="4"/>
        <v>1.6559464049270445</v>
      </c>
      <c r="H17" s="262">
        <f t="shared" si="4"/>
        <v>0.84042838392497377</v>
      </c>
    </row>
    <row r="18" spans="1:8" x14ac:dyDescent="0.25">
      <c r="B18" s="18"/>
      <c r="C18" s="18"/>
      <c r="D18" s="18"/>
      <c r="E18" s="18"/>
      <c r="F18" s="18"/>
    </row>
    <row r="19" spans="1:8" x14ac:dyDescent="0.25">
      <c r="A19" s="142" t="s">
        <v>1206</v>
      </c>
      <c r="B19" s="142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4"/>
  <dimension ref="A2:Y64"/>
  <sheetViews>
    <sheetView showGridLines="0" topLeftCell="G19" zoomScale="90" zoomScaleNormal="90" workbookViewId="0">
      <selection activeCell="U10" sqref="U10"/>
    </sheetView>
  </sheetViews>
  <sheetFormatPr defaultColWidth="9.140625" defaultRowHeight="13.5" x14ac:dyDescent="0.25"/>
  <cols>
    <col min="1" max="1" width="13" style="17" customWidth="1"/>
    <col min="2" max="19" width="9.140625" style="17"/>
    <col min="20" max="20" width="4.28515625" style="17" bestFit="1" customWidth="1"/>
    <col min="21" max="26" width="8.42578125" style="17" customWidth="1"/>
    <col min="27" max="16384" width="9.140625" style="17"/>
  </cols>
  <sheetData>
    <row r="2" spans="1:12" ht="21" customHeight="1" x14ac:dyDescent="0.25">
      <c r="A2" s="254" t="s">
        <v>1045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6" spans="1:12" ht="26.25" customHeight="1" x14ac:dyDescent="0.25"/>
    <row r="23" spans="1:24" x14ac:dyDescent="0.25">
      <c r="K23" s="261"/>
    </row>
    <row r="24" spans="1:24" x14ac:dyDescent="0.25">
      <c r="B24" s="51">
        <v>2001</v>
      </c>
      <c r="C24" s="51">
        <v>2002</v>
      </c>
      <c r="D24" s="51">
        <v>2003</v>
      </c>
      <c r="E24" s="51">
        <v>2004</v>
      </c>
      <c r="F24" s="51">
        <v>2005</v>
      </c>
      <c r="G24" s="51">
        <v>2006</v>
      </c>
      <c r="H24" s="51">
        <v>2007</v>
      </c>
      <c r="I24" s="51">
        <v>2008</v>
      </c>
      <c r="J24" s="51">
        <v>2009</v>
      </c>
      <c r="K24" s="51">
        <v>2010</v>
      </c>
      <c r="L24" s="51">
        <v>2011</v>
      </c>
      <c r="M24" s="51">
        <v>2012</v>
      </c>
      <c r="N24" s="51">
        <v>2013</v>
      </c>
      <c r="O24" s="51">
        <v>2014</v>
      </c>
      <c r="P24" s="51">
        <v>2015</v>
      </c>
      <c r="Q24" s="51">
        <v>2016</v>
      </c>
      <c r="R24" s="51">
        <v>2017</v>
      </c>
      <c r="S24" s="51">
        <v>2018</v>
      </c>
      <c r="T24" s="51">
        <v>2019</v>
      </c>
      <c r="U24" s="51">
        <v>2020</v>
      </c>
      <c r="V24" s="51">
        <v>2021</v>
      </c>
      <c r="W24" s="51">
        <v>2022</v>
      </c>
      <c r="X24" s="51">
        <v>2023</v>
      </c>
    </row>
    <row r="25" spans="1:24" x14ac:dyDescent="0.25">
      <c r="A25" s="240" t="s">
        <v>577</v>
      </c>
      <c r="B25" s="262">
        <v>51.112556745818068</v>
      </c>
      <c r="C25" s="262">
        <v>45.297418931408131</v>
      </c>
      <c r="D25" s="262">
        <v>43.241844440836779</v>
      </c>
      <c r="E25" s="262">
        <v>41.715028660944768</v>
      </c>
      <c r="F25" s="262">
        <v>34.731839914000133</v>
      </c>
      <c r="G25" s="262">
        <v>31.426991067028553</v>
      </c>
      <c r="H25" s="262">
        <v>30.345444617948708</v>
      </c>
      <c r="I25" s="262">
        <v>28.598844266178187</v>
      </c>
      <c r="J25" s="262">
        <v>36.360888192511553</v>
      </c>
      <c r="K25" s="262">
        <v>40.9885226908319</v>
      </c>
      <c r="L25" s="262">
        <v>43.464110699991011</v>
      </c>
      <c r="M25" s="262">
        <v>51.753704373188413</v>
      </c>
      <c r="N25" s="262">
        <v>54.707262183116647</v>
      </c>
      <c r="O25" s="262">
        <v>53.507234906654269</v>
      </c>
      <c r="P25" s="262">
        <v>51.887079996466312</v>
      </c>
      <c r="Q25" s="262">
        <v>52.024485830349597</v>
      </c>
      <c r="R25" s="262">
        <v>51.314525402314004</v>
      </c>
      <c r="S25" s="262">
        <v>49.399716081953251</v>
      </c>
      <c r="T25" s="262">
        <v>47.996600019112954</v>
      </c>
      <c r="U25" s="262">
        <v>61.237731762813887</v>
      </c>
      <c r="V25" s="262">
        <v>61.880446023645128</v>
      </c>
      <c r="W25" s="262">
        <v>61.445255726036351</v>
      </c>
      <c r="X25" s="262">
        <v>60.088223839173196</v>
      </c>
    </row>
    <row r="26" spans="1:24" x14ac:dyDescent="0.25">
      <c r="A26" s="240" t="s">
        <v>1036</v>
      </c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>
        <v>47.996600019112954</v>
      </c>
      <c r="U26" s="262">
        <v>66.654819239851065</v>
      </c>
      <c r="V26" s="262">
        <v>66.43294733202822</v>
      </c>
      <c r="W26" s="262">
        <v>66.800266830350552</v>
      </c>
      <c r="X26" s="262">
        <v>66.334161050369431</v>
      </c>
    </row>
    <row r="27" spans="1:24" x14ac:dyDescent="0.25">
      <c r="A27" s="240" t="s">
        <v>1037</v>
      </c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>
        <v>47.996600019112954</v>
      </c>
      <c r="U27" s="262">
        <v>65.086815040078108</v>
      </c>
      <c r="V27" s="262">
        <v>74.068609952275594</v>
      </c>
      <c r="W27" s="262">
        <v>76.635694075177554</v>
      </c>
      <c r="X27" s="262">
        <v>76.746494226830336</v>
      </c>
    </row>
    <row r="28" spans="1:24" x14ac:dyDescent="0.25">
      <c r="A28" s="17" t="s">
        <v>1031</v>
      </c>
      <c r="M28" s="17">
        <v>60</v>
      </c>
      <c r="N28" s="17">
        <v>60</v>
      </c>
      <c r="O28" s="17">
        <v>60</v>
      </c>
      <c r="P28" s="17">
        <v>60</v>
      </c>
      <c r="Q28" s="17">
        <v>60</v>
      </c>
      <c r="R28" s="17">
        <v>60</v>
      </c>
      <c r="S28" s="17">
        <f t="shared" ref="S28:X28" si="0">R28-1</f>
        <v>59</v>
      </c>
      <c r="T28" s="17">
        <f t="shared" si="0"/>
        <v>58</v>
      </c>
      <c r="U28" s="17">
        <f t="shared" si="0"/>
        <v>57</v>
      </c>
      <c r="V28" s="17">
        <f t="shared" si="0"/>
        <v>56</v>
      </c>
      <c r="W28" s="17">
        <f t="shared" si="0"/>
        <v>55</v>
      </c>
      <c r="X28" s="17">
        <f t="shared" si="0"/>
        <v>54</v>
      </c>
    </row>
    <row r="29" spans="1:24" x14ac:dyDescent="0.25">
      <c r="A29" s="17" t="s">
        <v>1032</v>
      </c>
      <c r="M29" s="17">
        <v>57</v>
      </c>
      <c r="N29" s="17">
        <v>57</v>
      </c>
      <c r="O29" s="17">
        <v>57</v>
      </c>
      <c r="P29" s="17">
        <v>57</v>
      </c>
      <c r="Q29" s="17">
        <v>57</v>
      </c>
      <c r="R29" s="17">
        <v>57</v>
      </c>
      <c r="S29" s="17">
        <f t="shared" ref="S29:X32" si="1">R29-1</f>
        <v>56</v>
      </c>
      <c r="T29" s="17">
        <f t="shared" si="1"/>
        <v>55</v>
      </c>
      <c r="U29" s="17">
        <f t="shared" si="1"/>
        <v>54</v>
      </c>
      <c r="V29" s="17">
        <f t="shared" si="1"/>
        <v>53</v>
      </c>
      <c r="W29" s="17">
        <f t="shared" si="1"/>
        <v>52</v>
      </c>
      <c r="X29" s="17">
        <f t="shared" si="1"/>
        <v>51</v>
      </c>
    </row>
    <row r="30" spans="1:24" x14ac:dyDescent="0.25">
      <c r="A30" s="17" t="s">
        <v>1033</v>
      </c>
      <c r="M30" s="17">
        <v>55</v>
      </c>
      <c r="N30" s="17">
        <v>55</v>
      </c>
      <c r="O30" s="17">
        <v>55</v>
      </c>
      <c r="P30" s="17">
        <v>55</v>
      </c>
      <c r="Q30" s="17">
        <v>55</v>
      </c>
      <c r="R30" s="17">
        <v>55</v>
      </c>
      <c r="S30" s="17">
        <f t="shared" si="1"/>
        <v>54</v>
      </c>
      <c r="T30" s="17">
        <f t="shared" si="1"/>
        <v>53</v>
      </c>
      <c r="U30" s="17">
        <f t="shared" si="1"/>
        <v>52</v>
      </c>
      <c r="V30" s="17">
        <f t="shared" si="1"/>
        <v>51</v>
      </c>
      <c r="W30" s="17">
        <f t="shared" si="1"/>
        <v>50</v>
      </c>
      <c r="X30" s="17">
        <f t="shared" si="1"/>
        <v>49</v>
      </c>
    </row>
    <row r="31" spans="1:24" x14ac:dyDescent="0.25">
      <c r="A31" s="17" t="s">
        <v>1034</v>
      </c>
      <c r="M31" s="17">
        <v>53</v>
      </c>
      <c r="N31" s="17">
        <f>M31</f>
        <v>53</v>
      </c>
      <c r="O31" s="17">
        <f t="shared" ref="O31:R31" si="2">N31</f>
        <v>53</v>
      </c>
      <c r="P31" s="17">
        <f t="shared" si="2"/>
        <v>53</v>
      </c>
      <c r="Q31" s="17">
        <f t="shared" si="2"/>
        <v>53</v>
      </c>
      <c r="R31" s="17">
        <f t="shared" si="2"/>
        <v>53</v>
      </c>
      <c r="S31" s="17">
        <f t="shared" si="1"/>
        <v>52</v>
      </c>
      <c r="T31" s="17">
        <f t="shared" ref="T31" si="3">S31-1</f>
        <v>51</v>
      </c>
      <c r="U31" s="17">
        <f t="shared" ref="U31" si="4">T31-1</f>
        <v>50</v>
      </c>
      <c r="V31" s="17">
        <f t="shared" ref="V31" si="5">U31-1</f>
        <v>49</v>
      </c>
      <c r="W31" s="17">
        <f t="shared" ref="W31" si="6">V31-1</f>
        <v>48</v>
      </c>
      <c r="X31" s="17">
        <f t="shared" ref="X31" si="7">W31-1</f>
        <v>47</v>
      </c>
    </row>
    <row r="32" spans="1:24" x14ac:dyDescent="0.25">
      <c r="A32" s="17" t="s">
        <v>1035</v>
      </c>
      <c r="M32" s="17">
        <v>50</v>
      </c>
      <c r="N32" s="17">
        <v>50</v>
      </c>
      <c r="O32" s="17">
        <v>50</v>
      </c>
      <c r="P32" s="17">
        <v>50</v>
      </c>
      <c r="Q32" s="17">
        <v>50</v>
      </c>
      <c r="R32" s="17">
        <v>50</v>
      </c>
      <c r="S32" s="17">
        <f t="shared" si="1"/>
        <v>49</v>
      </c>
      <c r="T32" s="17">
        <f t="shared" si="1"/>
        <v>48</v>
      </c>
      <c r="U32" s="17">
        <f t="shared" si="1"/>
        <v>47</v>
      </c>
      <c r="V32" s="17">
        <f t="shared" si="1"/>
        <v>46</v>
      </c>
      <c r="W32" s="17">
        <f t="shared" si="1"/>
        <v>45</v>
      </c>
      <c r="X32" s="17">
        <f t="shared" si="1"/>
        <v>44</v>
      </c>
    </row>
    <row r="33" spans="1:12" ht="21" customHeight="1" x14ac:dyDescent="0.25">
      <c r="A33" s="254" t="s">
        <v>1046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49" spans="1:25" x14ac:dyDescent="0.25">
      <c r="U49" s="17">
        <v>-8670</v>
      </c>
    </row>
    <row r="56" spans="1:25" x14ac:dyDescent="0.25">
      <c r="B56" s="51">
        <f>B24</f>
        <v>2001</v>
      </c>
      <c r="C56" s="51">
        <f t="shared" ref="C56:X56" si="8">C24</f>
        <v>2002</v>
      </c>
      <c r="D56" s="51">
        <f t="shared" si="8"/>
        <v>2003</v>
      </c>
      <c r="E56" s="51">
        <f t="shared" si="8"/>
        <v>2004</v>
      </c>
      <c r="F56" s="51">
        <f t="shared" si="8"/>
        <v>2005</v>
      </c>
      <c r="G56" s="51">
        <f t="shared" si="8"/>
        <v>2006</v>
      </c>
      <c r="H56" s="51">
        <f t="shared" si="8"/>
        <v>2007</v>
      </c>
      <c r="I56" s="51">
        <f t="shared" si="8"/>
        <v>2008</v>
      </c>
      <c r="J56" s="51">
        <f t="shared" si="8"/>
        <v>2009</v>
      </c>
      <c r="K56" s="51">
        <f t="shared" si="8"/>
        <v>2010</v>
      </c>
      <c r="L56" s="51">
        <f t="shared" si="8"/>
        <v>2011</v>
      </c>
      <c r="M56" s="51">
        <f t="shared" si="8"/>
        <v>2012</v>
      </c>
      <c r="N56" s="51">
        <f t="shared" si="8"/>
        <v>2013</v>
      </c>
      <c r="O56" s="51">
        <f t="shared" si="8"/>
        <v>2014</v>
      </c>
      <c r="P56" s="51">
        <f t="shared" si="8"/>
        <v>2015</v>
      </c>
      <c r="Q56" s="51">
        <f t="shared" si="8"/>
        <v>2016</v>
      </c>
      <c r="R56" s="51">
        <f t="shared" si="8"/>
        <v>2017</v>
      </c>
      <c r="S56" s="51">
        <f t="shared" si="8"/>
        <v>2018</v>
      </c>
      <c r="T56" s="51">
        <f t="shared" si="8"/>
        <v>2019</v>
      </c>
      <c r="U56" s="51">
        <f t="shared" si="8"/>
        <v>2020</v>
      </c>
      <c r="V56" s="51">
        <f t="shared" si="8"/>
        <v>2021</v>
      </c>
      <c r="W56" s="51">
        <f t="shared" si="8"/>
        <v>2022</v>
      </c>
      <c r="X56" s="51">
        <f t="shared" si="8"/>
        <v>2023</v>
      </c>
    </row>
    <row r="57" spans="1:25" x14ac:dyDescent="0.25">
      <c r="A57" s="240" t="s">
        <v>230</v>
      </c>
      <c r="B57" s="23">
        <f>B25</f>
        <v>51.112556745818068</v>
      </c>
      <c r="C57" s="262">
        <f t="shared" ref="C57:S64" si="9">C25</f>
        <v>45.297418931408131</v>
      </c>
      <c r="D57" s="262">
        <f t="shared" si="9"/>
        <v>43.241844440836779</v>
      </c>
      <c r="E57" s="262">
        <f t="shared" si="9"/>
        <v>41.715028660944768</v>
      </c>
      <c r="F57" s="262">
        <f t="shared" si="9"/>
        <v>34.731839914000133</v>
      </c>
      <c r="G57" s="262">
        <f t="shared" si="9"/>
        <v>31.426991067028553</v>
      </c>
      <c r="H57" s="262">
        <f t="shared" si="9"/>
        <v>30.345444617948708</v>
      </c>
      <c r="I57" s="262">
        <f t="shared" si="9"/>
        <v>28.598844266178187</v>
      </c>
      <c r="J57" s="262">
        <f t="shared" si="9"/>
        <v>36.360888192511553</v>
      </c>
      <c r="K57" s="262">
        <f t="shared" si="9"/>
        <v>40.9885226908319</v>
      </c>
      <c r="L57" s="262">
        <f t="shared" si="9"/>
        <v>43.464110699991011</v>
      </c>
      <c r="M57" s="262">
        <f t="shared" si="9"/>
        <v>51.753704373188413</v>
      </c>
      <c r="N57" s="262">
        <f t="shared" si="9"/>
        <v>54.707262183116647</v>
      </c>
      <c r="O57" s="262">
        <f t="shared" si="9"/>
        <v>53.507234906654269</v>
      </c>
      <c r="P57" s="262">
        <f t="shared" si="9"/>
        <v>51.887079996466312</v>
      </c>
      <c r="Q57" s="262">
        <f t="shared" si="9"/>
        <v>52.024485830349597</v>
      </c>
      <c r="R57" s="262">
        <f t="shared" si="9"/>
        <v>51.314525402314004</v>
      </c>
      <c r="S57" s="262">
        <f t="shared" si="9"/>
        <v>49.399716081953251</v>
      </c>
      <c r="T57" s="262">
        <f>T25</f>
        <v>47.996600019112954</v>
      </c>
      <c r="U57" s="262">
        <f t="shared" ref="U57:X57" si="10">U25</f>
        <v>61.237731762813887</v>
      </c>
      <c r="V57" s="262">
        <f t="shared" si="10"/>
        <v>61.880446023645128</v>
      </c>
      <c r="W57" s="262">
        <f t="shared" si="10"/>
        <v>61.445255726036351</v>
      </c>
      <c r="X57" s="262">
        <f t="shared" si="10"/>
        <v>60.088223839173196</v>
      </c>
      <c r="Y57" s="262"/>
    </row>
    <row r="58" spans="1:25" x14ac:dyDescent="0.25">
      <c r="A58" s="240" t="s">
        <v>1043</v>
      </c>
      <c r="B58" s="262"/>
      <c r="C58" s="262"/>
      <c r="D58" s="262"/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  <c r="S58" s="262"/>
      <c r="T58" s="262">
        <f t="shared" ref="T58:X58" si="11">T26</f>
        <v>47.996600019112954</v>
      </c>
      <c r="U58" s="262">
        <f t="shared" si="11"/>
        <v>66.654819239851065</v>
      </c>
      <c r="V58" s="262">
        <f t="shared" si="11"/>
        <v>66.43294733202822</v>
      </c>
      <c r="W58" s="262">
        <f t="shared" si="11"/>
        <v>66.800266830350552</v>
      </c>
      <c r="X58" s="262">
        <f t="shared" si="11"/>
        <v>66.334161050369431</v>
      </c>
      <c r="Y58" s="262"/>
    </row>
    <row r="59" spans="1:25" x14ac:dyDescent="0.25">
      <c r="A59" s="240" t="s">
        <v>1044</v>
      </c>
      <c r="B59" s="262"/>
      <c r="C59" s="262"/>
      <c r="D59" s="262"/>
      <c r="E59" s="262"/>
      <c r="F59" s="262"/>
      <c r="G59" s="262"/>
      <c r="H59" s="262"/>
      <c r="I59" s="262"/>
      <c r="J59" s="262"/>
      <c r="K59" s="262"/>
      <c r="L59" s="262"/>
      <c r="M59" s="262"/>
      <c r="N59" s="262"/>
      <c r="O59" s="262"/>
      <c r="P59" s="262"/>
      <c r="Q59" s="262"/>
      <c r="R59" s="262"/>
      <c r="S59" s="262"/>
      <c r="T59" s="262">
        <f t="shared" ref="T59:X59" si="12">T27</f>
        <v>47.996600019112954</v>
      </c>
      <c r="U59" s="262">
        <f t="shared" si="12"/>
        <v>65.086815040078108</v>
      </c>
      <c r="V59" s="262">
        <f t="shared" si="12"/>
        <v>74.068609952275594</v>
      </c>
      <c r="W59" s="262">
        <f t="shared" si="12"/>
        <v>76.635694075177554</v>
      </c>
      <c r="X59" s="262">
        <f t="shared" si="12"/>
        <v>76.746494226830336</v>
      </c>
      <c r="Y59" s="262"/>
    </row>
    <row r="60" spans="1:25" x14ac:dyDescent="0.25">
      <c r="A60" s="240" t="s">
        <v>1038</v>
      </c>
      <c r="B60" s="262"/>
      <c r="C60" s="262"/>
      <c r="D60" s="262"/>
      <c r="E60" s="262"/>
      <c r="F60" s="262"/>
      <c r="G60" s="262"/>
      <c r="H60" s="262"/>
      <c r="I60" s="262"/>
      <c r="J60" s="262"/>
      <c r="K60" s="262"/>
      <c r="L60" s="262"/>
      <c r="M60" s="262">
        <f t="shared" si="9"/>
        <v>60</v>
      </c>
      <c r="N60" s="262">
        <f t="shared" si="9"/>
        <v>60</v>
      </c>
      <c r="O60" s="262">
        <f t="shared" si="9"/>
        <v>60</v>
      </c>
      <c r="P60" s="262">
        <f t="shared" si="9"/>
        <v>60</v>
      </c>
      <c r="Q60" s="262">
        <f t="shared" si="9"/>
        <v>60</v>
      </c>
      <c r="R60" s="262">
        <f t="shared" si="9"/>
        <v>60</v>
      </c>
      <c r="S60" s="262">
        <f t="shared" si="9"/>
        <v>59</v>
      </c>
      <c r="T60" s="262">
        <f t="shared" ref="T60:X60" si="13">T28</f>
        <v>58</v>
      </c>
      <c r="U60" s="262">
        <f t="shared" si="13"/>
        <v>57</v>
      </c>
      <c r="V60" s="262">
        <f t="shared" si="13"/>
        <v>56</v>
      </c>
      <c r="W60" s="262">
        <f t="shared" si="13"/>
        <v>55</v>
      </c>
      <c r="X60" s="262">
        <f t="shared" si="13"/>
        <v>54</v>
      </c>
      <c r="Y60" s="262"/>
    </row>
    <row r="61" spans="1:25" x14ac:dyDescent="0.25">
      <c r="A61" s="240" t="s">
        <v>1039</v>
      </c>
      <c r="B61" s="262"/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>
        <f t="shared" si="9"/>
        <v>57</v>
      </c>
      <c r="N61" s="262">
        <f t="shared" si="9"/>
        <v>57</v>
      </c>
      <c r="O61" s="262">
        <f t="shared" si="9"/>
        <v>57</v>
      </c>
      <c r="P61" s="262">
        <f t="shared" si="9"/>
        <v>57</v>
      </c>
      <c r="Q61" s="262">
        <f t="shared" si="9"/>
        <v>57</v>
      </c>
      <c r="R61" s="262">
        <f t="shared" si="9"/>
        <v>57</v>
      </c>
      <c r="S61" s="262">
        <f t="shared" si="9"/>
        <v>56</v>
      </c>
      <c r="T61" s="262">
        <f t="shared" ref="T61:X61" si="14">T29</f>
        <v>55</v>
      </c>
      <c r="U61" s="262">
        <f t="shared" si="14"/>
        <v>54</v>
      </c>
      <c r="V61" s="262">
        <f t="shared" si="14"/>
        <v>53</v>
      </c>
      <c r="W61" s="262">
        <f t="shared" si="14"/>
        <v>52</v>
      </c>
      <c r="X61" s="262">
        <f t="shared" si="14"/>
        <v>51</v>
      </c>
      <c r="Y61" s="262"/>
    </row>
    <row r="62" spans="1:25" x14ac:dyDescent="0.25">
      <c r="A62" s="240" t="s">
        <v>1040</v>
      </c>
      <c r="B62" s="262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>
        <f t="shared" si="9"/>
        <v>55</v>
      </c>
      <c r="N62" s="262">
        <f t="shared" si="9"/>
        <v>55</v>
      </c>
      <c r="O62" s="262">
        <f t="shared" si="9"/>
        <v>55</v>
      </c>
      <c r="P62" s="262">
        <f t="shared" si="9"/>
        <v>55</v>
      </c>
      <c r="Q62" s="262">
        <f t="shared" si="9"/>
        <v>55</v>
      </c>
      <c r="R62" s="262">
        <f t="shared" si="9"/>
        <v>55</v>
      </c>
      <c r="S62" s="262">
        <f t="shared" si="9"/>
        <v>54</v>
      </c>
      <c r="T62" s="262">
        <f t="shared" ref="T62:X62" si="15">T30</f>
        <v>53</v>
      </c>
      <c r="U62" s="262">
        <f t="shared" si="15"/>
        <v>52</v>
      </c>
      <c r="V62" s="262">
        <f t="shared" si="15"/>
        <v>51</v>
      </c>
      <c r="W62" s="262">
        <f t="shared" si="15"/>
        <v>50</v>
      </c>
      <c r="X62" s="262">
        <f t="shared" si="15"/>
        <v>49</v>
      </c>
      <c r="Y62" s="262"/>
    </row>
    <row r="63" spans="1:25" x14ac:dyDescent="0.25">
      <c r="A63" s="240" t="s">
        <v>1041</v>
      </c>
      <c r="B63" s="262"/>
      <c r="C63" s="262"/>
      <c r="D63" s="262"/>
      <c r="E63" s="262"/>
      <c r="F63" s="262"/>
      <c r="G63" s="262"/>
      <c r="H63" s="262"/>
      <c r="I63" s="262"/>
      <c r="J63" s="262"/>
      <c r="K63" s="262"/>
      <c r="L63" s="262"/>
      <c r="M63" s="262">
        <f t="shared" si="9"/>
        <v>53</v>
      </c>
      <c r="N63" s="262">
        <f t="shared" si="9"/>
        <v>53</v>
      </c>
      <c r="O63" s="262">
        <f t="shared" si="9"/>
        <v>53</v>
      </c>
      <c r="P63" s="262">
        <f t="shared" si="9"/>
        <v>53</v>
      </c>
      <c r="Q63" s="262">
        <f t="shared" si="9"/>
        <v>53</v>
      </c>
      <c r="R63" s="262">
        <f t="shared" si="9"/>
        <v>53</v>
      </c>
      <c r="S63" s="262">
        <f t="shared" si="9"/>
        <v>52</v>
      </c>
      <c r="T63" s="262">
        <f t="shared" ref="T63:X63" si="16">T31</f>
        <v>51</v>
      </c>
      <c r="U63" s="262">
        <f t="shared" si="16"/>
        <v>50</v>
      </c>
      <c r="V63" s="262">
        <f t="shared" si="16"/>
        <v>49</v>
      </c>
      <c r="W63" s="262">
        <f t="shared" si="16"/>
        <v>48</v>
      </c>
      <c r="X63" s="262">
        <f t="shared" si="16"/>
        <v>47</v>
      </c>
      <c r="Y63" s="262"/>
    </row>
    <row r="64" spans="1:25" x14ac:dyDescent="0.25">
      <c r="A64" s="240" t="s">
        <v>1042</v>
      </c>
      <c r="B64" s="262"/>
      <c r="C64" s="262"/>
      <c r="D64" s="262"/>
      <c r="E64" s="262"/>
      <c r="F64" s="262"/>
      <c r="G64" s="262"/>
      <c r="H64" s="262"/>
      <c r="I64" s="262"/>
      <c r="J64" s="262"/>
      <c r="K64" s="262"/>
      <c r="L64" s="262"/>
      <c r="M64" s="262">
        <f t="shared" si="9"/>
        <v>50</v>
      </c>
      <c r="N64" s="262">
        <f t="shared" si="9"/>
        <v>50</v>
      </c>
      <c r="O64" s="262">
        <f t="shared" si="9"/>
        <v>50</v>
      </c>
      <c r="P64" s="262">
        <f t="shared" si="9"/>
        <v>50</v>
      </c>
      <c r="Q64" s="262">
        <f t="shared" si="9"/>
        <v>50</v>
      </c>
      <c r="R64" s="262">
        <f t="shared" si="9"/>
        <v>50</v>
      </c>
      <c r="S64" s="262">
        <f t="shared" si="9"/>
        <v>49</v>
      </c>
      <c r="T64" s="262">
        <f t="shared" ref="T64:X64" si="17">T32</f>
        <v>48</v>
      </c>
      <c r="U64" s="262">
        <f t="shared" si="17"/>
        <v>47</v>
      </c>
      <c r="V64" s="262">
        <f t="shared" si="17"/>
        <v>46</v>
      </c>
      <c r="W64" s="262">
        <f t="shared" si="17"/>
        <v>45</v>
      </c>
      <c r="X64" s="262">
        <f t="shared" si="17"/>
        <v>44</v>
      </c>
      <c r="Y64" s="262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4"/>
  <dimension ref="A3:AD39"/>
  <sheetViews>
    <sheetView showGridLines="0" zoomScale="90" zoomScaleNormal="90" workbookViewId="0">
      <selection activeCell="A39" sqref="A39"/>
    </sheetView>
  </sheetViews>
  <sheetFormatPr defaultColWidth="9.140625" defaultRowHeight="13.5" x14ac:dyDescent="0.25"/>
  <cols>
    <col min="1" max="1" width="34.7109375" style="17" bestFit="1" customWidth="1"/>
    <col min="2" max="8" width="9.140625" style="17"/>
    <col min="9" max="9" width="9.85546875" style="17" customWidth="1"/>
    <col min="10" max="10" width="9.140625" style="17"/>
    <col min="11" max="11" width="29.7109375" style="17" customWidth="1"/>
    <col min="12" max="12" width="8.7109375" style="17" customWidth="1"/>
    <col min="13" max="16384" width="9.140625" style="17"/>
  </cols>
  <sheetData>
    <row r="3" spans="1:14" ht="14.25" thickBot="1" x14ac:dyDescent="0.3">
      <c r="A3" s="155" t="s">
        <v>1047</v>
      </c>
      <c r="B3" s="26"/>
      <c r="C3" s="26"/>
      <c r="D3" s="26"/>
      <c r="E3" s="26"/>
      <c r="F3" s="26"/>
      <c r="G3" s="26"/>
      <c r="J3" s="155" t="s">
        <v>1049</v>
      </c>
      <c r="K3" s="26"/>
      <c r="L3" s="26"/>
      <c r="M3" s="26"/>
      <c r="N3" s="26"/>
    </row>
    <row r="18" spans="1:30" s="114" customFormat="1" x14ac:dyDescent="0.25"/>
    <row r="19" spans="1:30" ht="14.25" thickBot="1" x14ac:dyDescent="0.3">
      <c r="A19" s="26"/>
      <c r="B19" s="27">
        <v>2018</v>
      </c>
      <c r="C19" s="27">
        <v>2019</v>
      </c>
      <c r="D19" s="27">
        <v>2020</v>
      </c>
      <c r="E19" s="27">
        <v>2021</v>
      </c>
      <c r="F19" s="27">
        <v>2022</v>
      </c>
      <c r="G19" s="27">
        <v>2023</v>
      </c>
      <c r="K19" s="26"/>
      <c r="L19" s="27">
        <f>B19</f>
        <v>2018</v>
      </c>
      <c r="M19" s="27">
        <f t="shared" ref="M19:Q20" si="0">C19</f>
        <v>2019</v>
      </c>
      <c r="N19" s="27">
        <f t="shared" si="0"/>
        <v>2020</v>
      </c>
      <c r="O19" s="27">
        <f t="shared" si="0"/>
        <v>2021</v>
      </c>
      <c r="P19" s="27">
        <f t="shared" si="0"/>
        <v>2022</v>
      </c>
      <c r="Q19" s="27">
        <f t="shared" si="0"/>
        <v>2023</v>
      </c>
      <c r="R19" s="561"/>
      <c r="S19" s="561"/>
    </row>
    <row r="20" spans="1:30" ht="14.25" thickBot="1" x14ac:dyDescent="0.3">
      <c r="A20" s="28" t="s">
        <v>82</v>
      </c>
      <c r="B20" s="29">
        <f>'Graf 15'!S25-'Graf 15'!R25</f>
        <v>-1.914809320360753</v>
      </c>
      <c r="C20" s="29">
        <f>'Graf 15'!T25-'Graf 15'!S25</f>
        <v>-1.4031160628402972</v>
      </c>
      <c r="D20" s="29">
        <f>'Graf 15'!U25-'Graf 15'!T25</f>
        <v>13.241131743700933</v>
      </c>
      <c r="E20" s="29">
        <f>'Graf 15'!V25-'Graf 15'!U25</f>
        <v>0.64271426083124084</v>
      </c>
      <c r="F20" s="29">
        <f>'Graf 15'!W25-'Graf 15'!V25</f>
        <v>-0.43519029760877714</v>
      </c>
      <c r="G20" s="29">
        <f>'Graf 15'!X25-'Graf 15'!W25</f>
        <v>-1.3570318868631546</v>
      </c>
      <c r="K20" s="28" t="s">
        <v>221</v>
      </c>
      <c r="L20" s="29">
        <f>B20</f>
        <v>-1.914809320360753</v>
      </c>
      <c r="M20" s="29">
        <f t="shared" si="0"/>
        <v>-1.4031160628402972</v>
      </c>
      <c r="N20" s="29">
        <f t="shared" si="0"/>
        <v>13.241131743700933</v>
      </c>
      <c r="O20" s="29">
        <f t="shared" si="0"/>
        <v>0.64271426083124084</v>
      </c>
      <c r="P20" s="29">
        <f t="shared" si="0"/>
        <v>-0.43519029760877714</v>
      </c>
      <c r="Q20" s="29">
        <f t="shared" si="0"/>
        <v>-1.3570318868631546</v>
      </c>
      <c r="R20" s="72"/>
      <c r="S20" s="72"/>
    </row>
    <row r="21" spans="1:30" ht="14.25" thickBot="1" x14ac:dyDescent="0.3">
      <c r="A21" s="30" t="s">
        <v>83</v>
      </c>
      <c r="B21" s="28"/>
      <c r="C21" s="28"/>
      <c r="D21" s="28"/>
      <c r="E21" s="28"/>
      <c r="F21" s="28"/>
      <c r="G21" s="28"/>
      <c r="K21" s="30" t="s">
        <v>222</v>
      </c>
      <c r="L21" s="28">
        <f t="shared" ref="L21:L28" si="1">B21</f>
        <v>0</v>
      </c>
      <c r="M21" s="28">
        <f t="shared" ref="M21:M28" si="2">C21</f>
        <v>0</v>
      </c>
      <c r="N21" s="28">
        <f t="shared" ref="N21:N28" si="3">D21</f>
        <v>0</v>
      </c>
      <c r="O21" s="28">
        <f t="shared" ref="O21:O28" si="4">E21</f>
        <v>0</v>
      </c>
      <c r="P21" s="28">
        <f t="shared" ref="P21:P28" si="5">F21</f>
        <v>0</v>
      </c>
      <c r="Q21" s="28">
        <f t="shared" ref="Q21:Q28" si="6">G21</f>
        <v>0</v>
      </c>
      <c r="R21" s="114"/>
      <c r="S21" s="114"/>
    </row>
    <row r="22" spans="1:30" x14ac:dyDescent="0.25">
      <c r="A22" s="21" t="s">
        <v>84</v>
      </c>
      <c r="B22" s="262">
        <v>-0.29714683952170334</v>
      </c>
      <c r="C22" s="262">
        <v>6.6507746052645547E-2</v>
      </c>
      <c r="D22" s="262">
        <v>7.2149429246854524</v>
      </c>
      <c r="E22" s="262">
        <v>3.7908708128113036</v>
      </c>
      <c r="F22" s="262">
        <v>2.6752150731233484</v>
      </c>
      <c r="G22" s="262">
        <v>1.8889006456270538</v>
      </c>
      <c r="K22" s="21" t="s">
        <v>223</v>
      </c>
      <c r="L22" s="23">
        <f t="shared" si="1"/>
        <v>-0.29714683952170334</v>
      </c>
      <c r="M22" s="23">
        <f t="shared" si="2"/>
        <v>6.6507746052645547E-2</v>
      </c>
      <c r="N22" s="23">
        <f t="shared" si="3"/>
        <v>7.2149429246854524</v>
      </c>
      <c r="O22" s="23">
        <f t="shared" si="4"/>
        <v>3.7908708128113036</v>
      </c>
      <c r="P22" s="23">
        <f t="shared" si="5"/>
        <v>2.6752150731233484</v>
      </c>
      <c r="Q22" s="23">
        <f t="shared" si="6"/>
        <v>1.8889006456270538</v>
      </c>
      <c r="R22" s="72"/>
      <c r="S22" s="72"/>
    </row>
    <row r="23" spans="1:30" x14ac:dyDescent="0.25">
      <c r="A23" s="22" t="s">
        <v>85</v>
      </c>
      <c r="B23" s="262">
        <v>-1.6307831606320393</v>
      </c>
      <c r="C23" s="262">
        <v>-1.1087373928890385</v>
      </c>
      <c r="D23" s="262">
        <v>3.9784596037939592</v>
      </c>
      <c r="E23" s="262">
        <v>-2.9011381339377627</v>
      </c>
      <c r="F23" s="262">
        <v>-2.2041360173932825</v>
      </c>
      <c r="G23" s="262">
        <v>-2.0855163732080042</v>
      </c>
      <c r="K23" s="22" t="s">
        <v>224</v>
      </c>
      <c r="L23" s="23">
        <f t="shared" si="1"/>
        <v>-1.6307831606320393</v>
      </c>
      <c r="M23" s="23">
        <f t="shared" si="2"/>
        <v>-1.1087373928890385</v>
      </c>
      <c r="N23" s="23">
        <f t="shared" si="3"/>
        <v>3.9784596037939592</v>
      </c>
      <c r="O23" s="23">
        <f t="shared" si="4"/>
        <v>-2.9011381339377627</v>
      </c>
      <c r="P23" s="23">
        <f t="shared" si="5"/>
        <v>-2.2041360173932825</v>
      </c>
      <c r="Q23" s="23">
        <f t="shared" si="6"/>
        <v>-2.0855163732080042</v>
      </c>
      <c r="R23" s="72"/>
      <c r="S23" s="72"/>
    </row>
    <row r="24" spans="1:30" x14ac:dyDescent="0.25">
      <c r="A24" s="21" t="s">
        <v>86</v>
      </c>
      <c r="B24" s="262">
        <v>1.3455395333984441</v>
      </c>
      <c r="C24" s="262">
        <v>1.2286386272656806</v>
      </c>
      <c r="D24" s="262">
        <v>1.1835863235758306</v>
      </c>
      <c r="E24" s="262">
        <v>1.0852754813985876</v>
      </c>
      <c r="F24" s="262">
        <v>1.0494962946729909</v>
      </c>
      <c r="G24" s="262">
        <v>1.005193485855949</v>
      </c>
      <c r="K24" s="21" t="s">
        <v>225</v>
      </c>
      <c r="L24" s="23">
        <f t="shared" si="1"/>
        <v>1.3455395333984441</v>
      </c>
      <c r="M24" s="23">
        <f t="shared" si="2"/>
        <v>1.2286386272656806</v>
      </c>
      <c r="N24" s="23">
        <f t="shared" si="3"/>
        <v>1.1835863235758306</v>
      </c>
      <c r="O24" s="23">
        <f t="shared" si="4"/>
        <v>1.0852754813985876</v>
      </c>
      <c r="P24" s="23">
        <f t="shared" si="5"/>
        <v>1.0494962946729909</v>
      </c>
      <c r="Q24" s="23">
        <f t="shared" si="6"/>
        <v>1.005193485855949</v>
      </c>
      <c r="R24" s="72"/>
      <c r="S24" s="72"/>
    </row>
    <row r="25" spans="1:30" x14ac:dyDescent="0.25">
      <c r="A25" s="22" t="s">
        <v>87</v>
      </c>
      <c r="B25" s="262">
        <v>-2.9763226940304834</v>
      </c>
      <c r="C25" s="262">
        <v>-2.3373760201547191</v>
      </c>
      <c r="D25" s="262">
        <v>2.7948732802181286</v>
      </c>
      <c r="E25" s="262">
        <v>-3.9864136153363501</v>
      </c>
      <c r="F25" s="262">
        <v>-3.2536323120662733</v>
      </c>
      <c r="G25" s="262">
        <v>-3.0907098590639532</v>
      </c>
      <c r="K25" s="22" t="s">
        <v>226</v>
      </c>
      <c r="L25" s="23">
        <f t="shared" si="1"/>
        <v>-2.9763226940304834</v>
      </c>
      <c r="M25" s="23">
        <f t="shared" si="2"/>
        <v>-2.3373760201547191</v>
      </c>
      <c r="N25" s="23">
        <f t="shared" si="3"/>
        <v>2.7948732802181286</v>
      </c>
      <c r="O25" s="23">
        <f t="shared" si="4"/>
        <v>-3.9864136153363501</v>
      </c>
      <c r="P25" s="23">
        <f t="shared" si="5"/>
        <v>-3.2536323120662733</v>
      </c>
      <c r="Q25" s="23">
        <f t="shared" si="6"/>
        <v>-3.0907098590639532</v>
      </c>
      <c r="R25" s="72"/>
      <c r="S25" s="72"/>
    </row>
    <row r="26" spans="1:30" x14ac:dyDescent="0.25">
      <c r="A26" s="158" t="s">
        <v>260</v>
      </c>
      <c r="B26" s="262">
        <v>-2.028627715300046</v>
      </c>
      <c r="C26" s="262">
        <v>-1.1276561819480786</v>
      </c>
      <c r="D26" s="262">
        <v>3.8096196837052725</v>
      </c>
      <c r="E26" s="262">
        <v>-3.9037502716922829</v>
      </c>
      <c r="F26" s="262">
        <v>-2.4588848010014139</v>
      </c>
      <c r="G26" s="262">
        <v>-1.9146626877601451</v>
      </c>
      <c r="K26" s="21" t="s">
        <v>262</v>
      </c>
      <c r="L26" s="23">
        <f t="shared" si="1"/>
        <v>-2.028627715300046</v>
      </c>
      <c r="M26" s="23">
        <f t="shared" si="2"/>
        <v>-1.1276561819480786</v>
      </c>
      <c r="N26" s="23">
        <f t="shared" si="3"/>
        <v>3.8096196837052725</v>
      </c>
      <c r="O26" s="23">
        <f t="shared" si="4"/>
        <v>-3.9037502716922829</v>
      </c>
      <c r="P26" s="23">
        <f t="shared" si="5"/>
        <v>-2.4588848010014139</v>
      </c>
      <c r="Q26" s="23">
        <f t="shared" si="6"/>
        <v>-1.9146626877601451</v>
      </c>
      <c r="R26" s="72"/>
      <c r="S26" s="72"/>
    </row>
    <row r="27" spans="1:30" x14ac:dyDescent="0.25">
      <c r="A27" s="158" t="s">
        <v>261</v>
      </c>
      <c r="B27" s="262">
        <v>-0.9476949787304374</v>
      </c>
      <c r="C27" s="262">
        <v>-1.2097198382066405</v>
      </c>
      <c r="D27" s="262">
        <v>-1.0147464034871438</v>
      </c>
      <c r="E27" s="262">
        <v>-8.2663343644067133E-2</v>
      </c>
      <c r="F27" s="262">
        <v>-0.79474751106485941</v>
      </c>
      <c r="G27" s="262">
        <v>-1.1760471713038081</v>
      </c>
      <c r="K27" s="21" t="s">
        <v>263</v>
      </c>
      <c r="L27" s="23">
        <f t="shared" si="1"/>
        <v>-0.9476949787304374</v>
      </c>
      <c r="M27" s="23">
        <f t="shared" si="2"/>
        <v>-1.2097198382066405</v>
      </c>
      <c r="N27" s="23">
        <f t="shared" si="3"/>
        <v>-1.0147464034871438</v>
      </c>
      <c r="O27" s="23">
        <f t="shared" si="4"/>
        <v>-8.2663343644067133E-2</v>
      </c>
      <c r="P27" s="23">
        <f t="shared" si="5"/>
        <v>-0.79474751106485941</v>
      </c>
      <c r="Q27" s="23">
        <f t="shared" si="6"/>
        <v>-1.1760471713038081</v>
      </c>
      <c r="R27" s="72"/>
      <c r="S27" s="72"/>
    </row>
    <row r="28" spans="1:30" ht="14.25" thickBot="1" x14ac:dyDescent="0.3">
      <c r="A28" s="24" t="s">
        <v>88</v>
      </c>
      <c r="B28" s="25">
        <v>1.3120679792989698E-2</v>
      </c>
      <c r="C28" s="25">
        <v>-0.36088641600390425</v>
      </c>
      <c r="D28" s="25">
        <v>2.0477292152215214</v>
      </c>
      <c r="E28" s="25">
        <v>-0.24701841804230007</v>
      </c>
      <c r="F28" s="25">
        <v>-0.90626935333884306</v>
      </c>
      <c r="G28" s="25">
        <v>-1.160416159282204</v>
      </c>
      <c r="K28" s="24" t="s">
        <v>227</v>
      </c>
      <c r="L28" s="25">
        <f t="shared" si="1"/>
        <v>1.3120679792989698E-2</v>
      </c>
      <c r="M28" s="25">
        <f t="shared" si="2"/>
        <v>-0.36088641600390425</v>
      </c>
      <c r="N28" s="25">
        <f t="shared" si="3"/>
        <v>2.0477292152215214</v>
      </c>
      <c r="O28" s="25">
        <f t="shared" si="4"/>
        <v>-0.24701841804230007</v>
      </c>
      <c r="P28" s="25">
        <f t="shared" si="5"/>
        <v>-0.90626935333884306</v>
      </c>
      <c r="Q28" s="25">
        <f t="shared" si="6"/>
        <v>-1.160416159282204</v>
      </c>
      <c r="R28" s="72"/>
      <c r="S28" s="72"/>
    </row>
    <row r="29" spans="1:30" ht="15.75" customHeight="1" x14ac:dyDescent="0.25">
      <c r="A29" s="71"/>
      <c r="D29" s="72"/>
      <c r="E29" s="72"/>
      <c r="F29" s="72"/>
      <c r="G29" s="72"/>
      <c r="H29" s="763" t="s">
        <v>9</v>
      </c>
      <c r="I29" s="763"/>
      <c r="K29" s="71"/>
      <c r="N29" s="72"/>
      <c r="O29" s="72"/>
      <c r="P29" s="763" t="s">
        <v>228</v>
      </c>
      <c r="Q29" s="763"/>
      <c r="R29" s="114"/>
      <c r="S29" s="114"/>
    </row>
    <row r="30" spans="1:30" ht="15" customHeight="1" x14ac:dyDescent="0.25">
      <c r="B30" s="23"/>
      <c r="C30" s="23"/>
      <c r="D30" s="23"/>
      <c r="E30" s="23"/>
      <c r="F30" s="762"/>
      <c r="G30" s="762"/>
      <c r="N30" s="762"/>
      <c r="O30" s="762"/>
    </row>
    <row r="32" spans="1:30" x14ac:dyDescent="0.25">
      <c r="B32" s="17">
        <v>1995</v>
      </c>
      <c r="C32" s="17">
        <v>1996</v>
      </c>
      <c r="D32" s="17">
        <v>1997</v>
      </c>
      <c r="E32" s="17">
        <v>1998</v>
      </c>
      <c r="F32" s="17">
        <v>1999</v>
      </c>
      <c r="G32" s="17">
        <v>2000</v>
      </c>
      <c r="H32" s="17">
        <v>2001</v>
      </c>
      <c r="I32" s="17">
        <v>2002</v>
      </c>
      <c r="J32" s="17">
        <v>2003</v>
      </c>
      <c r="K32" s="17">
        <v>2004</v>
      </c>
      <c r="L32" s="17">
        <v>2005</v>
      </c>
      <c r="M32" s="17">
        <v>2006</v>
      </c>
      <c r="N32" s="17">
        <v>2007</v>
      </c>
      <c r="O32" s="17">
        <v>2008</v>
      </c>
      <c r="P32" s="17">
        <v>2009</v>
      </c>
      <c r="Q32" s="17">
        <v>2010</v>
      </c>
      <c r="R32" s="17">
        <v>2011</v>
      </c>
      <c r="S32" s="17">
        <v>2012</v>
      </c>
      <c r="T32" s="17">
        <v>2013</v>
      </c>
      <c r="U32" s="17">
        <v>2014</v>
      </c>
      <c r="V32" s="17">
        <v>2015</v>
      </c>
      <c r="W32" s="17">
        <v>2016</v>
      </c>
      <c r="X32" s="17">
        <v>2017</v>
      </c>
      <c r="Y32" s="17">
        <v>2018</v>
      </c>
      <c r="Z32" s="17">
        <v>2019</v>
      </c>
      <c r="AA32" s="17">
        <v>2020</v>
      </c>
      <c r="AB32" s="17">
        <v>2021</v>
      </c>
      <c r="AC32" s="17">
        <v>2022</v>
      </c>
      <c r="AD32" s="17">
        <v>2023</v>
      </c>
    </row>
    <row r="33" spans="1:30" x14ac:dyDescent="0.25">
      <c r="A33" s="17" t="s">
        <v>663</v>
      </c>
      <c r="B33" s="261">
        <v>11.167483111541058</v>
      </c>
      <c r="C33" s="261">
        <v>12.742479617655327</v>
      </c>
      <c r="D33" s="261">
        <v>8.5319782515296527</v>
      </c>
      <c r="E33" s="261">
        <v>8.2723914821884534</v>
      </c>
      <c r="F33" s="261">
        <v>10.553468846663721</v>
      </c>
      <c r="G33" s="261">
        <v>9.397190806546357</v>
      </c>
      <c r="H33" s="261">
        <v>8.4589572795111945</v>
      </c>
      <c r="I33" s="261">
        <v>7.4266585445001736</v>
      </c>
      <c r="J33" s="261">
        <v>6.0179901001224181</v>
      </c>
      <c r="K33" s="261">
        <v>5.4832325147046523</v>
      </c>
      <c r="L33" s="261">
        <v>4.393624753400478</v>
      </c>
      <c r="M33" s="261">
        <v>4.5829388751382982</v>
      </c>
      <c r="N33" s="261">
        <v>4.8400300349466763</v>
      </c>
      <c r="O33" s="261">
        <v>4.8060958303768935</v>
      </c>
      <c r="P33" s="261">
        <v>4.7595648472428262</v>
      </c>
      <c r="Q33" s="261">
        <v>3.7876656783533642</v>
      </c>
      <c r="R33" s="261">
        <v>3.9518457343704654</v>
      </c>
      <c r="S33" s="261">
        <v>4.2377369340962172</v>
      </c>
      <c r="T33" s="261">
        <v>3.7274431641888373</v>
      </c>
      <c r="U33" s="261">
        <v>3.6310515641325058</v>
      </c>
      <c r="V33" s="261">
        <v>3.4682003999764719</v>
      </c>
      <c r="W33" s="261">
        <v>3.3176043030915183</v>
      </c>
      <c r="X33" s="261">
        <v>2.8854596084421651</v>
      </c>
      <c r="Y33" s="261">
        <v>2.7835944615455563</v>
      </c>
      <c r="Z33" s="261">
        <v>2.6106619977934158</v>
      </c>
      <c r="AA33" s="261">
        <v>2.3302854725252051</v>
      </c>
      <c r="AB33" s="261">
        <v>1.8956340509103271</v>
      </c>
      <c r="AC33" s="261">
        <v>1.7901301950948676</v>
      </c>
      <c r="AD33" s="261">
        <v>1.7225624343773192</v>
      </c>
    </row>
    <row r="34" spans="1:30" x14ac:dyDescent="0.25">
      <c r="A34" s="17" t="s">
        <v>664</v>
      </c>
      <c r="B34" s="261">
        <v>20.150202096945758</v>
      </c>
      <c r="C34" s="261">
        <v>11.458797052486425</v>
      </c>
      <c r="D34" s="261">
        <v>10.998379964756232</v>
      </c>
      <c r="E34" s="261">
        <v>9.1272402222904567</v>
      </c>
      <c r="F34" s="261">
        <v>7.1014957539974999</v>
      </c>
      <c r="G34" s="261">
        <v>10.766757210599408</v>
      </c>
      <c r="H34" s="261">
        <v>8.5419136379705662</v>
      </c>
      <c r="I34" s="261">
        <v>8.6248405669774755</v>
      </c>
      <c r="J34" s="261">
        <v>11.117207570420163</v>
      </c>
      <c r="K34" s="261">
        <v>11.320549250620182</v>
      </c>
      <c r="L34" s="261">
        <v>9.3350078250870929</v>
      </c>
      <c r="M34" s="261">
        <v>11.638474240925124</v>
      </c>
      <c r="N34" s="261">
        <v>12.068408490381488</v>
      </c>
      <c r="O34" s="261">
        <v>8.5922957350331721</v>
      </c>
      <c r="P34" s="261">
        <v>-6.5534042933679482</v>
      </c>
      <c r="Q34" s="261">
        <v>6.2366996357420934</v>
      </c>
      <c r="R34" s="261">
        <v>4.5840609905011265</v>
      </c>
      <c r="S34" s="261">
        <v>3.1867647754940664</v>
      </c>
      <c r="T34" s="261">
        <v>1.1853262069030368</v>
      </c>
      <c r="U34" s="261">
        <v>2.5566740136436117</v>
      </c>
      <c r="V34" s="261">
        <v>4.5928826764465303</v>
      </c>
      <c r="W34" s="261">
        <v>1.6050776372856346</v>
      </c>
      <c r="X34" s="261">
        <v>4.2925661185794439</v>
      </c>
      <c r="Y34" s="261">
        <v>6.1572887018417122</v>
      </c>
      <c r="Z34" s="261">
        <v>4.966552910640365</v>
      </c>
      <c r="AA34" s="261">
        <v>-5.502642665525781</v>
      </c>
      <c r="AB34" s="261">
        <v>6.9630075679087078</v>
      </c>
      <c r="AC34" s="261">
        <v>5.5497341678380829</v>
      </c>
      <c r="AD34" s="261">
        <v>5.2964337450413401</v>
      </c>
    </row>
    <row r="35" spans="1:30" x14ac:dyDescent="0.25">
      <c r="B35" s="261">
        <v>11.167483111541058</v>
      </c>
      <c r="C35" s="261">
        <v>12.748751845861753</v>
      </c>
      <c r="D35" s="261">
        <v>8.6015563156243928</v>
      </c>
      <c r="E35" s="261">
        <v>8.2882122100243407</v>
      </c>
      <c r="F35" s="261">
        <v>10.580703755800945</v>
      </c>
      <c r="G35" s="261">
        <v>9.4031338819362791</v>
      </c>
      <c r="H35" s="261">
        <v>8.6164127613715351</v>
      </c>
      <c r="I35" s="261">
        <v>7.8747524991548756</v>
      </c>
      <c r="J35" s="261">
        <v>6.3654105990091576</v>
      </c>
      <c r="K35" s="261">
        <v>5.7115479543540753</v>
      </c>
      <c r="L35" s="261">
        <v>4.5171414388880882</v>
      </c>
      <c r="M35" s="261">
        <v>4.6717670860172547</v>
      </c>
      <c r="N35" s="261">
        <v>4.9183901781360255</v>
      </c>
      <c r="O35" s="261">
        <v>4.697293965162963</v>
      </c>
      <c r="P35" s="261">
        <v>4.7002108373474512</v>
      </c>
      <c r="Q35" s="261">
        <v>3.7754079735591821</v>
      </c>
      <c r="R35" s="261">
        <v>3.8762278978388998</v>
      </c>
      <c r="S35" s="261">
        <v>4.1601165757337046</v>
      </c>
      <c r="T35" s="261">
        <v>3.6572501164645366</v>
      </c>
      <c r="U35" s="261">
        <v>3.5556666119047757</v>
      </c>
      <c r="V35" s="261">
        <v>3.387124347004586</v>
      </c>
      <c r="W35" s="261">
        <v>3.2347951252186098</v>
      </c>
      <c r="X35" s="261">
        <v>2.8205339597709504</v>
      </c>
      <c r="Y35" s="261">
        <v>2.6120642255207454</v>
      </c>
      <c r="Z35" s="261">
        <v>2.5414639601653799</v>
      </c>
      <c r="AA35" s="261">
        <v>2.3598332197385576</v>
      </c>
      <c r="AB35" s="261">
        <v>2.2000000000000002</v>
      </c>
      <c r="AC35" s="261">
        <v>2</v>
      </c>
      <c r="AD35" s="261">
        <v>2</v>
      </c>
    </row>
    <row r="36" spans="1:30" x14ac:dyDescent="0.25">
      <c r="A36" s="51"/>
      <c r="B36" s="261">
        <v>8.9827189854047003</v>
      </c>
      <c r="C36" s="261">
        <v>-3.6825651689025296E-3</v>
      </c>
      <c r="D36" s="261">
        <v>2.4664017132265794</v>
      </c>
      <c r="E36" s="261">
        <v>0.85484874010200329</v>
      </c>
      <c r="F36" s="261">
        <v>-1.9730926662209214E-3</v>
      </c>
      <c r="G36" s="261">
        <v>1.3695664040530513</v>
      </c>
      <c r="H36" s="261">
        <v>8.2956358459371771E-2</v>
      </c>
      <c r="I36" s="261">
        <v>1.1981820224773019</v>
      </c>
      <c r="J36" s="261">
        <v>5.0992174702977451</v>
      </c>
      <c r="K36" s="261">
        <v>5.8373167359155298</v>
      </c>
      <c r="L36" s="261">
        <v>4.9413830716866149</v>
      </c>
      <c r="M36" s="261">
        <v>7.0555353657868256</v>
      </c>
      <c r="N36" s="261">
        <v>7.2283784554348118</v>
      </c>
      <c r="O36" s="261">
        <v>3.7861999046562786</v>
      </c>
      <c r="P36" s="261">
        <v>-2.9691406107748008E-3</v>
      </c>
      <c r="Q36" s="261">
        <v>2.4490339573887292</v>
      </c>
      <c r="R36" s="261">
        <v>0.6322152561306611</v>
      </c>
      <c r="S36" s="261">
        <v>-9.7215860215071892E-4</v>
      </c>
      <c r="T36" s="261">
        <v>-2.1169572858004138E-3</v>
      </c>
      <c r="U36" s="261">
        <v>-4.3775504888940997E-3</v>
      </c>
      <c r="V36" s="261">
        <v>1.1246822764700584</v>
      </c>
      <c r="W36" s="261">
        <v>-2.5266658058837876E-3</v>
      </c>
      <c r="X36" s="261">
        <v>1.4071065101372788</v>
      </c>
      <c r="Y36" s="261">
        <v>3.3736942402961558</v>
      </c>
      <c r="Z36" s="261">
        <v>2.3558909128469492</v>
      </c>
      <c r="AA36" s="261">
        <v>-2.9281380509864618E-3</v>
      </c>
      <c r="AB36" s="261">
        <v>5.0673735169983809</v>
      </c>
      <c r="AC36" s="261">
        <v>3.75960397274322</v>
      </c>
      <c r="AD36" s="261">
        <v>3.5738713106640212</v>
      </c>
    </row>
    <row r="37" spans="1:30" x14ac:dyDescent="0.25">
      <c r="B37" s="261">
        <v>0</v>
      </c>
      <c r="C37" s="261">
        <f t="shared" ref="C37:H37" si="7">C34-C33</f>
        <v>-1.2836825651689026</v>
      </c>
      <c r="D37" s="261">
        <v>0</v>
      </c>
      <c r="E37" s="261">
        <f t="shared" si="7"/>
        <v>0.85484874010200329</v>
      </c>
      <c r="F37" s="261">
        <f t="shared" si="7"/>
        <v>-3.4519730926662211</v>
      </c>
      <c r="G37" s="261">
        <v>0</v>
      </c>
      <c r="H37" s="261">
        <f t="shared" si="7"/>
        <v>8.2956358459371771E-2</v>
      </c>
      <c r="I37" s="261">
        <v>0</v>
      </c>
      <c r="J37" s="261">
        <v>0</v>
      </c>
      <c r="K37" s="261">
        <v>0</v>
      </c>
      <c r="L37" s="261">
        <v>0</v>
      </c>
      <c r="M37" s="261">
        <v>0</v>
      </c>
      <c r="N37" s="261">
        <v>0</v>
      </c>
      <c r="O37" s="261">
        <v>0</v>
      </c>
      <c r="P37" s="261">
        <f t="shared" ref="P37:AA37" si="8">P34-P33</f>
        <v>-11.312969140610775</v>
      </c>
      <c r="Q37" s="261">
        <v>0</v>
      </c>
      <c r="R37" s="261">
        <f t="shared" si="8"/>
        <v>0.6322152561306611</v>
      </c>
      <c r="S37" s="261">
        <f t="shared" si="8"/>
        <v>-1.0509721586021508</v>
      </c>
      <c r="T37" s="261">
        <f t="shared" si="8"/>
        <v>-2.5421169572858004</v>
      </c>
      <c r="U37" s="261">
        <f t="shared" si="8"/>
        <v>-1.0743775504888942</v>
      </c>
      <c r="V37" s="261">
        <v>0</v>
      </c>
      <c r="W37" s="261">
        <f t="shared" si="8"/>
        <v>-1.7125266658058838</v>
      </c>
      <c r="X37" s="261">
        <v>0</v>
      </c>
      <c r="Y37" s="261">
        <v>0</v>
      </c>
      <c r="Z37" s="261">
        <v>0</v>
      </c>
      <c r="AA37" s="261">
        <f t="shared" si="8"/>
        <v>-7.8329281380509865</v>
      </c>
      <c r="AB37" s="261">
        <v>0</v>
      </c>
      <c r="AC37" s="261">
        <v>0</v>
      </c>
      <c r="AD37" s="261">
        <v>0</v>
      </c>
    </row>
    <row r="39" spans="1:30" x14ac:dyDescent="0.25">
      <c r="A39" s="136" t="s">
        <v>1048</v>
      </c>
    </row>
  </sheetData>
  <mergeCells count="4">
    <mergeCell ref="F30:G30"/>
    <mergeCell ref="N30:O30"/>
    <mergeCell ref="H29:I29"/>
    <mergeCell ref="P29:Q29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showGridLines="0" workbookViewId="0">
      <selection activeCell="K3" sqref="K3"/>
    </sheetView>
  </sheetViews>
  <sheetFormatPr defaultColWidth="9.140625" defaultRowHeight="13.5" x14ac:dyDescent="0.25"/>
  <cols>
    <col min="1" max="1" width="26" style="17" customWidth="1"/>
    <col min="2" max="11" width="9.140625" style="17"/>
    <col min="12" max="12" width="19.28515625" style="17" customWidth="1"/>
    <col min="13" max="16384" width="9.140625" style="17"/>
  </cols>
  <sheetData>
    <row r="3" spans="1:19" x14ac:dyDescent="0.25">
      <c r="A3" s="254" t="s">
        <v>1136</v>
      </c>
      <c r="B3" s="113"/>
      <c r="C3" s="113"/>
      <c r="D3" s="113"/>
      <c r="E3" s="113"/>
      <c r="F3" s="113"/>
      <c r="G3" s="113"/>
      <c r="K3" s="254" t="s">
        <v>1137</v>
      </c>
      <c r="L3" s="113"/>
      <c r="M3" s="113"/>
      <c r="N3" s="113"/>
      <c r="O3" s="113"/>
      <c r="P3" s="113"/>
      <c r="Q3" s="113"/>
      <c r="R3" s="113"/>
      <c r="S3" s="113"/>
    </row>
    <row r="23" spans="1:18" x14ac:dyDescent="0.25">
      <c r="B23" s="51"/>
      <c r="C23" s="51"/>
      <c r="D23" s="51"/>
      <c r="E23" s="51"/>
      <c r="F23" s="51"/>
      <c r="G23" s="51"/>
    </row>
    <row r="24" spans="1:18" x14ac:dyDescent="0.25">
      <c r="A24" s="113"/>
      <c r="B24" s="97">
        <v>2018</v>
      </c>
      <c r="C24" s="97">
        <v>2019</v>
      </c>
      <c r="D24" s="97">
        <v>2020</v>
      </c>
      <c r="E24" s="97">
        <v>2021</v>
      </c>
      <c r="F24" s="97">
        <v>2022</v>
      </c>
      <c r="G24" s="97">
        <v>2023</v>
      </c>
      <c r="L24" s="113"/>
      <c r="M24" s="113">
        <v>2018</v>
      </c>
      <c r="N24" s="113">
        <v>2019</v>
      </c>
      <c r="O24" s="113">
        <v>2020</v>
      </c>
      <c r="P24" s="113">
        <v>2021</v>
      </c>
      <c r="Q24" s="113">
        <v>2022</v>
      </c>
      <c r="R24" s="113">
        <v>2023</v>
      </c>
    </row>
    <row r="25" spans="1:18" x14ac:dyDescent="0.25">
      <c r="A25" s="17" t="s">
        <v>1138</v>
      </c>
      <c r="B25" s="262">
        <v>49.399716081953251</v>
      </c>
      <c r="C25" s="262">
        <v>47.996600019112954</v>
      </c>
      <c r="D25" s="262"/>
      <c r="E25" s="262"/>
      <c r="F25" s="262"/>
      <c r="G25" s="262"/>
      <c r="L25" s="17" t="s">
        <v>1139</v>
      </c>
      <c r="M25" s="262">
        <f>B25</f>
        <v>49.399716081953251</v>
      </c>
      <c r="N25" s="262">
        <f t="shared" ref="N25:R27" si="0">C25</f>
        <v>47.996600019112954</v>
      </c>
      <c r="O25" s="262"/>
      <c r="P25" s="262"/>
      <c r="Q25" s="262"/>
      <c r="R25" s="262"/>
    </row>
    <row r="26" spans="1:18" x14ac:dyDescent="0.25">
      <c r="A26" s="17" t="s">
        <v>1140</v>
      </c>
      <c r="B26" s="262"/>
      <c r="C26" s="262">
        <f>C25</f>
        <v>47.996600019112954</v>
      </c>
      <c r="D26" s="262">
        <v>61.237731762813887</v>
      </c>
      <c r="E26" s="262">
        <v>61.880446023645128</v>
      </c>
      <c r="F26" s="262">
        <v>61.445255726036351</v>
      </c>
      <c r="G26" s="262">
        <v>60.088223839173196</v>
      </c>
      <c r="L26" s="17" t="s">
        <v>1141</v>
      </c>
      <c r="M26" s="262"/>
      <c r="N26" s="262">
        <f t="shared" si="0"/>
        <v>47.996600019112954</v>
      </c>
      <c r="O26" s="262">
        <f t="shared" si="0"/>
        <v>61.237731762813887</v>
      </c>
      <c r="P26" s="262">
        <f t="shared" si="0"/>
        <v>61.880446023645128</v>
      </c>
      <c r="Q26" s="262">
        <f t="shared" si="0"/>
        <v>61.445255726036351</v>
      </c>
      <c r="R26" s="262">
        <f t="shared" si="0"/>
        <v>60.088223839173196</v>
      </c>
    </row>
    <row r="27" spans="1:18" x14ac:dyDescent="0.25">
      <c r="A27" s="17" t="s">
        <v>1142</v>
      </c>
      <c r="B27" s="262"/>
      <c r="C27" s="262"/>
      <c r="D27" s="262">
        <f>D26</f>
        <v>61.237731762813887</v>
      </c>
      <c r="E27" s="262">
        <v>63.049306224402713</v>
      </c>
      <c r="F27" s="262">
        <v>64.914467733288632</v>
      </c>
      <c r="G27" s="262">
        <v>66.62237772261399</v>
      </c>
      <c r="L27" s="17" t="s">
        <v>1143</v>
      </c>
      <c r="M27" s="262"/>
      <c r="N27" s="262"/>
      <c r="O27" s="262">
        <f t="shared" si="0"/>
        <v>61.237731762813887</v>
      </c>
      <c r="P27" s="262">
        <f t="shared" si="0"/>
        <v>63.049306224402713</v>
      </c>
      <c r="Q27" s="262">
        <f t="shared" si="0"/>
        <v>64.914467733288632</v>
      </c>
      <c r="R27" s="262">
        <f t="shared" si="0"/>
        <v>66.62237772261399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5"/>
  <dimension ref="A3:P52"/>
  <sheetViews>
    <sheetView showGridLines="0" zoomScale="90" zoomScaleNormal="90" workbookViewId="0">
      <selection activeCell="A28" sqref="A28"/>
    </sheetView>
  </sheetViews>
  <sheetFormatPr defaultColWidth="9.140625" defaultRowHeight="13.5" x14ac:dyDescent="0.25"/>
  <cols>
    <col min="1" max="1" width="41.85546875" style="17" bestFit="1" customWidth="1"/>
    <col min="2" max="9" width="9.140625" style="17"/>
    <col min="10" max="10" width="24" style="17" customWidth="1"/>
    <col min="11" max="16384" width="9.140625" style="17"/>
  </cols>
  <sheetData>
    <row r="3" spans="1:14" ht="14.25" thickBot="1" x14ac:dyDescent="0.3">
      <c r="A3" s="155" t="s">
        <v>1051</v>
      </c>
      <c r="B3" s="26"/>
      <c r="C3" s="26"/>
      <c r="D3" s="26"/>
      <c r="J3" s="155" t="s">
        <v>1052</v>
      </c>
      <c r="K3" s="26"/>
      <c r="L3" s="26"/>
      <c r="M3" s="26"/>
      <c r="N3" s="155"/>
    </row>
    <row r="20" spans="1:16" ht="15.75" customHeight="1" thickBot="1" x14ac:dyDescent="0.3">
      <c r="A20" s="725" t="s">
        <v>457</v>
      </c>
      <c r="B20" s="725"/>
      <c r="C20" s="725"/>
      <c r="D20" s="725"/>
      <c r="E20" s="725"/>
      <c r="F20" s="725"/>
      <c r="G20" s="725"/>
      <c r="J20" s="725" t="s">
        <v>229</v>
      </c>
      <c r="K20" s="725"/>
      <c r="L20" s="725"/>
      <c r="M20" s="725"/>
      <c r="N20" s="725"/>
      <c r="O20" s="725"/>
      <c r="P20" s="725"/>
    </row>
    <row r="21" spans="1:16" ht="14.25" thickBot="1" x14ac:dyDescent="0.3">
      <c r="A21" s="10"/>
      <c r="B21" s="7">
        <v>2018</v>
      </c>
      <c r="C21" s="7">
        <v>2019</v>
      </c>
      <c r="D21" s="7">
        <v>2020</v>
      </c>
      <c r="E21" s="7">
        <v>2021</v>
      </c>
      <c r="F21" s="7">
        <v>2022</v>
      </c>
      <c r="G21" s="7">
        <v>2023</v>
      </c>
      <c r="J21" s="10"/>
      <c r="K21" s="7">
        <f t="shared" ref="K21:P22" si="0">B21</f>
        <v>2018</v>
      </c>
      <c r="L21" s="7">
        <f t="shared" si="0"/>
        <v>2019</v>
      </c>
      <c r="M21" s="7">
        <f t="shared" si="0"/>
        <v>2020</v>
      </c>
      <c r="N21" s="7">
        <f t="shared" si="0"/>
        <v>2021</v>
      </c>
      <c r="O21" s="7">
        <f t="shared" si="0"/>
        <v>2022</v>
      </c>
      <c r="P21" s="7">
        <f t="shared" si="0"/>
        <v>2023</v>
      </c>
    </row>
    <row r="22" spans="1:16" x14ac:dyDescent="0.25">
      <c r="A22" s="8" t="s">
        <v>63</v>
      </c>
      <c r="B22" s="15">
        <v>49.399716081953251</v>
      </c>
      <c r="C22" s="15">
        <v>47.996600019112954</v>
      </c>
      <c r="D22" s="15">
        <v>61.237731762813887</v>
      </c>
      <c r="E22" s="15">
        <v>61.880446023645128</v>
      </c>
      <c r="F22" s="15">
        <v>61.445255726036351</v>
      </c>
      <c r="G22" s="15">
        <v>60.088223839173196</v>
      </c>
      <c r="J22" s="8" t="s">
        <v>230</v>
      </c>
      <c r="K22" s="15">
        <f>B22</f>
        <v>49.399716081953251</v>
      </c>
      <c r="L22" s="15">
        <f t="shared" si="0"/>
        <v>47.996600019112954</v>
      </c>
      <c r="M22" s="15">
        <f t="shared" si="0"/>
        <v>61.237731762813887</v>
      </c>
      <c r="N22" s="15">
        <f t="shared" si="0"/>
        <v>61.880446023645128</v>
      </c>
      <c r="O22" s="15">
        <f t="shared" si="0"/>
        <v>61.445255726036351</v>
      </c>
      <c r="P22" s="15">
        <f t="shared" si="0"/>
        <v>60.088223839173196</v>
      </c>
    </row>
    <row r="23" spans="1:16" x14ac:dyDescent="0.25">
      <c r="A23" s="8" t="s">
        <v>1050</v>
      </c>
      <c r="B23" s="15">
        <f>B22-B24</f>
        <v>43.410814558707195</v>
      </c>
      <c r="C23" s="15">
        <f t="shared" ref="C23:G23" si="1">C22-C24</f>
        <v>43.154547288616122</v>
      </c>
      <c r="D23" s="15">
        <f t="shared" si="1"/>
        <v>54.306186675056594</v>
      </c>
      <c r="E23" s="15">
        <f t="shared" si="1"/>
        <v>56.789945552293752</v>
      </c>
      <c r="F23" s="15">
        <f t="shared" si="1"/>
        <v>57.576704571669723</v>
      </c>
      <c r="G23" s="15">
        <f t="shared" si="1"/>
        <v>57.402780140481376</v>
      </c>
      <c r="J23" s="11" t="s">
        <v>189</v>
      </c>
      <c r="K23" s="15">
        <f t="shared" ref="K23" si="2">B23</f>
        <v>43.410814558707195</v>
      </c>
      <c r="L23" s="15">
        <f t="shared" ref="L23:L24" si="3">C23</f>
        <v>43.154547288616122</v>
      </c>
      <c r="M23" s="15">
        <f t="shared" ref="M23:M24" si="4">D23</f>
        <v>54.306186675056594</v>
      </c>
      <c r="N23" s="15">
        <f t="shared" ref="N23:N24" si="5">E23</f>
        <v>56.789945552293752</v>
      </c>
      <c r="O23" s="15">
        <f t="shared" ref="O23:O24" si="6">F23</f>
        <v>57.576704571669723</v>
      </c>
      <c r="P23" s="15">
        <f>G23</f>
        <v>57.402780140481376</v>
      </c>
    </row>
    <row r="24" spans="1:16" ht="14.25" thickBot="1" x14ac:dyDescent="0.3">
      <c r="A24" s="157" t="s">
        <v>574</v>
      </c>
      <c r="B24" s="16">
        <v>5.9889015232460565</v>
      </c>
      <c r="C24" s="16">
        <v>4.8420527304968308</v>
      </c>
      <c r="D24" s="16">
        <v>6.9315450877572893</v>
      </c>
      <c r="E24" s="16">
        <v>5.0905004713513753</v>
      </c>
      <c r="F24" s="16">
        <v>3.8685511543666276</v>
      </c>
      <c r="G24" s="16">
        <v>2.6854436986918215</v>
      </c>
      <c r="H24" s="23"/>
      <c r="I24" s="23"/>
      <c r="J24" s="250" t="s">
        <v>231</v>
      </c>
      <c r="K24" s="251">
        <f>B24</f>
        <v>5.9889015232460565</v>
      </c>
      <c r="L24" s="251">
        <f t="shared" si="3"/>
        <v>4.8420527304968308</v>
      </c>
      <c r="M24" s="251">
        <f t="shared" si="4"/>
        <v>6.9315450877572893</v>
      </c>
      <c r="N24" s="251">
        <f t="shared" si="5"/>
        <v>5.0905004713513753</v>
      </c>
      <c r="O24" s="251">
        <f t="shared" si="6"/>
        <v>3.8685511543666276</v>
      </c>
      <c r="P24" s="251">
        <f>G24</f>
        <v>2.6854436986918215</v>
      </c>
    </row>
    <row r="25" spans="1:16" x14ac:dyDescent="0.25">
      <c r="A25" s="11"/>
      <c r="B25" s="156"/>
      <c r="C25" s="15"/>
      <c r="D25" s="15"/>
      <c r="E25" s="15"/>
      <c r="F25" s="762" t="s">
        <v>9</v>
      </c>
      <c r="G25" s="762"/>
      <c r="O25" s="762" t="s">
        <v>228</v>
      </c>
      <c r="P25" s="762"/>
    </row>
    <row r="27" spans="1:16" x14ac:dyDescent="0.25">
      <c r="A27" s="51"/>
      <c r="B27" s="23"/>
      <c r="C27" s="23"/>
      <c r="D27" s="23"/>
      <c r="E27" s="23"/>
      <c r="F27" s="23"/>
      <c r="G27" s="23"/>
    </row>
    <row r="28" spans="1:16" x14ac:dyDescent="0.25">
      <c r="A28" s="254" t="s">
        <v>1053</v>
      </c>
      <c r="B28" s="113"/>
      <c r="C28" s="113"/>
      <c r="D28" s="113"/>
    </row>
    <row r="43" spans="1:11" ht="15" x14ac:dyDescent="0.25">
      <c r="B43" s="317"/>
      <c r="C43" s="317"/>
      <c r="D43" s="317"/>
      <c r="E43" s="317"/>
      <c r="F43" s="317"/>
    </row>
    <row r="44" spans="1:11" ht="15" x14ac:dyDescent="0.25">
      <c r="B44" s="317"/>
      <c r="C44" s="317"/>
      <c r="D44" s="317"/>
      <c r="E44" s="317"/>
      <c r="F44" s="317"/>
    </row>
    <row r="45" spans="1:11" ht="15" x14ac:dyDescent="0.25">
      <c r="B45" s="317"/>
      <c r="C45" s="317"/>
      <c r="D45" s="317"/>
      <c r="E45" s="317"/>
      <c r="F45" s="317"/>
    </row>
    <row r="46" spans="1:11" ht="15" x14ac:dyDescent="0.25">
      <c r="B46" s="317">
        <v>2014</v>
      </c>
      <c r="C46" s="317">
        <v>2015</v>
      </c>
      <c r="D46" s="317">
        <v>2016</v>
      </c>
      <c r="E46" s="317">
        <v>2017</v>
      </c>
      <c r="F46" s="317">
        <v>2018</v>
      </c>
      <c r="G46" s="317">
        <v>2019</v>
      </c>
      <c r="H46" s="317">
        <v>2020</v>
      </c>
      <c r="I46" s="317">
        <v>2021</v>
      </c>
      <c r="J46" s="317">
        <v>2022</v>
      </c>
      <c r="K46" s="317">
        <v>2023</v>
      </c>
    </row>
    <row r="47" spans="1:11" x14ac:dyDescent="0.25">
      <c r="A47" s="17" t="s">
        <v>1055</v>
      </c>
      <c r="B47" s="262">
        <v>3.8736816255236222</v>
      </c>
      <c r="C47" s="262">
        <v>3.7614684979336963</v>
      </c>
      <c r="D47" s="262">
        <v>4.9183846978934147</v>
      </c>
      <c r="E47" s="262">
        <v>6.4382268750176372</v>
      </c>
      <c r="F47" s="262">
        <v>3.3743778145573966</v>
      </c>
      <c r="G47" s="262">
        <v>2.7361727816884445</v>
      </c>
      <c r="H47" s="262">
        <v>5.1268455012621637</v>
      </c>
      <c r="I47" s="262">
        <v>3.030030456140667</v>
      </c>
      <c r="J47" s="262">
        <v>1.9030985143917944</v>
      </c>
      <c r="K47" s="262">
        <v>4.3983026663258702</v>
      </c>
    </row>
    <row r="48" spans="1:11" x14ac:dyDescent="0.25">
      <c r="A48" s="17" t="s">
        <v>1056</v>
      </c>
      <c r="B48" s="262">
        <v>3.8336347571785181</v>
      </c>
      <c r="C48" s="262">
        <v>2.423068785982351</v>
      </c>
      <c r="D48" s="262">
        <v>1.2096182229903685</v>
      </c>
      <c r="E48" s="262">
        <v>1.4436526708441693</v>
      </c>
      <c r="F48" s="262">
        <v>1.3176873563469744</v>
      </c>
      <c r="G48" s="262">
        <v>2.3375985903776932</v>
      </c>
      <c r="H48" s="262">
        <v>8.7755745437988981</v>
      </c>
      <c r="I48" s="262">
        <v>6.3273995819996252</v>
      </c>
      <c r="J48" s="262">
        <v>3.9306483323403669</v>
      </c>
      <c r="K48" s="262">
        <v>2.958864008003999</v>
      </c>
    </row>
    <row r="49" spans="1:11" x14ac:dyDescent="0.25">
      <c r="A49" s="17" t="s">
        <v>1054</v>
      </c>
      <c r="B49" s="262">
        <v>7.7073163827021407</v>
      </c>
      <c r="C49" s="262">
        <v>6.1845372839160468</v>
      </c>
      <c r="D49" s="262">
        <v>6.128002920883783</v>
      </c>
      <c r="E49" s="262">
        <v>7.8818795458618069</v>
      </c>
      <c r="F49" s="262">
        <v>4.692065170904371</v>
      </c>
      <c r="G49" s="262">
        <v>5.0737713720661377</v>
      </c>
      <c r="H49" s="262">
        <v>13.902420045061062</v>
      </c>
      <c r="I49" s="262">
        <v>9.3574300381402917</v>
      </c>
      <c r="J49" s="262">
        <v>5.8337468467321614</v>
      </c>
      <c r="K49" s="262">
        <v>7.3571666743298696</v>
      </c>
    </row>
    <row r="50" spans="1:11" x14ac:dyDescent="0.25">
      <c r="A50" s="17" t="s">
        <v>1057</v>
      </c>
      <c r="B50" s="262">
        <v>6.2779287793890477</v>
      </c>
      <c r="C50" s="262">
        <v>6.2779287793890477</v>
      </c>
      <c r="D50" s="262">
        <v>6.2779287793890477</v>
      </c>
      <c r="E50" s="262">
        <v>6.2779287793890477</v>
      </c>
      <c r="F50" s="262">
        <v>6.2779287793890477</v>
      </c>
      <c r="G50" s="262">
        <v>6.2779287793890477</v>
      </c>
      <c r="H50" s="262">
        <v>6.2779287793890477</v>
      </c>
      <c r="I50" s="262">
        <v>6.2779287793890477</v>
      </c>
      <c r="J50" s="262">
        <v>6.2779287793890477</v>
      </c>
      <c r="K50" s="262">
        <v>6.2779287793890477</v>
      </c>
    </row>
    <row r="51" spans="1:11" x14ac:dyDescent="0.25">
      <c r="A51" s="17" t="s">
        <v>1058</v>
      </c>
      <c r="B51" s="262">
        <v>20</v>
      </c>
      <c r="C51" s="262">
        <v>20</v>
      </c>
      <c r="D51" s="262">
        <v>20</v>
      </c>
      <c r="E51" s="262">
        <v>20</v>
      </c>
      <c r="F51" s="262">
        <v>20</v>
      </c>
      <c r="G51" s="262">
        <v>20</v>
      </c>
      <c r="H51" s="262">
        <v>20</v>
      </c>
      <c r="I51" s="262">
        <v>20</v>
      </c>
      <c r="J51" s="262">
        <v>20</v>
      </c>
      <c r="K51" s="262">
        <v>20</v>
      </c>
    </row>
    <row r="52" spans="1:11" x14ac:dyDescent="0.25">
      <c r="A52" s="17" t="s">
        <v>1059</v>
      </c>
      <c r="H52" s="262">
        <v>12.024256315809883</v>
      </c>
    </row>
  </sheetData>
  <mergeCells count="4">
    <mergeCell ref="A20:G20"/>
    <mergeCell ref="J20:P20"/>
    <mergeCell ref="F25:G25"/>
    <mergeCell ref="O25:P25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9"/>
  <dimension ref="B3:O54"/>
  <sheetViews>
    <sheetView showGridLines="0" zoomScale="90" zoomScaleNormal="90" workbookViewId="0">
      <selection activeCell="B14" sqref="B14"/>
    </sheetView>
  </sheetViews>
  <sheetFormatPr defaultColWidth="9.140625" defaultRowHeight="13.5" x14ac:dyDescent="0.25"/>
  <cols>
    <col min="1" max="1" width="9.140625" style="138"/>
    <col min="2" max="2" width="45.5703125" style="138" customWidth="1"/>
    <col min="3" max="3" width="22.42578125" style="138" customWidth="1"/>
    <col min="4" max="4" width="10.28515625" style="138" customWidth="1"/>
    <col min="5" max="5" width="10" style="138" customWidth="1"/>
    <col min="6" max="6" width="11.140625" style="138" customWidth="1"/>
    <col min="7" max="8" width="9.140625" style="138"/>
    <col min="9" max="11" width="9.140625" style="150"/>
    <col min="12" max="12" width="8" style="138" customWidth="1"/>
    <col min="13" max="13" width="9.140625" style="318" customWidth="1"/>
    <col min="14" max="16384" width="9.140625" style="138"/>
  </cols>
  <sheetData>
    <row r="3" spans="2:15" x14ac:dyDescent="0.25">
      <c r="D3" s="221" t="s">
        <v>561</v>
      </c>
      <c r="E3" s="221" t="s">
        <v>560</v>
      </c>
      <c r="F3" s="221" t="s">
        <v>559</v>
      </c>
      <c r="G3" s="221" t="s">
        <v>558</v>
      </c>
      <c r="H3" s="221" t="s">
        <v>558</v>
      </c>
      <c r="I3" s="222" t="s">
        <v>557</v>
      </c>
      <c r="J3" s="222"/>
      <c r="K3" s="222"/>
      <c r="L3" s="222" t="s">
        <v>557</v>
      </c>
    </row>
    <row r="4" spans="2:15" x14ac:dyDescent="0.25">
      <c r="D4" s="221" t="s">
        <v>554</v>
      </c>
      <c r="E4" s="221" t="s">
        <v>555</v>
      </c>
      <c r="F4" s="221" t="s">
        <v>556</v>
      </c>
      <c r="G4" s="221" t="s">
        <v>553</v>
      </c>
      <c r="H4" s="221" t="s">
        <v>553</v>
      </c>
      <c r="I4" s="222" t="s">
        <v>553</v>
      </c>
      <c r="J4" s="222"/>
      <c r="K4" s="222"/>
      <c r="L4" s="222" t="s">
        <v>553</v>
      </c>
    </row>
    <row r="5" spans="2:15" x14ac:dyDescent="0.25">
      <c r="B5" s="147"/>
      <c r="C5" s="147"/>
      <c r="D5" s="275">
        <v>2005</v>
      </c>
      <c r="E5" s="275">
        <v>2009</v>
      </c>
      <c r="F5" s="275">
        <v>2014</v>
      </c>
      <c r="G5" s="275">
        <v>2016</v>
      </c>
      <c r="H5" s="275">
        <v>2017</v>
      </c>
      <c r="I5" s="274">
        <v>2019</v>
      </c>
      <c r="J5" s="275">
        <v>2020</v>
      </c>
      <c r="K5" s="275">
        <v>2021</v>
      </c>
      <c r="L5" s="274">
        <v>2023</v>
      </c>
    </row>
    <row r="6" spans="2:15" x14ac:dyDescent="0.25">
      <c r="B6" s="139" t="s">
        <v>1061</v>
      </c>
      <c r="C6" s="139"/>
      <c r="D6" s="140">
        <v>1.3</v>
      </c>
      <c r="E6" s="140">
        <v>5.7</v>
      </c>
      <c r="F6" s="140">
        <v>2.2000000000000002</v>
      </c>
      <c r="G6" s="140">
        <v>-0.7</v>
      </c>
      <c r="H6" s="140">
        <v>-2.1</v>
      </c>
      <c r="I6" s="140">
        <v>-2.6</v>
      </c>
      <c r="J6" s="140">
        <v>-2.9</v>
      </c>
      <c r="K6" s="140">
        <v>-1.8</v>
      </c>
      <c r="L6" s="279"/>
      <c r="O6" s="140"/>
    </row>
    <row r="7" spans="2:15" s="207" customFormat="1" x14ac:dyDescent="0.25">
      <c r="B7" s="205" t="s">
        <v>1062</v>
      </c>
      <c r="C7" s="205"/>
      <c r="D7" s="206"/>
      <c r="E7" s="206"/>
      <c r="F7" s="206"/>
      <c r="G7" s="206"/>
      <c r="H7" s="206"/>
      <c r="I7" s="206"/>
      <c r="J7" s="279"/>
      <c r="K7" s="279">
        <v>2.7</v>
      </c>
      <c r="L7" s="279">
        <v>1.9</v>
      </c>
      <c r="M7" s="319"/>
      <c r="N7" s="279"/>
    </row>
    <row r="8" spans="2:15" s="207" customFormat="1" x14ac:dyDescent="0.25">
      <c r="B8" s="205" t="s">
        <v>1063</v>
      </c>
      <c r="C8" s="205"/>
      <c r="D8" s="206"/>
      <c r="E8" s="206"/>
      <c r="F8" s="206"/>
      <c r="G8" s="206"/>
      <c r="H8" s="206"/>
      <c r="I8" s="206"/>
      <c r="J8" s="279"/>
      <c r="K8" s="279">
        <v>4.7</v>
      </c>
      <c r="L8" s="279">
        <v>3.8</v>
      </c>
      <c r="M8" s="319"/>
      <c r="N8" s="279"/>
    </row>
    <row r="9" spans="2:15" x14ac:dyDescent="0.25">
      <c r="B9" s="138" t="s">
        <v>454</v>
      </c>
      <c r="C9" s="140">
        <v>-4</v>
      </c>
      <c r="D9" s="140">
        <v>-4</v>
      </c>
      <c r="E9" s="140">
        <v>-4</v>
      </c>
      <c r="F9" s="140">
        <v>-4</v>
      </c>
      <c r="G9" s="140">
        <v>-4</v>
      </c>
      <c r="H9" s="140">
        <v>-4</v>
      </c>
      <c r="I9" s="140">
        <v>-4</v>
      </c>
      <c r="J9" s="140">
        <v>-4</v>
      </c>
      <c r="K9" s="140">
        <f t="shared" ref="K9:K10" si="0">J9</f>
        <v>-4</v>
      </c>
      <c r="L9" s="140">
        <v>-4</v>
      </c>
      <c r="M9" s="320">
        <v>-4</v>
      </c>
    </row>
    <row r="10" spans="2:15" x14ac:dyDescent="0.25">
      <c r="B10" s="138" t="s">
        <v>455</v>
      </c>
      <c r="C10" s="140">
        <v>2.5</v>
      </c>
      <c r="D10" s="140">
        <v>2.5</v>
      </c>
      <c r="E10" s="140">
        <v>2.5</v>
      </c>
      <c r="F10" s="140">
        <v>2.5</v>
      </c>
      <c r="G10" s="140">
        <v>2.5</v>
      </c>
      <c r="H10" s="140">
        <v>2.5</v>
      </c>
      <c r="I10" s="140">
        <v>2.5</v>
      </c>
      <c r="J10" s="140">
        <v>2.5</v>
      </c>
      <c r="K10" s="140">
        <f t="shared" si="0"/>
        <v>2.5</v>
      </c>
      <c r="L10" s="140">
        <v>2.5</v>
      </c>
      <c r="M10" s="320">
        <v>2.5</v>
      </c>
    </row>
    <row r="11" spans="2:15" x14ac:dyDescent="0.25">
      <c r="B11" s="138" t="s">
        <v>456</v>
      </c>
      <c r="C11" s="140">
        <v>6</v>
      </c>
      <c r="D11" s="140">
        <v>6</v>
      </c>
      <c r="E11" s="140">
        <v>6</v>
      </c>
      <c r="F11" s="140">
        <v>6</v>
      </c>
      <c r="G11" s="140">
        <v>6</v>
      </c>
      <c r="H11" s="140">
        <v>6</v>
      </c>
      <c r="I11" s="140">
        <v>6</v>
      </c>
      <c r="J11" s="140">
        <v>6</v>
      </c>
      <c r="K11" s="140">
        <f>J11</f>
        <v>6</v>
      </c>
      <c r="L11" s="140">
        <v>6</v>
      </c>
      <c r="M11" s="320">
        <v>6</v>
      </c>
    </row>
    <row r="12" spans="2:15" x14ac:dyDescent="0.25">
      <c r="B12" s="147" t="s">
        <v>1064</v>
      </c>
      <c r="C12" s="149">
        <v>2.5</v>
      </c>
      <c r="D12" s="149">
        <v>2.5</v>
      </c>
      <c r="E12" s="149">
        <v>2.5</v>
      </c>
      <c r="F12" s="149">
        <v>2.5</v>
      </c>
      <c r="G12" s="149">
        <v>2.5</v>
      </c>
      <c r="H12" s="149">
        <v>2.5</v>
      </c>
      <c r="I12" s="149">
        <v>2.5</v>
      </c>
      <c r="J12" s="149">
        <v>2.5</v>
      </c>
      <c r="K12" s="149">
        <f>J12</f>
        <v>2.5</v>
      </c>
      <c r="L12" s="149">
        <v>2.5</v>
      </c>
      <c r="M12" s="321">
        <v>2.5</v>
      </c>
    </row>
    <row r="14" spans="2:15" x14ac:dyDescent="0.25">
      <c r="B14" s="142" t="s">
        <v>1067</v>
      </c>
    </row>
    <row r="29" spans="2:15" x14ac:dyDescent="0.25">
      <c r="B29" s="147"/>
      <c r="C29" s="147"/>
      <c r="D29" s="148">
        <f>D5</f>
        <v>2005</v>
      </c>
      <c r="E29" s="148">
        <f t="shared" ref="E29:L29" si="1">E5</f>
        <v>2009</v>
      </c>
      <c r="F29" s="148">
        <f t="shared" si="1"/>
        <v>2014</v>
      </c>
      <c r="G29" s="148">
        <f t="shared" si="1"/>
        <v>2016</v>
      </c>
      <c r="H29" s="148">
        <f t="shared" si="1"/>
        <v>2017</v>
      </c>
      <c r="I29" s="275">
        <f t="shared" si="1"/>
        <v>2019</v>
      </c>
      <c r="J29" s="274">
        <v>2020</v>
      </c>
      <c r="K29" s="274">
        <f>K5</f>
        <v>2021</v>
      </c>
      <c r="L29" s="274">
        <f t="shared" si="1"/>
        <v>2023</v>
      </c>
    </row>
    <row r="30" spans="2:15" x14ac:dyDescent="0.25">
      <c r="B30" s="139" t="s">
        <v>1060</v>
      </c>
      <c r="C30" s="139"/>
      <c r="D30" s="140">
        <v>3</v>
      </c>
      <c r="E30" s="140">
        <v>7.4</v>
      </c>
      <c r="F30" s="140">
        <v>6.9</v>
      </c>
      <c r="G30" s="140">
        <v>3.5</v>
      </c>
      <c r="H30" s="140">
        <v>2.4</v>
      </c>
      <c r="I30" s="140">
        <v>2.4</v>
      </c>
      <c r="J30" s="140">
        <v>2.5</v>
      </c>
      <c r="K30" s="140">
        <v>3.8</v>
      </c>
      <c r="L30" s="140"/>
      <c r="O30" s="140"/>
    </row>
    <row r="31" spans="2:15" s="207" customFormat="1" x14ac:dyDescent="0.25">
      <c r="B31" s="205" t="s">
        <v>1065</v>
      </c>
      <c r="C31" s="205"/>
      <c r="D31" s="206"/>
      <c r="E31" s="206"/>
      <c r="F31" s="206"/>
      <c r="G31" s="206"/>
      <c r="H31" s="206"/>
      <c r="I31" s="206"/>
      <c r="J31" s="279"/>
      <c r="K31" s="279">
        <v>8.4</v>
      </c>
      <c r="L31" s="279">
        <v>7.6</v>
      </c>
      <c r="M31" s="319"/>
      <c r="N31" s="279"/>
    </row>
    <row r="32" spans="2:15" x14ac:dyDescent="0.25">
      <c r="B32" s="138" t="s">
        <v>454</v>
      </c>
      <c r="C32" s="140">
        <v>2</v>
      </c>
      <c r="D32" s="140">
        <v>2</v>
      </c>
      <c r="E32" s="140">
        <v>2</v>
      </c>
      <c r="F32" s="140">
        <v>2</v>
      </c>
      <c r="G32" s="140">
        <v>2</v>
      </c>
      <c r="H32" s="140">
        <v>2</v>
      </c>
      <c r="I32" s="140">
        <v>2</v>
      </c>
      <c r="J32" s="140">
        <v>2</v>
      </c>
      <c r="K32" s="140">
        <f>J32</f>
        <v>2</v>
      </c>
      <c r="L32" s="140">
        <v>2</v>
      </c>
      <c r="M32" s="320">
        <v>2</v>
      </c>
    </row>
    <row r="33" spans="2:13" x14ac:dyDescent="0.25">
      <c r="B33" s="138" t="s">
        <v>455</v>
      </c>
      <c r="C33" s="140">
        <v>6</v>
      </c>
      <c r="D33" s="140">
        <v>6</v>
      </c>
      <c r="E33" s="140">
        <v>6</v>
      </c>
      <c r="F33" s="140">
        <v>6</v>
      </c>
      <c r="G33" s="140">
        <v>6</v>
      </c>
      <c r="H33" s="140">
        <v>6</v>
      </c>
      <c r="I33" s="140">
        <v>6</v>
      </c>
      <c r="J33" s="140">
        <v>6</v>
      </c>
      <c r="K33" s="140">
        <f t="shared" ref="K33:K35" si="2">J33</f>
        <v>6</v>
      </c>
      <c r="L33" s="140">
        <v>6</v>
      </c>
      <c r="M33" s="320">
        <v>6</v>
      </c>
    </row>
    <row r="34" spans="2:13" x14ac:dyDescent="0.25">
      <c r="B34" s="138" t="s">
        <v>456</v>
      </c>
      <c r="C34" s="140">
        <v>8</v>
      </c>
      <c r="D34" s="140">
        <v>8</v>
      </c>
      <c r="E34" s="140">
        <v>8</v>
      </c>
      <c r="F34" s="140">
        <v>8</v>
      </c>
      <c r="G34" s="140">
        <v>8</v>
      </c>
      <c r="H34" s="140">
        <v>8</v>
      </c>
      <c r="I34" s="140">
        <v>8</v>
      </c>
      <c r="J34" s="140">
        <v>8</v>
      </c>
      <c r="K34" s="140">
        <f t="shared" si="2"/>
        <v>8</v>
      </c>
      <c r="L34" s="140">
        <v>8</v>
      </c>
      <c r="M34" s="320">
        <v>8</v>
      </c>
    </row>
    <row r="35" spans="2:13" x14ac:dyDescent="0.25">
      <c r="B35" s="147" t="s">
        <v>1066</v>
      </c>
      <c r="C35" s="149">
        <v>6</v>
      </c>
      <c r="D35" s="149">
        <v>6</v>
      </c>
      <c r="E35" s="149">
        <v>6</v>
      </c>
      <c r="F35" s="149">
        <v>6</v>
      </c>
      <c r="G35" s="149">
        <v>6</v>
      </c>
      <c r="H35" s="149">
        <v>6</v>
      </c>
      <c r="I35" s="149">
        <v>6</v>
      </c>
      <c r="J35" s="149">
        <v>6</v>
      </c>
      <c r="K35" s="149">
        <f t="shared" si="2"/>
        <v>6</v>
      </c>
      <c r="L35" s="149">
        <v>6</v>
      </c>
      <c r="M35" s="321">
        <v>6</v>
      </c>
    </row>
    <row r="37" spans="2:13" x14ac:dyDescent="0.25">
      <c r="B37" s="142" t="s">
        <v>1068</v>
      </c>
    </row>
    <row r="53" spans="11:12" x14ac:dyDescent="0.25">
      <c r="K53" s="715"/>
      <c r="L53" s="715"/>
    </row>
    <row r="54" spans="11:12" x14ac:dyDescent="0.25">
      <c r="K54" s="715"/>
      <c r="L54" s="715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showGridLines="0" zoomScale="90" zoomScaleNormal="90" workbookViewId="0">
      <selection activeCell="A11" sqref="A11"/>
    </sheetView>
  </sheetViews>
  <sheetFormatPr defaultColWidth="9.140625" defaultRowHeight="13.5" x14ac:dyDescent="0.25"/>
  <cols>
    <col min="1" max="1" width="65.42578125" style="17" customWidth="1"/>
    <col min="2" max="16384" width="9.140625" style="17"/>
  </cols>
  <sheetData>
    <row r="2" spans="1:3" x14ac:dyDescent="0.25">
      <c r="A2" s="638" t="s">
        <v>1069</v>
      </c>
      <c r="B2" s="113"/>
      <c r="C2" s="113"/>
    </row>
    <row r="3" spans="1:3" x14ac:dyDescent="0.25">
      <c r="A3" s="639"/>
      <c r="B3" s="640" t="s">
        <v>1070</v>
      </c>
      <c r="C3" s="640" t="s">
        <v>1071</v>
      </c>
    </row>
    <row r="4" spans="1:3" x14ac:dyDescent="0.25">
      <c r="A4" s="17" t="s">
        <v>1072</v>
      </c>
      <c r="B4" s="17">
        <v>-0.1</v>
      </c>
      <c r="C4" s="17">
        <v>3.5</v>
      </c>
    </row>
    <row r="5" spans="1:3" x14ac:dyDescent="0.25">
      <c r="A5" s="17" t="s">
        <v>1075</v>
      </c>
      <c r="B5" s="17">
        <v>1</v>
      </c>
      <c r="C5" s="17">
        <v>3.5</v>
      </c>
    </row>
    <row r="6" spans="1:3" x14ac:dyDescent="0.25">
      <c r="A6" s="17" t="s">
        <v>1073</v>
      </c>
      <c r="B6" s="17">
        <v>1.3</v>
      </c>
      <c r="C6" s="17">
        <v>1.3</v>
      </c>
    </row>
    <row r="7" spans="1:3" x14ac:dyDescent="0.25">
      <c r="A7" s="113" t="s">
        <v>1074</v>
      </c>
      <c r="B7" s="113">
        <v>0.1</v>
      </c>
      <c r="C7" s="113">
        <v>0.1</v>
      </c>
    </row>
    <row r="8" spans="1:3" x14ac:dyDescent="0.25">
      <c r="A8" s="48" t="s">
        <v>1076</v>
      </c>
      <c r="B8" s="641">
        <v>2.2999999999999998</v>
      </c>
      <c r="C8" s="642">
        <v>8.4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19"/>
  <sheetViews>
    <sheetView showGridLines="0" workbookViewId="0">
      <selection activeCell="I19" sqref="I19"/>
    </sheetView>
  </sheetViews>
  <sheetFormatPr defaultColWidth="9.140625" defaultRowHeight="13.5" x14ac:dyDescent="0.25"/>
  <cols>
    <col min="1" max="1" width="22.28515625" style="17" customWidth="1"/>
    <col min="2" max="16384" width="9.140625" style="17"/>
  </cols>
  <sheetData>
    <row r="2" spans="1:56" x14ac:dyDescent="0.25">
      <c r="B2" s="17">
        <v>2016</v>
      </c>
      <c r="C2" s="17">
        <v>2017</v>
      </c>
      <c r="D2" s="17">
        <v>2018</v>
      </c>
      <c r="E2" s="17">
        <v>2019</v>
      </c>
      <c r="F2" s="17">
        <v>2020</v>
      </c>
      <c r="G2" s="17">
        <v>2021</v>
      </c>
      <c r="H2" s="17">
        <v>2022</v>
      </c>
      <c r="I2" s="17">
        <v>2023</v>
      </c>
      <c r="J2" s="17">
        <v>2024</v>
      </c>
      <c r="K2" s="17">
        <v>2025</v>
      </c>
      <c r="L2" s="17">
        <v>2026</v>
      </c>
      <c r="M2" s="17">
        <v>2027</v>
      </c>
      <c r="N2" s="17">
        <v>2028</v>
      </c>
      <c r="O2" s="17">
        <v>2029</v>
      </c>
      <c r="P2" s="17">
        <v>2030</v>
      </c>
      <c r="Q2" s="17">
        <v>2031</v>
      </c>
      <c r="R2" s="17">
        <v>2032</v>
      </c>
      <c r="S2" s="17">
        <v>2033</v>
      </c>
      <c r="T2" s="17">
        <v>2034</v>
      </c>
      <c r="U2" s="17">
        <v>2035</v>
      </c>
      <c r="V2" s="17">
        <v>2036</v>
      </c>
      <c r="W2" s="17">
        <v>2037</v>
      </c>
      <c r="X2" s="17">
        <v>2038</v>
      </c>
      <c r="Y2" s="17">
        <v>2039</v>
      </c>
      <c r="Z2" s="17">
        <v>2040</v>
      </c>
      <c r="AA2" s="17">
        <v>2041</v>
      </c>
      <c r="AB2" s="17">
        <v>2042</v>
      </c>
      <c r="AC2" s="17">
        <v>2043</v>
      </c>
      <c r="AD2" s="17">
        <v>2044</v>
      </c>
      <c r="AE2" s="17">
        <v>2045</v>
      </c>
      <c r="AF2" s="17">
        <v>2046</v>
      </c>
      <c r="AG2" s="17">
        <v>2047</v>
      </c>
      <c r="AH2" s="17">
        <v>2048</v>
      </c>
      <c r="AI2" s="17">
        <v>2049</v>
      </c>
      <c r="AJ2" s="17">
        <v>2050</v>
      </c>
      <c r="AK2" s="17">
        <v>2051</v>
      </c>
      <c r="AL2" s="17">
        <v>2052</v>
      </c>
      <c r="AM2" s="17">
        <v>2053</v>
      </c>
      <c r="AN2" s="17">
        <v>2054</v>
      </c>
      <c r="AO2" s="17">
        <v>2055</v>
      </c>
      <c r="AP2" s="17">
        <v>2056</v>
      </c>
      <c r="AQ2" s="17">
        <v>2057</v>
      </c>
      <c r="AR2" s="17">
        <v>2058</v>
      </c>
      <c r="AS2" s="17">
        <v>2059</v>
      </c>
      <c r="AT2" s="17">
        <v>2060</v>
      </c>
      <c r="AU2" s="17">
        <v>2061</v>
      </c>
      <c r="AV2" s="17">
        <v>2062</v>
      </c>
      <c r="AW2" s="17">
        <v>2063</v>
      </c>
      <c r="AX2" s="17">
        <v>2064</v>
      </c>
      <c r="AY2" s="17">
        <v>2065</v>
      </c>
      <c r="AZ2" s="17">
        <v>2066</v>
      </c>
      <c r="BA2" s="17">
        <v>2067</v>
      </c>
      <c r="BB2" s="17">
        <v>2068</v>
      </c>
      <c r="BC2" s="17">
        <v>2069</v>
      </c>
      <c r="BD2" s="17">
        <v>2070</v>
      </c>
    </row>
    <row r="3" spans="1:56" x14ac:dyDescent="0.25">
      <c r="A3" s="17" t="s">
        <v>983</v>
      </c>
      <c r="B3" s="278">
        <v>8.5661178091161305E-2</v>
      </c>
      <c r="C3" s="278">
        <v>8.6890541246745848E-2</v>
      </c>
      <c r="D3" s="278">
        <v>8.5860344001902456E-2</v>
      </c>
      <c r="E3" s="278">
        <v>8.4952860073244582E-2</v>
      </c>
      <c r="F3" s="278">
        <v>8.4154280346291493E-2</v>
      </c>
      <c r="G3" s="278">
        <v>8.34736900412619E-2</v>
      </c>
      <c r="H3" s="278">
        <v>8.2427592738855929E-2</v>
      </c>
      <c r="I3" s="278">
        <v>8.1052999756632077E-2</v>
      </c>
      <c r="J3" s="278">
        <v>8.0610998831382966E-2</v>
      </c>
      <c r="K3" s="278">
        <v>8.0271476985257481E-2</v>
      </c>
      <c r="L3" s="278">
        <v>8.0118934679381332E-2</v>
      </c>
      <c r="M3" s="278">
        <v>8.0063968640810723E-2</v>
      </c>
      <c r="N3" s="278">
        <v>8.0290326384493196E-2</v>
      </c>
      <c r="O3" s="278">
        <v>8.0538437373467608E-2</v>
      </c>
      <c r="P3" s="278">
        <v>8.0307724867782967E-2</v>
      </c>
      <c r="Q3" s="278">
        <v>8.019678760543543E-2</v>
      </c>
      <c r="R3" s="278">
        <v>8.0349538278954732E-2</v>
      </c>
      <c r="S3" s="278">
        <v>8.0560023677813883E-2</v>
      </c>
      <c r="T3" s="278">
        <v>8.0709066869897275E-2</v>
      </c>
      <c r="U3" s="278">
        <v>8.127476027163813E-2</v>
      </c>
      <c r="V3" s="278">
        <v>8.2003563008569438E-2</v>
      </c>
      <c r="W3" s="278">
        <v>8.2792518175484955E-2</v>
      </c>
      <c r="X3" s="278">
        <v>8.2975472831497213E-2</v>
      </c>
      <c r="Y3" s="278">
        <v>8.3884808269749159E-2</v>
      </c>
      <c r="Z3" s="278">
        <v>8.4980482790699557E-2</v>
      </c>
      <c r="AA3" s="278">
        <v>8.6135489875054025E-2</v>
      </c>
      <c r="AB3" s="278">
        <v>8.7059630163263263E-2</v>
      </c>
      <c r="AC3" s="278">
        <v>8.8411817541516571E-2</v>
      </c>
      <c r="AD3" s="278">
        <v>8.9879998490873983E-2</v>
      </c>
      <c r="AE3" s="278">
        <v>9.1351678349381293E-2</v>
      </c>
      <c r="AF3" s="278">
        <v>9.218782557923072E-2</v>
      </c>
      <c r="AG3" s="278">
        <v>9.3337336760416723E-2</v>
      </c>
      <c r="AH3" s="278">
        <v>9.4320520525975907E-2</v>
      </c>
      <c r="AI3" s="278">
        <v>9.5462293625258987E-2</v>
      </c>
      <c r="AJ3" s="278">
        <v>9.6624133000199106E-2</v>
      </c>
      <c r="AK3" s="278">
        <v>9.8094457616699354E-2</v>
      </c>
      <c r="AL3" s="278">
        <v>9.9650406278333145E-2</v>
      </c>
      <c r="AM3" s="278">
        <v>0.1010455701359087</v>
      </c>
      <c r="AN3" s="278">
        <v>0.10225647792316872</v>
      </c>
      <c r="AO3" s="278">
        <v>0.10323526380129902</v>
      </c>
      <c r="AP3" s="278">
        <v>0.10462593357493712</v>
      </c>
      <c r="AQ3" s="278">
        <v>0.10601233331407428</v>
      </c>
      <c r="AR3" s="278">
        <v>0.10731079387885484</v>
      </c>
      <c r="AS3" s="278">
        <v>0.10844459723966922</v>
      </c>
      <c r="AT3" s="278">
        <v>0.10962668710709902</v>
      </c>
      <c r="AU3" s="278">
        <v>0.11062277905398259</v>
      </c>
      <c r="AV3" s="278">
        <v>0.11129681697010115</v>
      </c>
      <c r="AW3" s="278">
        <v>0.11152787808802447</v>
      </c>
      <c r="AX3" s="278">
        <v>0.11146409185531816</v>
      </c>
      <c r="AY3" s="278">
        <v>0.11116392900979324</v>
      </c>
      <c r="AZ3" s="278">
        <v>0.11097040949762166</v>
      </c>
      <c r="BA3" s="278">
        <v>0.11053897476867817</v>
      </c>
      <c r="BB3" s="278">
        <v>0.11016576686579012</v>
      </c>
      <c r="BC3" s="278">
        <v>0.10947683035731821</v>
      </c>
      <c r="BD3" s="278">
        <v>0.10862007838873265</v>
      </c>
    </row>
    <row r="4" spans="1:56" x14ac:dyDescent="0.25">
      <c r="A4" s="17" t="s">
        <v>984</v>
      </c>
      <c r="B4" s="278">
        <v>8.5661178091161305E-2</v>
      </c>
      <c r="C4" s="278">
        <v>8.6890541246745848E-2</v>
      </c>
      <c r="D4" s="278">
        <v>8.5860344001902456E-2</v>
      </c>
      <c r="E4" s="278">
        <v>8.5135416982476939E-2</v>
      </c>
      <c r="F4" s="278">
        <v>8.5202518211664191E-2</v>
      </c>
      <c r="G4" s="278">
        <v>8.5020122526452385E-2</v>
      </c>
      <c r="H4" s="278">
        <v>8.4316270914044963E-2</v>
      </c>
      <c r="I4" s="278">
        <v>8.3429010630431871E-2</v>
      </c>
      <c r="J4" s="278">
        <v>8.324783228110659E-2</v>
      </c>
      <c r="K4" s="278">
        <v>8.3201367999688733E-2</v>
      </c>
      <c r="L4" s="278">
        <v>8.31717395820461E-2</v>
      </c>
      <c r="M4" s="278">
        <v>8.2964947963205263E-2</v>
      </c>
      <c r="N4" s="278">
        <v>8.297677719579355E-2</v>
      </c>
      <c r="O4" s="278">
        <v>8.3140888612768832E-2</v>
      </c>
      <c r="P4" s="278">
        <v>8.3107642835030318E-2</v>
      </c>
      <c r="Q4" s="278">
        <v>8.3453637403270553E-2</v>
      </c>
      <c r="R4" s="278">
        <v>8.3948444531750335E-2</v>
      </c>
      <c r="S4" s="278">
        <v>8.4688354782839981E-2</v>
      </c>
      <c r="T4" s="278">
        <v>8.5637524875689111E-2</v>
      </c>
      <c r="U4" s="278">
        <v>8.6770337943121334E-2</v>
      </c>
      <c r="V4" s="278">
        <v>8.8166693555311593E-2</v>
      </c>
      <c r="W4" s="278">
        <v>8.9753155110685975E-2</v>
      </c>
      <c r="X4" s="278">
        <v>9.1478089467772292E-2</v>
      </c>
      <c r="Y4" s="278">
        <v>9.3264628223215448E-2</v>
      </c>
      <c r="Z4" s="278">
        <v>9.5070417366042964E-2</v>
      </c>
      <c r="AA4" s="278">
        <v>9.6967727719437444E-2</v>
      </c>
      <c r="AB4" s="278">
        <v>9.8890811919299534E-2</v>
      </c>
      <c r="AC4" s="278">
        <v>0.10078202794561085</v>
      </c>
      <c r="AD4" s="278">
        <v>0.10262968343256459</v>
      </c>
      <c r="AE4" s="278">
        <v>0.10449402485002177</v>
      </c>
      <c r="AF4" s="278">
        <v>0.10633645797370382</v>
      </c>
      <c r="AG4" s="278">
        <v>0.10831286711704004</v>
      </c>
      <c r="AH4" s="278">
        <v>0.1103792798395434</v>
      </c>
      <c r="AI4" s="278">
        <v>0.11250948455988632</v>
      </c>
      <c r="AJ4" s="278">
        <v>0.11467952030542558</v>
      </c>
      <c r="AK4" s="278">
        <v>0.11684157853298693</v>
      </c>
      <c r="AL4" s="278">
        <v>0.11898749054751696</v>
      </c>
      <c r="AM4" s="278">
        <v>0.12118900396246271</v>
      </c>
      <c r="AN4" s="278">
        <v>0.12338670199507561</v>
      </c>
      <c r="AO4" s="278">
        <v>0.12547008717364569</v>
      </c>
      <c r="AP4" s="278">
        <v>0.1273256636965826</v>
      </c>
      <c r="AQ4" s="278">
        <v>0.12865344008386889</v>
      </c>
      <c r="AR4" s="278">
        <v>0.12986564481867649</v>
      </c>
      <c r="AS4" s="278">
        <v>0.13075808541059908</v>
      </c>
      <c r="AT4" s="278">
        <v>0.13156414049263362</v>
      </c>
      <c r="AU4" s="278">
        <v>0.13199032945840133</v>
      </c>
      <c r="AV4" s="278">
        <v>0.13226737634859928</v>
      </c>
      <c r="AW4" s="278">
        <v>0.13233380955788251</v>
      </c>
      <c r="AX4" s="278">
        <v>0.13208490461435579</v>
      </c>
      <c r="AY4" s="278">
        <v>0.13199201022581319</v>
      </c>
      <c r="AZ4" s="278">
        <v>0.13171039079453364</v>
      </c>
      <c r="BA4" s="278">
        <v>0.13147077584624856</v>
      </c>
      <c r="BB4" s="278">
        <v>0.13130704938086224</v>
      </c>
      <c r="BC4" s="278">
        <v>0.13121402385154962</v>
      </c>
      <c r="BD4" s="278">
        <v>0.13111155317757281</v>
      </c>
    </row>
    <row r="5" spans="1:56" x14ac:dyDescent="0.25">
      <c r="A5" s="17" t="s">
        <v>985</v>
      </c>
      <c r="B5" s="278">
        <v>8.5661178091161305E-2</v>
      </c>
      <c r="C5" s="278">
        <v>8.6890541246745848E-2</v>
      </c>
      <c r="D5" s="278">
        <v>8.5860344001902456E-2</v>
      </c>
      <c r="E5" s="278">
        <v>8.5135416982476939E-2</v>
      </c>
      <c r="F5" s="278">
        <v>8.5314277748593195E-2</v>
      </c>
      <c r="G5" s="278">
        <v>8.5096823787667211E-2</v>
      </c>
      <c r="H5" s="278">
        <v>8.4384761978291548E-2</v>
      </c>
      <c r="I5" s="278">
        <v>8.3508893798396946E-2</v>
      </c>
      <c r="J5" s="278">
        <v>8.3332393798842497E-2</v>
      </c>
      <c r="K5" s="278">
        <v>8.3286626602203193E-2</v>
      </c>
      <c r="L5" s="278">
        <v>8.3254725334359944E-2</v>
      </c>
      <c r="M5" s="278">
        <v>8.3051520515347269E-2</v>
      </c>
      <c r="N5" s="278">
        <v>8.3084756726456668E-2</v>
      </c>
      <c r="O5" s="278">
        <v>8.3288514836070138E-2</v>
      </c>
      <c r="P5" s="278">
        <v>8.3305741364471261E-2</v>
      </c>
      <c r="Q5" s="278">
        <v>8.37095708497885E-2</v>
      </c>
      <c r="R5" s="278">
        <v>8.4273493056051876E-2</v>
      </c>
      <c r="S5" s="278">
        <v>8.509453544197787E-2</v>
      </c>
      <c r="T5" s="278">
        <v>8.6129978271781843E-2</v>
      </c>
      <c r="U5" s="278">
        <v>8.73511730866873E-2</v>
      </c>
      <c r="V5" s="278">
        <v>8.883973652877579E-2</v>
      </c>
      <c r="W5" s="278">
        <v>9.0483338833215229E-2</v>
      </c>
      <c r="X5" s="278">
        <v>9.2227184589278116E-2</v>
      </c>
      <c r="Y5" s="278">
        <v>9.4040712300765619E-2</v>
      </c>
      <c r="Z5" s="278">
        <v>9.5907159988431329E-2</v>
      </c>
      <c r="AA5" s="278">
        <v>9.7869500361068992E-2</v>
      </c>
      <c r="AB5" s="278">
        <v>9.9857338399057749E-2</v>
      </c>
      <c r="AC5" s="278">
        <v>0.10183873309922101</v>
      </c>
      <c r="AD5" s="278">
        <v>0.10377829332383277</v>
      </c>
      <c r="AE5" s="278">
        <v>0.10573556050051534</v>
      </c>
      <c r="AF5" s="278">
        <v>0.10764001331131311</v>
      </c>
      <c r="AG5" s="278">
        <v>0.10964939490824606</v>
      </c>
      <c r="AH5" s="278">
        <v>0.11175099618860124</v>
      </c>
      <c r="AI5" s="278">
        <v>0.11391667052403651</v>
      </c>
      <c r="AJ5" s="278">
        <v>0.11612147679393658</v>
      </c>
      <c r="AK5" s="278">
        <v>0.11834826275873225</v>
      </c>
      <c r="AL5" s="278">
        <v>0.12056210681143728</v>
      </c>
      <c r="AM5" s="278">
        <v>0.12280344112755136</v>
      </c>
      <c r="AN5" s="278">
        <v>0.12504057326625931</v>
      </c>
      <c r="AO5" s="278">
        <v>0.12716206800529747</v>
      </c>
      <c r="AP5" s="278">
        <v>0.12905107747736863</v>
      </c>
      <c r="AQ5" s="278">
        <v>0.13040791205431351</v>
      </c>
      <c r="AR5" s="278">
        <v>0.13164686251679883</v>
      </c>
      <c r="AS5" s="278">
        <v>0.13256373216271</v>
      </c>
      <c r="AT5" s="278">
        <v>0.13339398041955114</v>
      </c>
      <c r="AU5" s="278">
        <v>0.13383808680253156</v>
      </c>
      <c r="AV5" s="278">
        <v>0.13412924417830513</v>
      </c>
      <c r="AW5" s="278">
        <v>0.1342087151013337</v>
      </c>
      <c r="AX5" s="278">
        <v>0.13396955950069403</v>
      </c>
      <c r="AY5" s="278">
        <v>0.13388590175401235</v>
      </c>
      <c r="AZ5" s="278">
        <v>0.13360875209384629</v>
      </c>
      <c r="BA5" s="278">
        <v>0.1333733402497079</v>
      </c>
      <c r="BB5" s="278">
        <v>0.13321187737833207</v>
      </c>
      <c r="BC5" s="278">
        <v>0.13312170989082056</v>
      </c>
      <c r="BD5" s="278">
        <v>0.1330221757259164</v>
      </c>
    </row>
    <row r="6" spans="1:56" x14ac:dyDescent="0.25">
      <c r="A6" s="17" t="s">
        <v>986</v>
      </c>
      <c r="B6" s="278">
        <v>8.5661178091161305E-2</v>
      </c>
      <c r="C6" s="278">
        <v>8.6895768194130696E-2</v>
      </c>
      <c r="D6" s="278">
        <v>8.5869719371022543E-2</v>
      </c>
      <c r="E6" s="278">
        <v>8.5149851180338382E-2</v>
      </c>
      <c r="F6" s="278">
        <v>8.5336234303269337E-2</v>
      </c>
      <c r="G6" s="278">
        <v>8.5128246239713448E-2</v>
      </c>
      <c r="H6" s="278">
        <v>8.4430036221010446E-2</v>
      </c>
      <c r="I6" s="278">
        <v>8.357097376197227E-2</v>
      </c>
      <c r="J6" s="278">
        <v>8.3420805010007232E-2</v>
      </c>
      <c r="K6" s="278">
        <v>8.3407150804902574E-2</v>
      </c>
      <c r="L6" s="278">
        <v>8.3414095924806531E-2</v>
      </c>
      <c r="M6" s="278">
        <v>8.32522433997092E-2</v>
      </c>
      <c r="N6" s="278">
        <v>8.3331941471738363E-2</v>
      </c>
      <c r="O6" s="278">
        <v>8.3588833009668448E-2</v>
      </c>
      <c r="P6" s="278">
        <v>8.3659994072176239E-2</v>
      </c>
      <c r="Q6" s="278">
        <v>8.4131194901107001E-2</v>
      </c>
      <c r="R6" s="278">
        <v>8.4772353789378183E-2</v>
      </c>
      <c r="S6" s="278">
        <v>8.5682434288303397E-2</v>
      </c>
      <c r="T6" s="278">
        <v>8.681781240692886E-2</v>
      </c>
      <c r="U6" s="278">
        <v>8.8153017290461502E-2</v>
      </c>
      <c r="V6" s="278">
        <v>8.9770755734477833E-2</v>
      </c>
      <c r="W6" s="278">
        <v>9.1557305676102971E-2</v>
      </c>
      <c r="X6" s="278">
        <v>9.345567940610322E-2</v>
      </c>
      <c r="Y6" s="278">
        <v>9.5431420327815208E-2</v>
      </c>
      <c r="Z6" s="278">
        <v>9.7469300324923222E-2</v>
      </c>
      <c r="AA6" s="278">
        <v>9.9612251388400921E-2</v>
      </c>
      <c r="AB6" s="278">
        <v>0.10178432218067866</v>
      </c>
      <c r="AC6" s="278">
        <v>0.10395044253753184</v>
      </c>
      <c r="AD6" s="278">
        <v>0.10607372965983203</v>
      </c>
      <c r="AE6" s="278">
        <v>0.10821321415678382</v>
      </c>
      <c r="AF6" s="278">
        <v>0.11029860425033747</v>
      </c>
      <c r="AG6" s="278">
        <v>0.11246620078323777</v>
      </c>
      <c r="AH6" s="278">
        <v>0.11470252419599571</v>
      </c>
      <c r="AI6" s="278">
        <v>0.11698077855965201</v>
      </c>
      <c r="AJ6" s="278">
        <v>0.11927445225460248</v>
      </c>
      <c r="AK6" s="278">
        <v>0.12156860115556467</v>
      </c>
      <c r="AL6" s="278">
        <v>0.12383046537748051</v>
      </c>
      <c r="AM6" s="278">
        <v>0.12608541279303148</v>
      </c>
      <c r="AN6" s="278">
        <v>0.12831529886413087</v>
      </c>
      <c r="AO6" s="278">
        <v>0.13041881015252443</v>
      </c>
      <c r="AP6" s="278">
        <v>0.13228974157141987</v>
      </c>
      <c r="AQ6" s="278">
        <v>0.13361840820361701</v>
      </c>
      <c r="AR6" s="278">
        <v>0.1348171014685344</v>
      </c>
      <c r="AS6" s="278">
        <v>0.13568662768911594</v>
      </c>
      <c r="AT6" s="278">
        <v>0.13647665968408346</v>
      </c>
      <c r="AU6" s="278">
        <v>0.13688613331588456</v>
      </c>
      <c r="AV6" s="278">
        <v>0.13713997022069066</v>
      </c>
      <c r="AW6" s="278">
        <v>0.1371772780533598</v>
      </c>
      <c r="AX6" s="278">
        <v>0.13688631570287985</v>
      </c>
      <c r="AY6" s="278">
        <v>0.13675273084748568</v>
      </c>
      <c r="AZ6" s="278">
        <v>0.13642137973875396</v>
      </c>
      <c r="BA6" s="278">
        <v>0.13613226444516943</v>
      </c>
      <c r="BB6" s="278">
        <v>0.13592096002223014</v>
      </c>
      <c r="BC6" s="278">
        <v>0.13578367380869794</v>
      </c>
      <c r="BD6" s="278">
        <v>0.1356398896973193</v>
      </c>
    </row>
    <row r="7" spans="1:56" x14ac:dyDescent="0.25">
      <c r="A7" s="17" t="s">
        <v>987</v>
      </c>
      <c r="B7" s="278">
        <v>8.5661178091161305E-2</v>
      </c>
      <c r="C7" s="278">
        <v>8.6895768194130696E-2</v>
      </c>
      <c r="D7" s="278">
        <v>8.5869719371022543E-2</v>
      </c>
      <c r="E7" s="278">
        <v>8.6079303371177349E-2</v>
      </c>
      <c r="F7" s="278">
        <v>8.6290943039993379E-2</v>
      </c>
      <c r="G7" s="278">
        <v>8.612088882413306E-2</v>
      </c>
      <c r="H7" s="278">
        <v>8.5456756298259579E-2</v>
      </c>
      <c r="I7" s="278">
        <v>8.4634509521504392E-2</v>
      </c>
      <c r="J7" s="278">
        <v>8.4519171064669926E-2</v>
      </c>
      <c r="K7" s="278">
        <v>8.45444640904435E-2</v>
      </c>
      <c r="L7" s="278">
        <v>8.4587524895146732E-2</v>
      </c>
      <c r="M7" s="278">
        <v>8.4459825437564154E-2</v>
      </c>
      <c r="N7" s="278">
        <v>8.4574394276437509E-2</v>
      </c>
      <c r="O7" s="278">
        <v>8.4864287601189498E-2</v>
      </c>
      <c r="P7" s="278">
        <v>8.4961828258627678E-2</v>
      </c>
      <c r="Q7" s="278">
        <v>8.5463063967824007E-2</v>
      </c>
      <c r="R7" s="278">
        <v>8.6131446633112119E-2</v>
      </c>
      <c r="S7" s="278">
        <v>8.7070832596380418E-2</v>
      </c>
      <c r="T7" s="278">
        <v>8.8235400018287419E-2</v>
      </c>
      <c r="U7" s="278">
        <v>8.9600216605603258E-2</v>
      </c>
      <c r="V7" s="278">
        <v>9.1248209781332634E-2</v>
      </c>
      <c r="W7" s="278">
        <v>9.3067478613093932E-2</v>
      </c>
      <c r="X7" s="278">
        <v>9.4998105289006568E-2</v>
      </c>
      <c r="Y7" s="278">
        <v>9.7009655737963801E-2</v>
      </c>
      <c r="Z7" s="278">
        <v>9.9082734504452263E-2</v>
      </c>
      <c r="AA7" s="278">
        <v>0.10126164588676058</v>
      </c>
      <c r="AB7" s="278">
        <v>0.10347044310550767</v>
      </c>
      <c r="AC7" s="278">
        <v>0.10567213575219751</v>
      </c>
      <c r="AD7" s="278">
        <v>0.10782943781403832</v>
      </c>
      <c r="AE7" s="278">
        <v>0.1100004844324599</v>
      </c>
      <c r="AF7" s="278">
        <v>0.11211583313437898</v>
      </c>
      <c r="AG7" s="278">
        <v>0.11431509882181706</v>
      </c>
      <c r="AH7" s="278">
        <v>0.11658287647449829</v>
      </c>
      <c r="AI7" s="278">
        <v>0.11889201702098863</v>
      </c>
      <c r="AJ7" s="278">
        <v>0.12121452551994143</v>
      </c>
      <c r="AK7" s="278">
        <v>0.12353813347818221</v>
      </c>
      <c r="AL7" s="278">
        <v>0.12582664350770864</v>
      </c>
      <c r="AM7" s="278">
        <v>0.12810740911500201</v>
      </c>
      <c r="AN7" s="278">
        <v>0.13036141639119239</v>
      </c>
      <c r="AO7" s="278">
        <v>0.13248698529519209</v>
      </c>
      <c r="AP7" s="278">
        <v>0.13437550715660918</v>
      </c>
      <c r="AQ7" s="278">
        <v>0.13571594266145581</v>
      </c>
      <c r="AR7" s="278">
        <v>0.13692693765672254</v>
      </c>
      <c r="AS7" s="278">
        <v>0.13780346341393132</v>
      </c>
      <c r="AT7" s="278">
        <v>0.13859805874113484</v>
      </c>
      <c r="AU7" s="278">
        <v>0.13901019485146779</v>
      </c>
      <c r="AV7" s="278">
        <v>0.13926390288852764</v>
      </c>
      <c r="AW7" s="278">
        <v>0.13929847927795375</v>
      </c>
      <c r="AX7" s="278">
        <v>0.1390008891378674</v>
      </c>
      <c r="AY7" s="278">
        <v>0.13886181159532901</v>
      </c>
      <c r="AZ7" s="278">
        <v>0.13852098118801878</v>
      </c>
      <c r="BA7" s="278">
        <v>0.13822564665896056</v>
      </c>
      <c r="BB7" s="278">
        <v>0.13800590968916818</v>
      </c>
      <c r="BC7" s="278">
        <v>0.13786322943207235</v>
      </c>
      <c r="BD7" s="278">
        <v>0.1377116280925299</v>
      </c>
    </row>
    <row r="8" spans="1:56" x14ac:dyDescent="0.25">
      <c r="A8" s="17" t="s">
        <v>988</v>
      </c>
      <c r="B8" s="278">
        <v>8.5871481888352155E-2</v>
      </c>
      <c r="C8" s="278">
        <v>8.6677305100869809E-2</v>
      </c>
      <c r="D8" s="278">
        <v>8.520475475949027E-2</v>
      </c>
      <c r="E8" s="278">
        <v>8.3954429560400681E-2</v>
      </c>
      <c r="F8" s="278">
        <v>8.2606795942409814E-2</v>
      </c>
      <c r="G8" s="278">
        <v>8.1502444224115178E-2</v>
      </c>
      <c r="H8" s="278">
        <v>8.0407518364979169E-2</v>
      </c>
      <c r="I8" s="278">
        <v>7.8927445356057738E-2</v>
      </c>
      <c r="J8" s="278">
        <v>7.8341249817429764E-2</v>
      </c>
      <c r="K8" s="278">
        <v>7.7810968570015668E-2</v>
      </c>
      <c r="L8" s="278">
        <v>7.7432845938762332E-2</v>
      </c>
      <c r="M8" s="278">
        <v>7.7106868563674644E-2</v>
      </c>
      <c r="N8" s="278">
        <v>7.7021917462112691E-2</v>
      </c>
      <c r="O8" s="278">
        <v>7.6944386737856349E-2</v>
      </c>
      <c r="P8" s="278">
        <v>7.6419553865300083E-2</v>
      </c>
      <c r="Q8" s="278">
        <v>7.5973153306615748E-2</v>
      </c>
      <c r="R8" s="278">
        <v>7.5797821707383736E-2</v>
      </c>
      <c r="S8" s="278">
        <v>7.56906681855853E-2</v>
      </c>
      <c r="T8" s="278">
        <v>7.554121961678939E-2</v>
      </c>
      <c r="U8" s="278">
        <v>7.5826307151761391E-2</v>
      </c>
      <c r="V8" s="278">
        <v>7.6293726726426703E-2</v>
      </c>
      <c r="W8" s="278">
        <v>7.6805361532191141E-2</v>
      </c>
      <c r="X8" s="278">
        <v>7.6811800544056591E-2</v>
      </c>
      <c r="Y8" s="278">
        <v>7.7433057791686299E-2</v>
      </c>
      <c r="Z8" s="278">
        <v>7.8242739038634643E-2</v>
      </c>
      <c r="AA8" s="278">
        <v>7.9120460652798041E-2</v>
      </c>
      <c r="AB8" s="278">
        <v>7.9805356711749403E-2</v>
      </c>
      <c r="AC8" s="278">
        <v>8.0929679398695664E-2</v>
      </c>
      <c r="AD8" s="278">
        <v>8.2183581607906328E-2</v>
      </c>
      <c r="AE8" s="278">
        <v>8.3462907845251774E-2</v>
      </c>
      <c r="AF8" s="278">
        <v>8.4225390894183128E-2</v>
      </c>
      <c r="AG8" s="278">
        <v>8.5174112043768777E-2</v>
      </c>
      <c r="AH8" s="278">
        <v>8.5969665287297256E-2</v>
      </c>
      <c r="AI8" s="278">
        <v>8.6926106244429535E-2</v>
      </c>
      <c r="AJ8" s="278">
        <v>8.7870405674924101E-2</v>
      </c>
      <c r="AK8" s="278">
        <v>8.9120382885227112E-2</v>
      </c>
      <c r="AL8" s="278">
        <v>9.0447875294912092E-2</v>
      </c>
      <c r="AM8" s="278">
        <v>9.162017140967732E-2</v>
      </c>
      <c r="AN8" s="278">
        <v>9.2640334383228884E-2</v>
      </c>
      <c r="AO8" s="278">
        <v>9.3568436496964752E-2</v>
      </c>
      <c r="AP8" s="278">
        <v>9.4725683461378857E-2</v>
      </c>
      <c r="AQ8" s="278">
        <v>9.588651921399019E-2</v>
      </c>
      <c r="AR8" s="278">
        <v>9.6973036140939245E-2</v>
      </c>
      <c r="AS8" s="278">
        <v>9.7920190841806698E-2</v>
      </c>
      <c r="AT8" s="278">
        <v>9.8952835873394832E-2</v>
      </c>
      <c r="AU8" s="278">
        <v>9.9814866231810476E-2</v>
      </c>
      <c r="AV8" s="278">
        <v>0.10040155857262703</v>
      </c>
      <c r="AW8" s="278">
        <v>0.10058755507054741</v>
      </c>
      <c r="AX8" s="278">
        <v>0.10049206864395245</v>
      </c>
      <c r="AY8" s="278">
        <v>0.10032403240608083</v>
      </c>
      <c r="AZ8" s="278">
        <v>0.10011215439414586</v>
      </c>
      <c r="BA8" s="278">
        <v>9.9684662843596519E-2</v>
      </c>
      <c r="BB8" s="278">
        <v>9.9323052268488712E-2</v>
      </c>
      <c r="BC8" s="278">
        <v>9.8671409743270294E-2</v>
      </c>
      <c r="BD8" s="278">
        <v>9.787297698837169E-2</v>
      </c>
    </row>
    <row r="10" spans="1:56" x14ac:dyDescent="0.25">
      <c r="B10" s="17">
        <v>2016</v>
      </c>
      <c r="C10" s="17">
        <v>2017</v>
      </c>
      <c r="D10" s="17">
        <v>2018</v>
      </c>
      <c r="E10" s="17">
        <v>2019</v>
      </c>
      <c r="F10" s="17">
        <v>2020</v>
      </c>
      <c r="G10" s="17">
        <v>2021</v>
      </c>
      <c r="H10" s="17">
        <v>2022</v>
      </c>
      <c r="I10" s="17">
        <v>2023</v>
      </c>
      <c r="J10" s="17">
        <v>2024</v>
      </c>
      <c r="K10" s="17">
        <v>2025</v>
      </c>
      <c r="L10" s="17">
        <v>2026</v>
      </c>
      <c r="M10" s="17">
        <v>2027</v>
      </c>
      <c r="N10" s="17">
        <v>2028</v>
      </c>
      <c r="O10" s="17">
        <v>2029</v>
      </c>
      <c r="P10" s="17">
        <v>2030</v>
      </c>
      <c r="Q10" s="17">
        <v>2031</v>
      </c>
      <c r="R10" s="17">
        <v>2032</v>
      </c>
      <c r="S10" s="17">
        <v>2033</v>
      </c>
      <c r="T10" s="17">
        <v>2034</v>
      </c>
      <c r="U10" s="17">
        <v>2035</v>
      </c>
      <c r="V10" s="17">
        <v>2036</v>
      </c>
      <c r="W10" s="17">
        <v>2037</v>
      </c>
      <c r="X10" s="17">
        <v>2038</v>
      </c>
      <c r="Y10" s="17">
        <v>2039</v>
      </c>
      <c r="Z10" s="17">
        <v>2040</v>
      </c>
      <c r="AA10" s="17">
        <v>2041</v>
      </c>
      <c r="AB10" s="17">
        <v>2042</v>
      </c>
      <c r="AC10" s="17">
        <v>2043</v>
      </c>
      <c r="AD10" s="17">
        <v>2044</v>
      </c>
      <c r="AE10" s="17">
        <v>2045</v>
      </c>
      <c r="AF10" s="17">
        <v>2046</v>
      </c>
      <c r="AG10" s="17">
        <v>2047</v>
      </c>
      <c r="AH10" s="17">
        <v>2048</v>
      </c>
      <c r="AI10" s="17">
        <v>2049</v>
      </c>
      <c r="AJ10" s="17">
        <v>2050</v>
      </c>
      <c r="AK10" s="17">
        <v>2051</v>
      </c>
      <c r="AL10" s="17">
        <v>2052</v>
      </c>
      <c r="AM10" s="17">
        <v>2053</v>
      </c>
      <c r="AN10" s="17">
        <v>2054</v>
      </c>
      <c r="AO10" s="17">
        <v>2055</v>
      </c>
      <c r="AP10" s="17">
        <v>2056</v>
      </c>
      <c r="AQ10" s="17">
        <v>2057</v>
      </c>
      <c r="AR10" s="17">
        <v>2058</v>
      </c>
      <c r="AS10" s="17">
        <v>2059</v>
      </c>
      <c r="AT10" s="17">
        <v>2060</v>
      </c>
      <c r="AU10" s="17">
        <v>2061</v>
      </c>
      <c r="AV10" s="17">
        <v>2062</v>
      </c>
      <c r="AW10" s="17">
        <v>2063</v>
      </c>
      <c r="AX10" s="17">
        <v>2064</v>
      </c>
      <c r="AY10" s="17">
        <v>2065</v>
      </c>
      <c r="AZ10" s="17">
        <v>2066</v>
      </c>
      <c r="BA10" s="17">
        <v>2067</v>
      </c>
      <c r="BB10" s="17">
        <v>2068</v>
      </c>
      <c r="BC10" s="17">
        <v>2069</v>
      </c>
      <c r="BD10" s="17">
        <v>2070</v>
      </c>
    </row>
    <row r="11" spans="1:56" x14ac:dyDescent="0.25">
      <c r="A11" s="17" t="s">
        <v>989</v>
      </c>
      <c r="B11" s="278">
        <v>8.5661178091161305E-2</v>
      </c>
      <c r="C11" s="278">
        <v>8.6890541246745848E-2</v>
      </c>
      <c r="D11" s="278">
        <v>8.5860344001902456E-2</v>
      </c>
      <c r="E11" s="278">
        <v>8.4952860073244582E-2</v>
      </c>
      <c r="F11" s="278">
        <v>8.4154280346291493E-2</v>
      </c>
      <c r="G11" s="278">
        <v>8.34736900412619E-2</v>
      </c>
      <c r="H11" s="278">
        <v>8.2427592738855929E-2</v>
      </c>
      <c r="I11" s="278">
        <v>8.1052999756632077E-2</v>
      </c>
      <c r="J11" s="278">
        <v>8.0610998831382966E-2</v>
      </c>
      <c r="K11" s="278">
        <v>8.0271476985257481E-2</v>
      </c>
      <c r="L11" s="278">
        <v>8.0118934679381332E-2</v>
      </c>
      <c r="M11" s="278">
        <v>8.0063968640810723E-2</v>
      </c>
      <c r="N11" s="278">
        <v>8.0290326384493196E-2</v>
      </c>
      <c r="O11" s="278">
        <v>8.0538437373467608E-2</v>
      </c>
      <c r="P11" s="278">
        <v>8.0307724867782967E-2</v>
      </c>
      <c r="Q11" s="278">
        <v>8.019678760543543E-2</v>
      </c>
      <c r="R11" s="278">
        <v>8.0349538278954732E-2</v>
      </c>
      <c r="S11" s="278">
        <v>8.0560023677813883E-2</v>
      </c>
      <c r="T11" s="278">
        <v>8.0709066869897275E-2</v>
      </c>
      <c r="U11" s="278">
        <v>8.127476027163813E-2</v>
      </c>
      <c r="V11" s="278">
        <v>8.2003563008569438E-2</v>
      </c>
      <c r="W11" s="278">
        <v>8.2792518175484955E-2</v>
      </c>
      <c r="X11" s="278">
        <v>8.2975472831497213E-2</v>
      </c>
      <c r="Y11" s="278">
        <v>8.3884808269749159E-2</v>
      </c>
      <c r="Z11" s="278">
        <v>8.4980482790699557E-2</v>
      </c>
      <c r="AA11" s="278">
        <v>8.6135489875054025E-2</v>
      </c>
      <c r="AB11" s="278">
        <v>8.7059630163263263E-2</v>
      </c>
      <c r="AC11" s="278">
        <v>8.8411817541516571E-2</v>
      </c>
      <c r="AD11" s="278">
        <v>8.9879998490873983E-2</v>
      </c>
      <c r="AE11" s="278">
        <v>9.1351678349381293E-2</v>
      </c>
      <c r="AF11" s="278">
        <v>9.218782557923072E-2</v>
      </c>
      <c r="AG11" s="278">
        <v>9.3337336760416723E-2</v>
      </c>
      <c r="AH11" s="278">
        <v>9.4320520525975907E-2</v>
      </c>
      <c r="AI11" s="278">
        <v>9.5462293625258987E-2</v>
      </c>
      <c r="AJ11" s="278">
        <v>9.6624133000199106E-2</v>
      </c>
      <c r="AK11" s="278">
        <v>9.8094457616699354E-2</v>
      </c>
      <c r="AL11" s="278">
        <v>9.9650406278333145E-2</v>
      </c>
      <c r="AM11" s="278">
        <v>0.1010455701359087</v>
      </c>
      <c r="AN11" s="278">
        <v>0.10225647792316872</v>
      </c>
      <c r="AO11" s="278">
        <v>0.10323526380129902</v>
      </c>
      <c r="AP11" s="278">
        <v>0.10462593357493712</v>
      </c>
      <c r="AQ11" s="278">
        <v>0.10601233331407428</v>
      </c>
      <c r="AR11" s="278">
        <v>0.10731079387885484</v>
      </c>
      <c r="AS11" s="278">
        <v>0.10844459723966922</v>
      </c>
      <c r="AT11" s="278">
        <v>0.10962668710709902</v>
      </c>
      <c r="AU11" s="278">
        <v>0.11062277905398259</v>
      </c>
      <c r="AV11" s="278">
        <v>0.11129681697010115</v>
      </c>
      <c r="AW11" s="278">
        <v>0.11152787808802447</v>
      </c>
      <c r="AX11" s="278">
        <v>0.11146409185531816</v>
      </c>
      <c r="AY11" s="278">
        <v>0.11116392900979324</v>
      </c>
      <c r="AZ11" s="278">
        <v>0.11097040949762166</v>
      </c>
      <c r="BA11" s="278">
        <v>0.11053897476867817</v>
      </c>
      <c r="BB11" s="278">
        <v>0.11016576686579012</v>
      </c>
      <c r="BC11" s="278">
        <v>0.10947683035731821</v>
      </c>
      <c r="BD11" s="278">
        <v>0.10862007838873265</v>
      </c>
    </row>
    <row r="12" spans="1:56" x14ac:dyDescent="0.25">
      <c r="A12" s="17" t="s">
        <v>984</v>
      </c>
      <c r="B12" s="278">
        <v>8.5661178091161305E-2</v>
      </c>
      <c r="C12" s="278">
        <v>8.6890541246745848E-2</v>
      </c>
      <c r="D12" s="278">
        <v>8.5860344001902456E-2</v>
      </c>
      <c r="E12" s="278">
        <v>8.5135416982476939E-2</v>
      </c>
      <c r="F12" s="278">
        <v>8.5202518211664191E-2</v>
      </c>
      <c r="G12" s="278">
        <v>8.5020122526452385E-2</v>
      </c>
      <c r="H12" s="278">
        <v>8.4316270914044963E-2</v>
      </c>
      <c r="I12" s="278">
        <v>8.3429010630431871E-2</v>
      </c>
      <c r="J12" s="278">
        <v>8.324783228110659E-2</v>
      </c>
      <c r="K12" s="278">
        <v>8.3201367999688733E-2</v>
      </c>
      <c r="L12" s="278">
        <v>8.31717395820461E-2</v>
      </c>
      <c r="M12" s="278">
        <v>8.2964947963205263E-2</v>
      </c>
      <c r="N12" s="278">
        <v>8.297677719579355E-2</v>
      </c>
      <c r="O12" s="278">
        <v>8.3140888612768832E-2</v>
      </c>
      <c r="P12" s="278">
        <v>8.3107642835030318E-2</v>
      </c>
      <c r="Q12" s="278">
        <v>8.3453637403270553E-2</v>
      </c>
      <c r="R12" s="278">
        <v>8.3948444531750335E-2</v>
      </c>
      <c r="S12" s="278">
        <v>8.4688354782839981E-2</v>
      </c>
      <c r="T12" s="278">
        <v>8.5637524875689111E-2</v>
      </c>
      <c r="U12" s="278">
        <v>8.6770337943121334E-2</v>
      </c>
      <c r="V12" s="278">
        <v>8.8166693555311593E-2</v>
      </c>
      <c r="W12" s="278">
        <v>8.9753155110685975E-2</v>
      </c>
      <c r="X12" s="278">
        <v>9.1478089467772292E-2</v>
      </c>
      <c r="Y12" s="278">
        <v>9.3264628223215448E-2</v>
      </c>
      <c r="Z12" s="278">
        <v>9.5070417366042964E-2</v>
      </c>
      <c r="AA12" s="278">
        <v>9.6967727719437444E-2</v>
      </c>
      <c r="AB12" s="278">
        <v>9.8890811919299534E-2</v>
      </c>
      <c r="AC12" s="278">
        <v>0.10078202794561085</v>
      </c>
      <c r="AD12" s="278">
        <v>0.10262968343256459</v>
      </c>
      <c r="AE12" s="278">
        <v>0.10449402485002177</v>
      </c>
      <c r="AF12" s="278">
        <v>0.10633645797370382</v>
      </c>
      <c r="AG12" s="278">
        <v>0.10831286711704004</v>
      </c>
      <c r="AH12" s="278">
        <v>0.1103792798395434</v>
      </c>
      <c r="AI12" s="278">
        <v>0.11250948455988632</v>
      </c>
      <c r="AJ12" s="278">
        <v>0.11467952030542558</v>
      </c>
      <c r="AK12" s="278">
        <v>0.11684157853298693</v>
      </c>
      <c r="AL12" s="278">
        <v>0.11898749054751696</v>
      </c>
      <c r="AM12" s="278">
        <v>0.12118900396246271</v>
      </c>
      <c r="AN12" s="278">
        <v>0.12338670199507561</v>
      </c>
      <c r="AO12" s="278">
        <v>0.12547008717364569</v>
      </c>
      <c r="AP12" s="278">
        <v>0.1273256636965826</v>
      </c>
      <c r="AQ12" s="278">
        <v>0.12865344008386889</v>
      </c>
      <c r="AR12" s="278">
        <v>0.12986564481867649</v>
      </c>
      <c r="AS12" s="278">
        <v>0.13075808541059908</v>
      </c>
      <c r="AT12" s="278">
        <v>0.13156414049263362</v>
      </c>
      <c r="AU12" s="278">
        <v>0.13199032945840133</v>
      </c>
      <c r="AV12" s="278">
        <v>0.13226737634859928</v>
      </c>
      <c r="AW12" s="278">
        <v>0.13233380955788251</v>
      </c>
      <c r="AX12" s="278">
        <v>0.13208490461435579</v>
      </c>
      <c r="AY12" s="278">
        <v>0.13199201022581319</v>
      </c>
      <c r="AZ12" s="278">
        <v>0.13171039079453364</v>
      </c>
      <c r="BA12" s="278">
        <v>0.13147077584624856</v>
      </c>
      <c r="BB12" s="278">
        <v>0.13130704938086224</v>
      </c>
      <c r="BC12" s="278">
        <v>0.13121402385154962</v>
      </c>
      <c r="BD12" s="278">
        <v>0.13111155317757281</v>
      </c>
    </row>
    <row r="13" spans="1:56" x14ac:dyDescent="0.25">
      <c r="A13" s="17" t="s">
        <v>985</v>
      </c>
      <c r="B13" s="278">
        <v>8.5661178091161305E-2</v>
      </c>
      <c r="C13" s="278">
        <v>8.6890541246745848E-2</v>
      </c>
      <c r="D13" s="278">
        <v>8.5860344001902456E-2</v>
      </c>
      <c r="E13" s="278">
        <v>8.5135416982476939E-2</v>
      </c>
      <c r="F13" s="278">
        <v>8.5314277748593195E-2</v>
      </c>
      <c r="G13" s="278">
        <v>8.5096823787667211E-2</v>
      </c>
      <c r="H13" s="278">
        <v>8.4384761978291548E-2</v>
      </c>
      <c r="I13" s="278">
        <v>8.3508893798396946E-2</v>
      </c>
      <c r="J13" s="278">
        <v>8.3332393798842497E-2</v>
      </c>
      <c r="K13" s="278">
        <v>8.3286626602203193E-2</v>
      </c>
      <c r="L13" s="278">
        <v>8.3254725334359944E-2</v>
      </c>
      <c r="M13" s="278">
        <v>8.3051520515347269E-2</v>
      </c>
      <c r="N13" s="278">
        <v>8.3084756726456668E-2</v>
      </c>
      <c r="O13" s="278">
        <v>8.3288514836070138E-2</v>
      </c>
      <c r="P13" s="278">
        <v>8.3305741364471261E-2</v>
      </c>
      <c r="Q13" s="278">
        <v>8.37095708497885E-2</v>
      </c>
      <c r="R13" s="278">
        <v>8.4273493056051876E-2</v>
      </c>
      <c r="S13" s="278">
        <v>8.509453544197787E-2</v>
      </c>
      <c r="T13" s="278">
        <v>8.6129978271781843E-2</v>
      </c>
      <c r="U13" s="278">
        <v>8.73511730866873E-2</v>
      </c>
      <c r="V13" s="278">
        <v>8.883973652877579E-2</v>
      </c>
      <c r="W13" s="278">
        <v>9.0483338833215229E-2</v>
      </c>
      <c r="X13" s="278">
        <v>9.2227184589278116E-2</v>
      </c>
      <c r="Y13" s="278">
        <v>9.4040712300765619E-2</v>
      </c>
      <c r="Z13" s="278">
        <v>9.5907159988431329E-2</v>
      </c>
      <c r="AA13" s="278">
        <v>9.7869500361068992E-2</v>
      </c>
      <c r="AB13" s="278">
        <v>9.9857338399057749E-2</v>
      </c>
      <c r="AC13" s="278">
        <v>0.10183873309922101</v>
      </c>
      <c r="AD13" s="278">
        <v>0.10377829332383277</v>
      </c>
      <c r="AE13" s="278">
        <v>0.10573556050051534</v>
      </c>
      <c r="AF13" s="278">
        <v>0.10764001331131311</v>
      </c>
      <c r="AG13" s="278">
        <v>0.10964939490824606</v>
      </c>
      <c r="AH13" s="278">
        <v>0.11175099618860124</v>
      </c>
      <c r="AI13" s="278">
        <v>0.11391667052403651</v>
      </c>
      <c r="AJ13" s="278">
        <v>0.11612147679393658</v>
      </c>
      <c r="AK13" s="278">
        <v>0.11834826275873225</v>
      </c>
      <c r="AL13" s="278">
        <v>0.12056210681143728</v>
      </c>
      <c r="AM13" s="278">
        <v>0.12280344112755136</v>
      </c>
      <c r="AN13" s="278">
        <v>0.12504057326625931</v>
      </c>
      <c r="AO13" s="278">
        <v>0.12716206800529747</v>
      </c>
      <c r="AP13" s="278">
        <v>0.12905107747736863</v>
      </c>
      <c r="AQ13" s="278">
        <v>0.13040791205431351</v>
      </c>
      <c r="AR13" s="278">
        <v>0.13164686251679883</v>
      </c>
      <c r="AS13" s="278">
        <v>0.13256373216271</v>
      </c>
      <c r="AT13" s="278">
        <v>0.13339398041955114</v>
      </c>
      <c r="AU13" s="278">
        <v>0.13383808680253156</v>
      </c>
      <c r="AV13" s="278">
        <v>0.13412924417830513</v>
      </c>
      <c r="AW13" s="278">
        <v>0.1342087151013337</v>
      </c>
      <c r="AX13" s="278">
        <v>0.13396955950069403</v>
      </c>
      <c r="AY13" s="278">
        <v>0.13388590175401235</v>
      </c>
      <c r="AZ13" s="278">
        <v>0.13360875209384629</v>
      </c>
      <c r="BA13" s="278">
        <v>0.1333733402497079</v>
      </c>
      <c r="BB13" s="278">
        <v>0.13321187737833207</v>
      </c>
      <c r="BC13" s="278">
        <v>0.13312170989082056</v>
      </c>
      <c r="BD13" s="278">
        <v>0.1330221757259164</v>
      </c>
    </row>
    <row r="14" spans="1:56" x14ac:dyDescent="0.25">
      <c r="A14" s="17" t="s">
        <v>986</v>
      </c>
      <c r="B14" s="278">
        <v>8.5661178091161305E-2</v>
      </c>
      <c r="C14" s="278">
        <v>8.6895768194130696E-2</v>
      </c>
      <c r="D14" s="278">
        <v>8.5869719371022543E-2</v>
      </c>
      <c r="E14" s="278">
        <v>8.5149851180338382E-2</v>
      </c>
      <c r="F14" s="278">
        <v>8.5336234303269337E-2</v>
      </c>
      <c r="G14" s="278">
        <v>8.5128246239713448E-2</v>
      </c>
      <c r="H14" s="278">
        <v>8.4430036221010446E-2</v>
      </c>
      <c r="I14" s="278">
        <v>8.357097376197227E-2</v>
      </c>
      <c r="J14" s="278">
        <v>8.3420805010007232E-2</v>
      </c>
      <c r="K14" s="278">
        <v>8.3407150804902574E-2</v>
      </c>
      <c r="L14" s="278">
        <v>8.3414095924806531E-2</v>
      </c>
      <c r="M14" s="278">
        <v>8.32522433997092E-2</v>
      </c>
      <c r="N14" s="278">
        <v>8.3331941471738363E-2</v>
      </c>
      <c r="O14" s="278">
        <v>8.3588833009668448E-2</v>
      </c>
      <c r="P14" s="278">
        <v>8.3659994072176239E-2</v>
      </c>
      <c r="Q14" s="278">
        <v>8.4131194901107001E-2</v>
      </c>
      <c r="R14" s="278">
        <v>8.4772353789378183E-2</v>
      </c>
      <c r="S14" s="278">
        <v>8.5682434288303397E-2</v>
      </c>
      <c r="T14" s="278">
        <v>8.681781240692886E-2</v>
      </c>
      <c r="U14" s="278">
        <v>8.8153017290461502E-2</v>
      </c>
      <c r="V14" s="278">
        <v>8.9770755734477833E-2</v>
      </c>
      <c r="W14" s="278">
        <v>9.1557305676102971E-2</v>
      </c>
      <c r="X14" s="278">
        <v>9.345567940610322E-2</v>
      </c>
      <c r="Y14" s="278">
        <v>9.5431420327815208E-2</v>
      </c>
      <c r="Z14" s="278">
        <v>9.7469300324923222E-2</v>
      </c>
      <c r="AA14" s="278">
        <v>9.9612251388400921E-2</v>
      </c>
      <c r="AB14" s="278">
        <v>0.10178432218067866</v>
      </c>
      <c r="AC14" s="278">
        <v>0.10395044253753184</v>
      </c>
      <c r="AD14" s="278">
        <v>0.10607372965983203</v>
      </c>
      <c r="AE14" s="278">
        <v>0.10821321415678382</v>
      </c>
      <c r="AF14" s="278">
        <v>0.11029860425033747</v>
      </c>
      <c r="AG14" s="278">
        <v>0.11246620078323777</v>
      </c>
      <c r="AH14" s="278">
        <v>0.11470252419599571</v>
      </c>
      <c r="AI14" s="278">
        <v>0.11698077855965201</v>
      </c>
      <c r="AJ14" s="278">
        <v>0.11927445225460248</v>
      </c>
      <c r="AK14" s="278">
        <v>0.12156860115556467</v>
      </c>
      <c r="AL14" s="278">
        <v>0.12383046537748051</v>
      </c>
      <c r="AM14" s="278">
        <v>0.12608541279303148</v>
      </c>
      <c r="AN14" s="278">
        <v>0.12831529886413087</v>
      </c>
      <c r="AO14" s="278">
        <v>0.13041881015252443</v>
      </c>
      <c r="AP14" s="278">
        <v>0.13228974157141987</v>
      </c>
      <c r="AQ14" s="278">
        <v>0.13361840820361701</v>
      </c>
      <c r="AR14" s="278">
        <v>0.1348171014685344</v>
      </c>
      <c r="AS14" s="278">
        <v>0.13568662768911594</v>
      </c>
      <c r="AT14" s="278">
        <v>0.13647665968408346</v>
      </c>
      <c r="AU14" s="278">
        <v>0.13688613331588456</v>
      </c>
      <c r="AV14" s="278">
        <v>0.13713997022069066</v>
      </c>
      <c r="AW14" s="278">
        <v>0.1371772780533598</v>
      </c>
      <c r="AX14" s="278">
        <v>0.13688631570287985</v>
      </c>
      <c r="AY14" s="278">
        <v>0.13675273084748568</v>
      </c>
      <c r="AZ14" s="278">
        <v>0.13642137973875396</v>
      </c>
      <c r="BA14" s="278">
        <v>0.13613226444516943</v>
      </c>
      <c r="BB14" s="278">
        <v>0.13592096002223014</v>
      </c>
      <c r="BC14" s="278">
        <v>0.13578367380869794</v>
      </c>
      <c r="BD14" s="278">
        <v>0.1356398896973193</v>
      </c>
    </row>
    <row r="15" spans="1:56" x14ac:dyDescent="0.25">
      <c r="A15" s="17" t="s">
        <v>987</v>
      </c>
      <c r="B15" s="278">
        <v>8.5661178091161305E-2</v>
      </c>
      <c r="C15" s="278">
        <v>8.6895768194130696E-2</v>
      </c>
      <c r="D15" s="278">
        <v>8.5869719371022543E-2</v>
      </c>
      <c r="E15" s="278">
        <v>8.6079303371177349E-2</v>
      </c>
      <c r="F15" s="278">
        <v>8.6290943039993379E-2</v>
      </c>
      <c r="G15" s="278">
        <v>8.612088882413306E-2</v>
      </c>
      <c r="H15" s="278">
        <v>8.5456756298259579E-2</v>
      </c>
      <c r="I15" s="278">
        <v>8.4634509521504392E-2</v>
      </c>
      <c r="J15" s="278">
        <v>8.4519171064669926E-2</v>
      </c>
      <c r="K15" s="278">
        <v>8.45444640904435E-2</v>
      </c>
      <c r="L15" s="278">
        <v>8.4587524895146732E-2</v>
      </c>
      <c r="M15" s="278">
        <v>8.4459825437564154E-2</v>
      </c>
      <c r="N15" s="278">
        <v>8.4574394276437509E-2</v>
      </c>
      <c r="O15" s="278">
        <v>8.4864287601189498E-2</v>
      </c>
      <c r="P15" s="278">
        <v>8.4961828258627678E-2</v>
      </c>
      <c r="Q15" s="278">
        <v>8.5463063967824007E-2</v>
      </c>
      <c r="R15" s="278">
        <v>8.6131446633112119E-2</v>
      </c>
      <c r="S15" s="278">
        <v>8.7070832596380418E-2</v>
      </c>
      <c r="T15" s="278">
        <v>8.8235400018287419E-2</v>
      </c>
      <c r="U15" s="278">
        <v>8.9600216605603258E-2</v>
      </c>
      <c r="V15" s="278">
        <v>9.1248209781332634E-2</v>
      </c>
      <c r="W15" s="278">
        <v>9.3067478613093932E-2</v>
      </c>
      <c r="X15" s="278">
        <v>9.4998105289006568E-2</v>
      </c>
      <c r="Y15" s="278">
        <v>9.7009655737963801E-2</v>
      </c>
      <c r="Z15" s="278">
        <v>9.9082734504452263E-2</v>
      </c>
      <c r="AA15" s="278">
        <v>0.10126164588676058</v>
      </c>
      <c r="AB15" s="278">
        <v>0.10347044310550767</v>
      </c>
      <c r="AC15" s="278">
        <v>0.10567213575219751</v>
      </c>
      <c r="AD15" s="278">
        <v>0.10782943781403832</v>
      </c>
      <c r="AE15" s="278">
        <v>0.1100004844324599</v>
      </c>
      <c r="AF15" s="278">
        <v>0.11211583313437898</v>
      </c>
      <c r="AG15" s="278">
        <v>0.11431509882181706</v>
      </c>
      <c r="AH15" s="278">
        <v>0.11658287647449829</v>
      </c>
      <c r="AI15" s="278">
        <v>0.11889201702098863</v>
      </c>
      <c r="AJ15" s="278">
        <v>0.12121452551994143</v>
      </c>
      <c r="AK15" s="278">
        <v>0.12353813347818221</v>
      </c>
      <c r="AL15" s="278">
        <v>0.12582664350770864</v>
      </c>
      <c r="AM15" s="278">
        <v>0.12810740911500201</v>
      </c>
      <c r="AN15" s="278">
        <v>0.13036141639119239</v>
      </c>
      <c r="AO15" s="278">
        <v>0.13248698529519209</v>
      </c>
      <c r="AP15" s="278">
        <v>0.13437550715660918</v>
      </c>
      <c r="AQ15" s="278">
        <v>0.13571594266145581</v>
      </c>
      <c r="AR15" s="278">
        <v>0.13692693765672254</v>
      </c>
      <c r="AS15" s="278">
        <v>0.13780346341393132</v>
      </c>
      <c r="AT15" s="278">
        <v>0.13859805874113484</v>
      </c>
      <c r="AU15" s="278">
        <v>0.13901019485146779</v>
      </c>
      <c r="AV15" s="278">
        <v>0.13926390288852764</v>
      </c>
      <c r="AW15" s="278">
        <v>0.13929847927795375</v>
      </c>
      <c r="AX15" s="278">
        <v>0.1390008891378674</v>
      </c>
      <c r="AY15" s="278">
        <v>0.13886181159532901</v>
      </c>
      <c r="AZ15" s="278">
        <v>0.13852098118801878</v>
      </c>
      <c r="BA15" s="278">
        <v>0.13822564665896056</v>
      </c>
      <c r="BB15" s="278">
        <v>0.13800590968916818</v>
      </c>
      <c r="BC15" s="278">
        <v>0.13786322943207235</v>
      </c>
      <c r="BD15" s="278">
        <v>0.1377116280925299</v>
      </c>
    </row>
    <row r="16" spans="1:56" x14ac:dyDescent="0.25">
      <c r="A16" s="17" t="s">
        <v>990</v>
      </c>
      <c r="B16" s="278">
        <v>8.5871481888352155E-2</v>
      </c>
      <c r="C16" s="278">
        <v>8.6677305100869809E-2</v>
      </c>
      <c r="D16" s="278">
        <v>8.520475475949027E-2</v>
      </c>
      <c r="E16" s="278">
        <v>8.3954429560400681E-2</v>
      </c>
      <c r="F16" s="278">
        <v>8.2606795942409814E-2</v>
      </c>
      <c r="G16" s="278">
        <v>8.1502444224115178E-2</v>
      </c>
      <c r="H16" s="278">
        <v>8.0407518364979169E-2</v>
      </c>
      <c r="I16" s="278">
        <v>7.8927445356057738E-2</v>
      </c>
      <c r="J16" s="278">
        <v>7.8341249817429764E-2</v>
      </c>
      <c r="K16" s="278">
        <v>7.7810968570015668E-2</v>
      </c>
      <c r="L16" s="278">
        <v>7.7432845938762332E-2</v>
      </c>
      <c r="M16" s="278">
        <v>7.7106868563674644E-2</v>
      </c>
      <c r="N16" s="278">
        <v>7.7021917462112691E-2</v>
      </c>
      <c r="O16" s="278">
        <v>7.6944386737856349E-2</v>
      </c>
      <c r="P16" s="278">
        <v>7.6419553865300083E-2</v>
      </c>
      <c r="Q16" s="278">
        <v>7.5973153306615748E-2</v>
      </c>
      <c r="R16" s="278">
        <v>7.5797821707383736E-2</v>
      </c>
      <c r="S16" s="278">
        <v>7.56906681855853E-2</v>
      </c>
      <c r="T16" s="278">
        <v>7.554121961678939E-2</v>
      </c>
      <c r="U16" s="278">
        <v>7.5826307151761391E-2</v>
      </c>
      <c r="V16" s="278">
        <v>7.6293726726426703E-2</v>
      </c>
      <c r="W16" s="278">
        <v>7.6805361532191141E-2</v>
      </c>
      <c r="X16" s="278">
        <v>7.6811800544056591E-2</v>
      </c>
      <c r="Y16" s="278">
        <v>7.7433057791686299E-2</v>
      </c>
      <c r="Z16" s="278">
        <v>7.8242739038634643E-2</v>
      </c>
      <c r="AA16" s="278">
        <v>7.9120460652798041E-2</v>
      </c>
      <c r="AB16" s="278">
        <v>7.9805356711749403E-2</v>
      </c>
      <c r="AC16" s="278">
        <v>8.0929679398695664E-2</v>
      </c>
      <c r="AD16" s="278">
        <v>8.2183581607906328E-2</v>
      </c>
      <c r="AE16" s="278">
        <v>8.3462907845251774E-2</v>
      </c>
      <c r="AF16" s="278">
        <v>8.4225390894183128E-2</v>
      </c>
      <c r="AG16" s="278">
        <v>8.5174112043768777E-2</v>
      </c>
      <c r="AH16" s="278">
        <v>8.5969665287297256E-2</v>
      </c>
      <c r="AI16" s="278">
        <v>8.6926106244429535E-2</v>
      </c>
      <c r="AJ16" s="278">
        <v>8.7870405674924101E-2</v>
      </c>
      <c r="AK16" s="278">
        <v>8.9120382885227112E-2</v>
      </c>
      <c r="AL16" s="278">
        <v>9.0447875294912092E-2</v>
      </c>
      <c r="AM16" s="278">
        <v>9.162017140967732E-2</v>
      </c>
      <c r="AN16" s="278">
        <v>9.2640334383228884E-2</v>
      </c>
      <c r="AO16" s="278">
        <v>9.3568436496964752E-2</v>
      </c>
      <c r="AP16" s="278">
        <v>9.4725683461378857E-2</v>
      </c>
      <c r="AQ16" s="278">
        <v>9.588651921399019E-2</v>
      </c>
      <c r="AR16" s="278">
        <v>9.6973036140939245E-2</v>
      </c>
      <c r="AS16" s="278">
        <v>9.7920190841806698E-2</v>
      </c>
      <c r="AT16" s="278">
        <v>9.8952835873394832E-2</v>
      </c>
      <c r="AU16" s="278">
        <v>9.9814866231810476E-2</v>
      </c>
      <c r="AV16" s="278">
        <v>0.10040155857262703</v>
      </c>
      <c r="AW16" s="278">
        <v>0.10058755507054741</v>
      </c>
      <c r="AX16" s="278">
        <v>0.10049206864395245</v>
      </c>
      <c r="AY16" s="278">
        <v>0.10032403240608083</v>
      </c>
      <c r="AZ16" s="278">
        <v>0.10011215439414586</v>
      </c>
      <c r="BA16" s="278">
        <v>9.9684662843596519E-2</v>
      </c>
      <c r="BB16" s="278">
        <v>9.9323052268488712E-2</v>
      </c>
      <c r="BC16" s="278">
        <v>9.8671409743270294E-2</v>
      </c>
      <c r="BD16" s="278">
        <v>9.787297698837169E-2</v>
      </c>
    </row>
    <row r="19" spans="1:9" x14ac:dyDescent="0.25">
      <c r="A19" s="142" t="s">
        <v>1006</v>
      </c>
      <c r="I19" s="142" t="s">
        <v>1007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7"/>
  <sheetViews>
    <sheetView showGridLines="0" workbookViewId="0"/>
  </sheetViews>
  <sheetFormatPr defaultColWidth="9.140625" defaultRowHeight="13.5" x14ac:dyDescent="0.25"/>
  <cols>
    <col min="1" max="4" width="9.140625" style="17"/>
    <col min="5" max="5" width="12.85546875" style="17" customWidth="1"/>
    <col min="6" max="16384" width="9.140625" style="17"/>
  </cols>
  <sheetData>
    <row r="1" spans="1:11" x14ac:dyDescent="0.25">
      <c r="B1" s="17">
        <v>2016</v>
      </c>
      <c r="C1" s="17" t="s">
        <v>991</v>
      </c>
      <c r="D1" s="17" t="s">
        <v>992</v>
      </c>
      <c r="G1" s="17">
        <v>2016</v>
      </c>
      <c r="H1" s="17" t="s">
        <v>1000</v>
      </c>
      <c r="I1" s="17" t="s">
        <v>999</v>
      </c>
    </row>
    <row r="2" spans="1:11" x14ac:dyDescent="0.25">
      <c r="A2" s="17" t="s">
        <v>993</v>
      </c>
      <c r="B2" s="278">
        <v>5.5613124903142991E-2</v>
      </c>
      <c r="C2" s="278">
        <v>6.7869487049164276E-2</v>
      </c>
      <c r="D2" s="278">
        <v>7.1046354901834613E-2</v>
      </c>
      <c r="F2" s="17" t="s">
        <v>996</v>
      </c>
      <c r="G2" s="278">
        <v>5.5613124903142991E-2</v>
      </c>
      <c r="H2" s="278">
        <v>6.7869487049164276E-2</v>
      </c>
      <c r="I2" s="278">
        <v>7.1046354901834613E-2</v>
      </c>
    </row>
    <row r="3" spans="1:11" x14ac:dyDescent="0.25">
      <c r="A3" s="17" t="s">
        <v>994</v>
      </c>
      <c r="B3" s="278">
        <v>9.048760671439714E-3</v>
      </c>
      <c r="C3" s="278">
        <v>1.4874885934126759E-2</v>
      </c>
      <c r="D3" s="278">
        <v>1.6390229905249451E-2</v>
      </c>
      <c r="F3" s="17" t="s">
        <v>997</v>
      </c>
      <c r="G3" s="278">
        <v>9.048760671439714E-3</v>
      </c>
      <c r="H3" s="278">
        <v>1.4874885934126759E-2</v>
      </c>
      <c r="I3" s="278">
        <v>1.6390229905249451E-2</v>
      </c>
    </row>
    <row r="4" spans="1:11" x14ac:dyDescent="0.25">
      <c r="A4" s="17" t="s">
        <v>995</v>
      </c>
      <c r="B4" s="278">
        <v>3.7025556926788779E-2</v>
      </c>
      <c r="C4" s="278">
        <v>3.7091633145338331E-2</v>
      </c>
      <c r="D4" s="278">
        <v>4.1655245029173595E-2</v>
      </c>
      <c r="F4" s="17" t="s">
        <v>998</v>
      </c>
      <c r="G4" s="278">
        <v>3.7025556926788779E-2</v>
      </c>
      <c r="H4" s="278">
        <v>3.7091633145338331E-2</v>
      </c>
      <c r="I4" s="278">
        <v>4.1655245029173595E-2</v>
      </c>
    </row>
    <row r="5" spans="1:11" ht="12.6" customHeight="1" x14ac:dyDescent="0.25"/>
    <row r="6" spans="1:11" ht="30.6" customHeight="1" x14ac:dyDescent="0.25">
      <c r="A6" s="764" t="s">
        <v>1008</v>
      </c>
      <c r="B6" s="764"/>
      <c r="C6" s="764"/>
      <c r="D6" s="764"/>
      <c r="E6" s="764"/>
      <c r="G6" s="764" t="s">
        <v>1011</v>
      </c>
      <c r="H6" s="764"/>
      <c r="I6" s="764"/>
      <c r="J6" s="764"/>
      <c r="K6" s="764"/>
    </row>
    <row r="17" spans="1:56" x14ac:dyDescent="0.25">
      <c r="B17" s="17">
        <v>2016</v>
      </c>
      <c r="C17" s="17">
        <v>2017</v>
      </c>
      <c r="D17" s="17">
        <v>2018</v>
      </c>
      <c r="E17" s="17">
        <v>2019</v>
      </c>
      <c r="F17" s="17">
        <v>2020</v>
      </c>
      <c r="G17" s="17">
        <v>2021</v>
      </c>
      <c r="H17" s="17">
        <v>2022</v>
      </c>
      <c r="I17" s="17">
        <v>2023</v>
      </c>
      <c r="J17" s="17">
        <v>2024</v>
      </c>
      <c r="K17" s="17">
        <v>2025</v>
      </c>
      <c r="L17" s="17">
        <v>2026</v>
      </c>
      <c r="M17" s="17">
        <v>2027</v>
      </c>
      <c r="N17" s="17">
        <v>2028</v>
      </c>
      <c r="O17" s="17">
        <v>2029</v>
      </c>
      <c r="P17" s="17">
        <v>2030</v>
      </c>
      <c r="Q17" s="17">
        <v>2031</v>
      </c>
      <c r="R17" s="17">
        <v>2032</v>
      </c>
      <c r="S17" s="17">
        <v>2033</v>
      </c>
      <c r="T17" s="17">
        <v>2034</v>
      </c>
      <c r="U17" s="17">
        <v>2035</v>
      </c>
      <c r="V17" s="17">
        <v>2036</v>
      </c>
      <c r="W17" s="17">
        <v>2037</v>
      </c>
      <c r="X17" s="17">
        <v>2038</v>
      </c>
      <c r="Y17" s="17">
        <v>2039</v>
      </c>
      <c r="Z17" s="17">
        <v>2040</v>
      </c>
      <c r="AA17" s="17">
        <v>2041</v>
      </c>
      <c r="AB17" s="17">
        <v>2042</v>
      </c>
      <c r="AC17" s="17">
        <v>2043</v>
      </c>
      <c r="AD17" s="17">
        <v>2044</v>
      </c>
      <c r="AE17" s="17">
        <v>2045</v>
      </c>
      <c r="AF17" s="17">
        <v>2046</v>
      </c>
      <c r="AG17" s="17">
        <v>2047</v>
      </c>
      <c r="AH17" s="17">
        <v>2048</v>
      </c>
      <c r="AI17" s="17">
        <v>2049</v>
      </c>
      <c r="AJ17" s="17">
        <v>2050</v>
      </c>
      <c r="AK17" s="17">
        <v>2051</v>
      </c>
      <c r="AL17" s="17">
        <v>2052</v>
      </c>
      <c r="AM17" s="17">
        <v>2053</v>
      </c>
      <c r="AN17" s="17">
        <v>2054</v>
      </c>
      <c r="AO17" s="17">
        <v>2055</v>
      </c>
      <c r="AP17" s="17">
        <v>2056</v>
      </c>
      <c r="AQ17" s="17">
        <v>2057</v>
      </c>
      <c r="AR17" s="17">
        <v>2058</v>
      </c>
      <c r="AS17" s="17">
        <v>2059</v>
      </c>
      <c r="AT17" s="17">
        <v>2060</v>
      </c>
      <c r="AU17" s="17">
        <v>2061</v>
      </c>
      <c r="AV17" s="17">
        <v>2062</v>
      </c>
      <c r="AW17" s="17">
        <v>2063</v>
      </c>
      <c r="AX17" s="17">
        <v>2064</v>
      </c>
      <c r="AY17" s="17">
        <v>2065</v>
      </c>
      <c r="AZ17" s="17">
        <v>2066</v>
      </c>
      <c r="BA17" s="17">
        <v>2067</v>
      </c>
      <c r="BB17" s="17">
        <v>2068</v>
      </c>
      <c r="BC17" s="17">
        <v>2069</v>
      </c>
      <c r="BD17" s="17">
        <v>2070</v>
      </c>
    </row>
    <row r="18" spans="1:56" x14ac:dyDescent="0.25">
      <c r="A18" s="17" t="s">
        <v>993</v>
      </c>
      <c r="B18" s="278">
        <v>0</v>
      </c>
      <c r="C18" s="278">
        <v>-1.5323191813170211E-4</v>
      </c>
      <c r="D18" s="278">
        <v>-1.8773383317737923E-4</v>
      </c>
      <c r="E18" s="278">
        <v>-1.386948040912106E-4</v>
      </c>
      <c r="F18" s="278">
        <v>-9.5417560786250632E-5</v>
      </c>
      <c r="G18" s="278">
        <v>-7.7236540802765312E-5</v>
      </c>
      <c r="H18" s="278">
        <v>-4.6579743149024464E-5</v>
      </c>
      <c r="I18" s="278">
        <v>-2.6089803381994516E-5</v>
      </c>
      <c r="J18" s="278">
        <v>-8.0091485072752984E-6</v>
      </c>
      <c r="K18" s="278">
        <v>-6.1701994600316112E-6</v>
      </c>
      <c r="L18" s="278">
        <v>2.0556382881364855E-5</v>
      </c>
      <c r="M18" s="278">
        <v>2.3526819170403E-5</v>
      </c>
      <c r="N18" s="278">
        <v>5.0678957859497941E-5</v>
      </c>
      <c r="O18" s="278">
        <v>4.529669584947271E-5</v>
      </c>
      <c r="P18" s="278">
        <v>5.9328658778854403E-5</v>
      </c>
      <c r="Q18" s="278">
        <v>6.9435790422005532E-5</v>
      </c>
      <c r="R18" s="278">
        <v>9.6416190897938848E-5</v>
      </c>
      <c r="S18" s="278">
        <v>1.2356797102493821E-4</v>
      </c>
      <c r="T18" s="278">
        <v>1.6202297489989803E-4</v>
      </c>
      <c r="U18" s="278">
        <v>2.2460680821644095E-4</v>
      </c>
      <c r="V18" s="278">
        <v>2.6619879097606437E-4</v>
      </c>
      <c r="W18" s="278">
        <v>3.4473195480651421E-4</v>
      </c>
      <c r="X18" s="278">
        <v>4.0803806682850665E-4</v>
      </c>
      <c r="Y18" s="278">
        <v>4.7342195039590251E-4</v>
      </c>
      <c r="Z18" s="278">
        <v>5.7571031764378053E-4</v>
      </c>
      <c r="AA18" s="278">
        <v>6.5209810208053829E-4</v>
      </c>
      <c r="AB18" s="278">
        <v>7.1572257305700052E-4</v>
      </c>
      <c r="AC18" s="278">
        <v>8.1010915025029999E-4</v>
      </c>
      <c r="AD18" s="278">
        <v>9.0735722370825832E-4</v>
      </c>
      <c r="AE18" s="278">
        <v>9.95742011786609E-4</v>
      </c>
      <c r="AF18" s="278">
        <v>1.0682809133016047E-3</v>
      </c>
      <c r="AG18" s="278">
        <v>1.1634969887778103E-3</v>
      </c>
      <c r="AH18" s="278">
        <v>1.2457431825673292E-3</v>
      </c>
      <c r="AI18" s="278">
        <v>1.3063471372229251E-3</v>
      </c>
      <c r="AJ18" s="278">
        <v>1.3901415472479339E-3</v>
      </c>
      <c r="AK18" s="278">
        <v>1.4531308368605522E-3</v>
      </c>
      <c r="AL18" s="278">
        <v>1.4970810310469672E-3</v>
      </c>
      <c r="AM18" s="278">
        <v>1.5919780268363404E-3</v>
      </c>
      <c r="AN18" s="278">
        <v>1.6655340377508133E-3</v>
      </c>
      <c r="AO18" s="278">
        <v>1.7325102094480904E-3</v>
      </c>
      <c r="AP18" s="278">
        <v>1.8138572181613988E-3</v>
      </c>
      <c r="AQ18" s="278">
        <v>1.8646647313710042E-3</v>
      </c>
      <c r="AR18" s="278">
        <v>1.9674460589936158E-3</v>
      </c>
      <c r="AS18" s="278">
        <v>2.0347784836105554E-3</v>
      </c>
      <c r="AT18" s="278">
        <v>2.1174023790833285E-3</v>
      </c>
      <c r="AU18" s="278">
        <v>2.1940013618165556E-3</v>
      </c>
      <c r="AV18" s="278">
        <v>2.2873841769585203E-3</v>
      </c>
      <c r="AW18" s="278">
        <v>2.3714973074344136E-3</v>
      </c>
      <c r="AX18" s="278">
        <v>2.4737499125666142E-3</v>
      </c>
      <c r="AY18" s="278">
        <v>2.5640045581201143E-3</v>
      </c>
      <c r="AZ18" s="278">
        <v>2.6812566682456931E-3</v>
      </c>
      <c r="BA18" s="278">
        <v>2.7898242094026669E-3</v>
      </c>
      <c r="BB18" s="278">
        <v>2.9143165814604277E-3</v>
      </c>
      <c r="BC18" s="278">
        <v>3.0302395818460059E-3</v>
      </c>
      <c r="BD18" s="278">
        <v>3.1768678526703374E-3</v>
      </c>
    </row>
    <row r="19" spans="1:56" x14ac:dyDescent="0.25">
      <c r="A19" s="17" t="s">
        <v>994</v>
      </c>
      <c r="B19" s="278">
        <v>0</v>
      </c>
      <c r="C19" s="278">
        <v>-4.4936357113495308E-5</v>
      </c>
      <c r="D19" s="278">
        <v>-4.5093994312407349E-5</v>
      </c>
      <c r="E19" s="278">
        <v>-4.5496269870924923E-5</v>
      </c>
      <c r="F19" s="278">
        <v>-4.4336225215380054E-5</v>
      </c>
      <c r="G19" s="278">
        <v>-4.2774471680920858E-5</v>
      </c>
      <c r="H19" s="278">
        <v>-4.0274985731383326E-5</v>
      </c>
      <c r="I19" s="278">
        <v>-3.8777838406657269E-5</v>
      </c>
      <c r="J19" s="278">
        <v>-3.7696479124971204E-5</v>
      </c>
      <c r="K19" s="278">
        <v>-3.404676801951778E-5</v>
      </c>
      <c r="L19" s="278">
        <v>-2.7895612512218727E-5</v>
      </c>
      <c r="M19" s="278">
        <v>-2.1331425710506834E-5</v>
      </c>
      <c r="N19" s="278">
        <v>-1.5030882437412352E-5</v>
      </c>
      <c r="O19" s="278">
        <v>-9.0149537676209596E-6</v>
      </c>
      <c r="P19" s="278">
        <v>-4.0442334132473333E-7</v>
      </c>
      <c r="Q19" s="278">
        <v>1.36600754810412E-5</v>
      </c>
      <c r="R19" s="278">
        <v>3.3045312132542468E-5</v>
      </c>
      <c r="S19" s="278">
        <v>5.8118579835135799E-5</v>
      </c>
      <c r="T19" s="278">
        <v>8.7476294389658986E-5</v>
      </c>
      <c r="U19" s="278">
        <v>1.2158672775692159E-4</v>
      </c>
      <c r="V19" s="278">
        <v>1.6183689158796755E-4</v>
      </c>
      <c r="W19" s="278">
        <v>2.0454444803045925E-4</v>
      </c>
      <c r="X19" s="278">
        <v>2.4976606912791022E-4</v>
      </c>
      <c r="Y19" s="278">
        <v>2.9625903940301069E-4</v>
      </c>
      <c r="Z19" s="278">
        <v>3.4433310003521232E-4</v>
      </c>
      <c r="AA19" s="278">
        <v>3.9443484518129511E-4</v>
      </c>
      <c r="AB19" s="278">
        <v>4.4504645408816713E-4</v>
      </c>
      <c r="AC19" s="278">
        <v>4.9410103402911746E-4</v>
      </c>
      <c r="AD19" s="278">
        <v>5.4159514898473261E-4</v>
      </c>
      <c r="AE19" s="278">
        <v>5.8844666581101099E-4</v>
      </c>
      <c r="AF19" s="278">
        <v>6.3750127504650365E-4</v>
      </c>
      <c r="AG19" s="278">
        <v>6.8955749041135881E-4</v>
      </c>
      <c r="AH19" s="278">
        <v>7.4287372147167517E-4</v>
      </c>
      <c r="AI19" s="278">
        <v>7.9758635342253026E-4</v>
      </c>
      <c r="AJ19" s="278">
        <v>8.5230361165498979E-4</v>
      </c>
      <c r="AK19" s="278">
        <v>9.0606917830760025E-4</v>
      </c>
      <c r="AL19" s="278">
        <v>9.5770313144996513E-4</v>
      </c>
      <c r="AM19" s="278">
        <v>1.0076542667481413E-3</v>
      </c>
      <c r="AN19" s="278">
        <v>1.0560843629336826E-3</v>
      </c>
      <c r="AO19" s="278">
        <v>1.1014486513760157E-3</v>
      </c>
      <c r="AP19" s="278">
        <v>1.1416444436400241E-3</v>
      </c>
      <c r="AQ19" s="278">
        <v>1.1753562809007122E-3</v>
      </c>
      <c r="AR19" s="278">
        <v>1.2032258199100477E-3</v>
      </c>
      <c r="AS19" s="278">
        <v>1.226716017578835E-3</v>
      </c>
      <c r="AT19" s="278">
        <v>1.2471413985992296E-3</v>
      </c>
      <c r="AU19" s="278">
        <v>1.2653282813286193E-3</v>
      </c>
      <c r="AV19" s="278">
        <v>1.2836873651929826E-3</v>
      </c>
      <c r="AW19" s="278">
        <v>1.3024274299888328E-3</v>
      </c>
      <c r="AX19" s="278">
        <v>1.321962880668459E-3</v>
      </c>
      <c r="AY19" s="278">
        <v>1.3433125069877772E-3</v>
      </c>
      <c r="AZ19" s="278">
        <v>1.3675806484281751E-3</v>
      </c>
      <c r="BA19" s="278">
        <v>1.3957533137844891E-3</v>
      </c>
      <c r="BB19" s="278">
        <v>1.4297922271436158E-3</v>
      </c>
      <c r="BC19" s="278">
        <v>1.4696130280562314E-3</v>
      </c>
      <c r="BD19" s="278">
        <v>1.5153439711226913E-3</v>
      </c>
    </row>
    <row r="20" spans="1:56" x14ac:dyDescent="0.25">
      <c r="A20" s="17" t="s">
        <v>995</v>
      </c>
      <c r="B20" s="278">
        <v>0</v>
      </c>
      <c r="C20" s="278">
        <v>0</v>
      </c>
      <c r="D20" s="278">
        <v>0</v>
      </c>
      <c r="E20" s="278">
        <v>0</v>
      </c>
      <c r="F20" s="278">
        <v>8.297389744247318E-6</v>
      </c>
      <c r="G20" s="278">
        <v>1.9163508668902375E-5</v>
      </c>
      <c r="H20" s="278">
        <v>3.4017679397861933E-5</v>
      </c>
      <c r="I20" s="278">
        <v>4.4469160975753043E-5</v>
      </c>
      <c r="J20" s="278">
        <v>5.2738845749340511E-5</v>
      </c>
      <c r="K20" s="278">
        <v>7.1404611173573335E-5</v>
      </c>
      <c r="L20" s="278">
        <v>9.9851974563609503E-5</v>
      </c>
      <c r="M20" s="278">
        <v>1.2823197320346313E-4</v>
      </c>
      <c r="N20" s="278">
        <v>1.5418204472136487E-4</v>
      </c>
      <c r="O20" s="278">
        <v>1.7775257074434503E-4</v>
      </c>
      <c r="P20" s="278">
        <v>2.1041809284749746E-4</v>
      </c>
      <c r="Q20" s="278">
        <v>2.623909387532741E-4</v>
      </c>
      <c r="R20" s="278">
        <v>3.3189073522122748E-4</v>
      </c>
      <c r="S20" s="278">
        <v>4.1995672398543961E-4</v>
      </c>
      <c r="T20" s="278">
        <v>5.2053017601920275E-4</v>
      </c>
      <c r="U20" s="278">
        <v>6.3468289414073012E-4</v>
      </c>
      <c r="V20" s="278">
        <v>7.6602265127314164E-4</v>
      </c>
      <c r="W20" s="278">
        <v>9.0169147622852996E-4</v>
      </c>
      <c r="X20" s="278">
        <v>1.041813719081386E-3</v>
      </c>
      <c r="Y20" s="278">
        <v>1.182973875549096E-3</v>
      </c>
      <c r="Z20" s="278">
        <v>1.3262897148590192E-3</v>
      </c>
      <c r="AA20" s="278">
        <v>1.4735999553185674E-3</v>
      </c>
      <c r="AB20" s="278">
        <v>1.6214100627532479E-3</v>
      </c>
      <c r="AC20" s="278">
        <v>1.7635376232477816E-3</v>
      </c>
      <c r="AD20" s="278">
        <v>1.9020301511598614E-3</v>
      </c>
      <c r="AE20" s="278">
        <v>2.0386240148594979E-3</v>
      </c>
      <c r="AF20" s="278">
        <v>2.1837726101817225E-3</v>
      </c>
      <c r="AG20" s="278">
        <v>2.3400062459694791E-3</v>
      </c>
      <c r="AH20" s="278">
        <v>2.5018894249286784E-3</v>
      </c>
      <c r="AI20" s="278">
        <v>2.6671046466545212E-3</v>
      </c>
      <c r="AJ20" s="278">
        <v>2.8330079355993829E-3</v>
      </c>
      <c r="AK20" s="278">
        <v>2.9975583401418682E-3</v>
      </c>
      <c r="AL20" s="278">
        <v>3.1564675172445432E-3</v>
      </c>
      <c r="AM20" s="278">
        <v>3.3104733798331675E-3</v>
      </c>
      <c r="AN20" s="278">
        <v>3.4567483644547181E-3</v>
      </c>
      <c r="AO20" s="278">
        <v>3.591685429713829E-3</v>
      </c>
      <c r="AP20" s="278">
        <v>3.7086384162841402E-3</v>
      </c>
      <c r="AQ20" s="278">
        <v>3.801153751935966E-3</v>
      </c>
      <c r="AR20" s="278">
        <v>3.8726184373669482E-3</v>
      </c>
      <c r="AS20" s="278">
        <v>3.9254935692720804E-3</v>
      </c>
      <c r="AT20" s="278">
        <v>3.9664929691008233E-3</v>
      </c>
      <c r="AU20" s="278">
        <v>3.9993339849596805E-3</v>
      </c>
      <c r="AV20" s="278">
        <v>4.0316014113698003E-3</v>
      </c>
      <c r="AW20" s="278">
        <v>4.0637774942429506E-3</v>
      </c>
      <c r="AX20" s="278">
        <v>4.0969090247129133E-3</v>
      </c>
      <c r="AY20" s="278">
        <v>4.1371312005330464E-3</v>
      </c>
      <c r="AZ20" s="278">
        <v>4.1877807425903142E-3</v>
      </c>
      <c r="BA20" s="278">
        <v>4.253026393451851E-3</v>
      </c>
      <c r="BB20" s="278">
        <v>4.3371198941613764E-3</v>
      </c>
      <c r="BC20" s="278">
        <v>4.4404245085481794E-3</v>
      </c>
      <c r="BD20" s="278">
        <v>4.5636118838352675E-3</v>
      </c>
    </row>
    <row r="21" spans="1:56" x14ac:dyDescent="0.25">
      <c r="D21" s="17" t="s">
        <v>120</v>
      </c>
    </row>
    <row r="22" spans="1:56" x14ac:dyDescent="0.25">
      <c r="B22" s="17">
        <v>2016</v>
      </c>
      <c r="C22" s="17">
        <v>2017</v>
      </c>
      <c r="D22" s="17">
        <v>2018</v>
      </c>
      <c r="E22" s="17">
        <v>2019</v>
      </c>
      <c r="F22" s="17">
        <v>2020</v>
      </c>
      <c r="G22" s="17">
        <v>2021</v>
      </c>
      <c r="H22" s="17">
        <v>2022</v>
      </c>
      <c r="I22" s="17">
        <v>2023</v>
      </c>
      <c r="J22" s="17">
        <v>2024</v>
      </c>
      <c r="K22" s="17">
        <v>2025</v>
      </c>
      <c r="L22" s="17">
        <v>2026</v>
      </c>
      <c r="M22" s="17">
        <v>2027</v>
      </c>
      <c r="N22" s="17">
        <v>2028</v>
      </c>
      <c r="O22" s="17">
        <v>2029</v>
      </c>
      <c r="P22" s="17">
        <v>2030</v>
      </c>
      <c r="Q22" s="17">
        <v>2031</v>
      </c>
      <c r="R22" s="17">
        <v>2032</v>
      </c>
      <c r="S22" s="17">
        <v>2033</v>
      </c>
      <c r="T22" s="17">
        <v>2034</v>
      </c>
      <c r="U22" s="17">
        <v>2035</v>
      </c>
      <c r="V22" s="17">
        <v>2036</v>
      </c>
      <c r="W22" s="17">
        <v>2037</v>
      </c>
      <c r="X22" s="17">
        <v>2038</v>
      </c>
      <c r="Y22" s="17">
        <v>2039</v>
      </c>
      <c r="Z22" s="17">
        <v>2040</v>
      </c>
      <c r="AA22" s="17">
        <v>2041</v>
      </c>
      <c r="AB22" s="17">
        <v>2042</v>
      </c>
      <c r="AC22" s="17">
        <v>2043</v>
      </c>
      <c r="AD22" s="17">
        <v>2044</v>
      </c>
      <c r="AE22" s="17">
        <v>2045</v>
      </c>
      <c r="AF22" s="17">
        <v>2046</v>
      </c>
      <c r="AG22" s="17">
        <v>2047</v>
      </c>
      <c r="AH22" s="17">
        <v>2048</v>
      </c>
      <c r="AI22" s="17">
        <v>2049</v>
      </c>
      <c r="AJ22" s="17">
        <v>2050</v>
      </c>
      <c r="AK22" s="17">
        <v>2051</v>
      </c>
      <c r="AL22" s="17">
        <v>2052</v>
      </c>
      <c r="AM22" s="17">
        <v>2053</v>
      </c>
      <c r="AN22" s="17">
        <v>2054</v>
      </c>
      <c r="AO22" s="17">
        <v>2055</v>
      </c>
      <c r="AP22" s="17">
        <v>2056</v>
      </c>
      <c r="AQ22" s="17">
        <v>2057</v>
      </c>
      <c r="AR22" s="17">
        <v>2058</v>
      </c>
      <c r="AS22" s="17">
        <v>2059</v>
      </c>
      <c r="AT22" s="17">
        <v>2060</v>
      </c>
      <c r="AU22" s="17">
        <v>2061</v>
      </c>
      <c r="AV22" s="17">
        <v>2062</v>
      </c>
      <c r="AW22" s="17">
        <v>2063</v>
      </c>
      <c r="AX22" s="17">
        <v>2064</v>
      </c>
      <c r="AY22" s="17">
        <v>2065</v>
      </c>
      <c r="AZ22" s="17">
        <v>2066</v>
      </c>
      <c r="BA22" s="17">
        <v>2067</v>
      </c>
      <c r="BB22" s="17">
        <v>2068</v>
      </c>
      <c r="BC22" s="17">
        <v>2069</v>
      </c>
      <c r="BD22" s="17">
        <v>2070</v>
      </c>
    </row>
    <row r="23" spans="1:56" x14ac:dyDescent="0.25">
      <c r="A23" s="17" t="s">
        <v>996</v>
      </c>
      <c r="B23" s="278">
        <v>0</v>
      </c>
      <c r="C23" s="278">
        <v>-1.5323191813170211E-4</v>
      </c>
      <c r="D23" s="278">
        <v>-1.8773383317737923E-4</v>
      </c>
      <c r="E23" s="278">
        <v>-1.386948040912106E-4</v>
      </c>
      <c r="F23" s="278">
        <v>-9.5417560786250632E-5</v>
      </c>
      <c r="G23" s="278">
        <v>-7.7236540802765312E-5</v>
      </c>
      <c r="H23" s="278">
        <v>-4.6579743149024464E-5</v>
      </c>
      <c r="I23" s="278">
        <v>-2.6089803381994516E-5</v>
      </c>
      <c r="J23" s="278">
        <v>-8.0091485072752984E-6</v>
      </c>
      <c r="K23" s="278">
        <v>-6.1701994600316112E-6</v>
      </c>
      <c r="L23" s="278">
        <v>2.0556382881364855E-5</v>
      </c>
      <c r="M23" s="278">
        <v>2.3526819170403E-5</v>
      </c>
      <c r="N23" s="278">
        <v>5.0678957859497941E-5</v>
      </c>
      <c r="O23" s="278">
        <v>4.529669584947271E-5</v>
      </c>
      <c r="P23" s="278">
        <v>5.9328658778854403E-5</v>
      </c>
      <c r="Q23" s="278">
        <v>6.9435790422005532E-5</v>
      </c>
      <c r="R23" s="278">
        <v>9.6416190897938848E-5</v>
      </c>
      <c r="S23" s="278">
        <v>1.2356797102493821E-4</v>
      </c>
      <c r="T23" s="278">
        <v>1.6202297489989803E-4</v>
      </c>
      <c r="U23" s="278">
        <v>2.2460680821644095E-4</v>
      </c>
      <c r="V23" s="278">
        <v>2.6619879097606437E-4</v>
      </c>
      <c r="W23" s="278">
        <v>3.4473195480651421E-4</v>
      </c>
      <c r="X23" s="278">
        <v>4.0803806682850665E-4</v>
      </c>
      <c r="Y23" s="278">
        <v>4.7342195039590251E-4</v>
      </c>
      <c r="Z23" s="278">
        <v>5.7571031764378053E-4</v>
      </c>
      <c r="AA23" s="278">
        <v>6.5209810208053829E-4</v>
      </c>
      <c r="AB23" s="278">
        <v>7.1572257305700052E-4</v>
      </c>
      <c r="AC23" s="278">
        <v>8.1010915025029999E-4</v>
      </c>
      <c r="AD23" s="278">
        <v>9.0735722370825832E-4</v>
      </c>
      <c r="AE23" s="278">
        <v>9.95742011786609E-4</v>
      </c>
      <c r="AF23" s="278">
        <v>1.0682809133016047E-3</v>
      </c>
      <c r="AG23" s="278">
        <v>1.1634969887778103E-3</v>
      </c>
      <c r="AH23" s="278">
        <v>1.2457431825673292E-3</v>
      </c>
      <c r="AI23" s="278">
        <v>1.3063471372229251E-3</v>
      </c>
      <c r="AJ23" s="278">
        <v>1.3901415472479339E-3</v>
      </c>
      <c r="AK23" s="278">
        <v>1.4531308368605522E-3</v>
      </c>
      <c r="AL23" s="278">
        <v>1.4970810310469672E-3</v>
      </c>
      <c r="AM23" s="278">
        <v>1.5919780268363404E-3</v>
      </c>
      <c r="AN23" s="278">
        <v>1.6655340377508133E-3</v>
      </c>
      <c r="AO23" s="278">
        <v>1.7325102094480904E-3</v>
      </c>
      <c r="AP23" s="278">
        <v>1.8138572181613988E-3</v>
      </c>
      <c r="AQ23" s="278">
        <v>1.8646647313710042E-3</v>
      </c>
      <c r="AR23" s="278">
        <v>1.9674460589936158E-3</v>
      </c>
      <c r="AS23" s="278">
        <v>2.0347784836105554E-3</v>
      </c>
      <c r="AT23" s="278">
        <v>2.1174023790833285E-3</v>
      </c>
      <c r="AU23" s="278">
        <v>2.1940013618165556E-3</v>
      </c>
      <c r="AV23" s="278">
        <v>2.2873841769585203E-3</v>
      </c>
      <c r="AW23" s="278">
        <v>2.3714973074344136E-3</v>
      </c>
      <c r="AX23" s="278">
        <v>2.4737499125666142E-3</v>
      </c>
      <c r="AY23" s="278">
        <v>2.5640045581201143E-3</v>
      </c>
      <c r="AZ23" s="278">
        <v>2.6812566682456931E-3</v>
      </c>
      <c r="BA23" s="278">
        <v>2.7898242094026669E-3</v>
      </c>
      <c r="BB23" s="278">
        <v>2.9143165814604277E-3</v>
      </c>
      <c r="BC23" s="278">
        <v>3.0302395818460059E-3</v>
      </c>
      <c r="BD23" s="278">
        <v>3.1768678526703374E-3</v>
      </c>
    </row>
    <row r="24" spans="1:56" x14ac:dyDescent="0.25">
      <c r="A24" s="17" t="s">
        <v>997</v>
      </c>
      <c r="B24" s="278">
        <v>0</v>
      </c>
      <c r="C24" s="278">
        <v>-4.4936357113495308E-5</v>
      </c>
      <c r="D24" s="278">
        <v>-4.5093994312407349E-5</v>
      </c>
      <c r="E24" s="278">
        <v>-4.5496269870924923E-5</v>
      </c>
      <c r="F24" s="278">
        <v>-4.4336225215380054E-5</v>
      </c>
      <c r="G24" s="278">
        <v>-4.2774471680920858E-5</v>
      </c>
      <c r="H24" s="278">
        <v>-4.0274985731383326E-5</v>
      </c>
      <c r="I24" s="278">
        <v>-3.8777838406657269E-5</v>
      </c>
      <c r="J24" s="278">
        <v>-3.7696479124971204E-5</v>
      </c>
      <c r="K24" s="278">
        <v>-3.404676801951778E-5</v>
      </c>
      <c r="L24" s="278">
        <v>-2.7895612512218727E-5</v>
      </c>
      <c r="M24" s="278">
        <v>-2.1331425710506834E-5</v>
      </c>
      <c r="N24" s="278">
        <v>-1.5030882437412352E-5</v>
      </c>
      <c r="O24" s="278">
        <v>-9.0149537676209596E-6</v>
      </c>
      <c r="P24" s="278">
        <v>-4.0442334132473333E-7</v>
      </c>
      <c r="Q24" s="278">
        <v>1.36600754810412E-5</v>
      </c>
      <c r="R24" s="278">
        <v>3.3045312132542468E-5</v>
      </c>
      <c r="S24" s="278">
        <v>5.8118579835135799E-5</v>
      </c>
      <c r="T24" s="278">
        <v>8.7476294389658986E-5</v>
      </c>
      <c r="U24" s="278">
        <v>1.2158672775692159E-4</v>
      </c>
      <c r="V24" s="278">
        <v>1.6183689158796755E-4</v>
      </c>
      <c r="W24" s="278">
        <v>2.0454444803045925E-4</v>
      </c>
      <c r="X24" s="278">
        <v>2.4976606912791022E-4</v>
      </c>
      <c r="Y24" s="278">
        <v>2.9625903940301069E-4</v>
      </c>
      <c r="Z24" s="278">
        <v>3.4433310003521232E-4</v>
      </c>
      <c r="AA24" s="278">
        <v>3.9443484518129511E-4</v>
      </c>
      <c r="AB24" s="278">
        <v>4.4504645408816713E-4</v>
      </c>
      <c r="AC24" s="278">
        <v>4.9410103402911746E-4</v>
      </c>
      <c r="AD24" s="278">
        <v>5.4159514898473261E-4</v>
      </c>
      <c r="AE24" s="278">
        <v>5.8844666581101099E-4</v>
      </c>
      <c r="AF24" s="278">
        <v>6.3750127504650365E-4</v>
      </c>
      <c r="AG24" s="278">
        <v>6.8955749041135881E-4</v>
      </c>
      <c r="AH24" s="278">
        <v>7.4287372147167517E-4</v>
      </c>
      <c r="AI24" s="278">
        <v>7.9758635342253026E-4</v>
      </c>
      <c r="AJ24" s="278">
        <v>8.5230361165498979E-4</v>
      </c>
      <c r="AK24" s="278">
        <v>9.0606917830760025E-4</v>
      </c>
      <c r="AL24" s="278">
        <v>9.5770313144996513E-4</v>
      </c>
      <c r="AM24" s="278">
        <v>1.0076542667481413E-3</v>
      </c>
      <c r="AN24" s="278">
        <v>1.0560843629336826E-3</v>
      </c>
      <c r="AO24" s="278">
        <v>1.1014486513760157E-3</v>
      </c>
      <c r="AP24" s="278">
        <v>1.1416444436400241E-3</v>
      </c>
      <c r="AQ24" s="278">
        <v>1.1753562809007122E-3</v>
      </c>
      <c r="AR24" s="278">
        <v>1.2032258199100477E-3</v>
      </c>
      <c r="AS24" s="278">
        <v>1.226716017578835E-3</v>
      </c>
      <c r="AT24" s="278">
        <v>1.2471413985992296E-3</v>
      </c>
      <c r="AU24" s="278">
        <v>1.2653282813286193E-3</v>
      </c>
      <c r="AV24" s="278">
        <v>1.2836873651929826E-3</v>
      </c>
      <c r="AW24" s="278">
        <v>1.3024274299888328E-3</v>
      </c>
      <c r="AX24" s="278">
        <v>1.321962880668459E-3</v>
      </c>
      <c r="AY24" s="278">
        <v>1.3433125069877772E-3</v>
      </c>
      <c r="AZ24" s="278">
        <v>1.3675806484281751E-3</v>
      </c>
      <c r="BA24" s="278">
        <v>1.3957533137844891E-3</v>
      </c>
      <c r="BB24" s="278">
        <v>1.4297922271436158E-3</v>
      </c>
      <c r="BC24" s="278">
        <v>1.4696130280562314E-3</v>
      </c>
      <c r="BD24" s="278">
        <v>1.5153439711226913E-3</v>
      </c>
    </row>
    <row r="25" spans="1:56" x14ac:dyDescent="0.25">
      <c r="A25" s="17" t="s">
        <v>998</v>
      </c>
      <c r="B25" s="278">
        <v>0</v>
      </c>
      <c r="C25" s="278">
        <v>0</v>
      </c>
      <c r="D25" s="278">
        <v>0</v>
      </c>
      <c r="E25" s="278">
        <v>0</v>
      </c>
      <c r="F25" s="278">
        <v>8.297389744247318E-6</v>
      </c>
      <c r="G25" s="278">
        <v>1.9163508668902375E-5</v>
      </c>
      <c r="H25" s="278">
        <v>3.4017679397861933E-5</v>
      </c>
      <c r="I25" s="278">
        <v>4.4469160975753043E-5</v>
      </c>
      <c r="J25" s="278">
        <v>5.2738845749340511E-5</v>
      </c>
      <c r="K25" s="278">
        <v>7.1404611173573335E-5</v>
      </c>
      <c r="L25" s="278">
        <v>9.9851974563609503E-5</v>
      </c>
      <c r="M25" s="278">
        <v>1.2823197320346313E-4</v>
      </c>
      <c r="N25" s="278">
        <v>1.5418204472136487E-4</v>
      </c>
      <c r="O25" s="278">
        <v>1.7775257074434503E-4</v>
      </c>
      <c r="P25" s="278">
        <v>2.1041809284749746E-4</v>
      </c>
      <c r="Q25" s="278">
        <v>2.623909387532741E-4</v>
      </c>
      <c r="R25" s="278">
        <v>3.3189073522122748E-4</v>
      </c>
      <c r="S25" s="278">
        <v>4.1995672398543961E-4</v>
      </c>
      <c r="T25" s="278">
        <v>5.2053017601920275E-4</v>
      </c>
      <c r="U25" s="278">
        <v>6.3468289414073012E-4</v>
      </c>
      <c r="V25" s="278">
        <v>7.6602265127314164E-4</v>
      </c>
      <c r="W25" s="278">
        <v>9.0169147622852996E-4</v>
      </c>
      <c r="X25" s="278">
        <v>1.041813719081386E-3</v>
      </c>
      <c r="Y25" s="278">
        <v>1.182973875549096E-3</v>
      </c>
      <c r="Z25" s="278">
        <v>1.3262897148590192E-3</v>
      </c>
      <c r="AA25" s="278">
        <v>1.4735999553185674E-3</v>
      </c>
      <c r="AB25" s="278">
        <v>1.6214100627532479E-3</v>
      </c>
      <c r="AC25" s="278">
        <v>1.7635376232477816E-3</v>
      </c>
      <c r="AD25" s="278">
        <v>1.9020301511598614E-3</v>
      </c>
      <c r="AE25" s="278">
        <v>2.0386240148594979E-3</v>
      </c>
      <c r="AF25" s="278">
        <v>2.1837726101817225E-3</v>
      </c>
      <c r="AG25" s="278">
        <v>2.3400062459694791E-3</v>
      </c>
      <c r="AH25" s="278">
        <v>2.5018894249286784E-3</v>
      </c>
      <c r="AI25" s="278">
        <v>2.6671046466545212E-3</v>
      </c>
      <c r="AJ25" s="278">
        <v>2.8330079355993829E-3</v>
      </c>
      <c r="AK25" s="278">
        <v>2.9975583401418682E-3</v>
      </c>
      <c r="AL25" s="278">
        <v>3.1564675172445432E-3</v>
      </c>
      <c r="AM25" s="278">
        <v>3.3104733798331675E-3</v>
      </c>
      <c r="AN25" s="278">
        <v>3.4567483644547181E-3</v>
      </c>
      <c r="AO25" s="278">
        <v>3.591685429713829E-3</v>
      </c>
      <c r="AP25" s="278">
        <v>3.7086384162841402E-3</v>
      </c>
      <c r="AQ25" s="278">
        <v>3.801153751935966E-3</v>
      </c>
      <c r="AR25" s="278">
        <v>3.8726184373669482E-3</v>
      </c>
      <c r="AS25" s="278">
        <v>3.9254935692720804E-3</v>
      </c>
      <c r="AT25" s="278">
        <v>3.9664929691008233E-3</v>
      </c>
      <c r="AU25" s="278">
        <v>3.9993339849596805E-3</v>
      </c>
      <c r="AV25" s="278">
        <v>4.0316014113698003E-3</v>
      </c>
      <c r="AW25" s="278">
        <v>4.0637774942429506E-3</v>
      </c>
      <c r="AX25" s="278">
        <v>4.0969090247129133E-3</v>
      </c>
      <c r="AY25" s="278">
        <v>4.1371312005330464E-3</v>
      </c>
      <c r="AZ25" s="278">
        <v>4.1877807425903142E-3</v>
      </c>
      <c r="BA25" s="278">
        <v>4.253026393451851E-3</v>
      </c>
      <c r="BB25" s="278">
        <v>4.3371198941613764E-3</v>
      </c>
      <c r="BC25" s="278">
        <v>4.4404245085481794E-3</v>
      </c>
      <c r="BD25" s="278">
        <v>4.5636118838352675E-3</v>
      </c>
    </row>
    <row r="27" spans="1:56" ht="31.15" customHeight="1" x14ac:dyDescent="0.25">
      <c r="A27" s="764" t="s">
        <v>1009</v>
      </c>
      <c r="B27" s="764"/>
      <c r="C27" s="764"/>
      <c r="D27" s="764"/>
      <c r="E27" s="764"/>
      <c r="F27" s="764"/>
      <c r="H27" s="764" t="s">
        <v>1010</v>
      </c>
      <c r="I27" s="764"/>
      <c r="J27" s="764"/>
      <c r="K27" s="764"/>
      <c r="L27" s="764"/>
      <c r="M27" s="764"/>
    </row>
  </sheetData>
  <mergeCells count="4">
    <mergeCell ref="A6:E6"/>
    <mergeCell ref="G6:K6"/>
    <mergeCell ref="A27:F27"/>
    <mergeCell ref="H27:M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2"/>
  <dimension ref="A3:P55"/>
  <sheetViews>
    <sheetView showGridLines="0" topLeftCell="A10" zoomScale="90" zoomScaleNormal="90" workbookViewId="0">
      <selection activeCell="A4" sqref="A4"/>
    </sheetView>
  </sheetViews>
  <sheetFormatPr defaultColWidth="9.140625" defaultRowHeight="13.5" x14ac:dyDescent="0.25"/>
  <cols>
    <col min="1" max="1" width="34.7109375" style="17" customWidth="1"/>
    <col min="2" max="7" width="7.5703125" style="17" customWidth="1"/>
    <col min="8" max="8" width="2" style="17" customWidth="1"/>
    <col min="9" max="9" width="2.5703125" style="17" customWidth="1"/>
    <col min="10" max="10" width="28.7109375" style="17" customWidth="1"/>
    <col min="11" max="16" width="8.28515625" style="17" customWidth="1"/>
    <col min="17" max="16384" width="9.140625" style="17"/>
  </cols>
  <sheetData>
    <row r="3" spans="1:16" x14ac:dyDescent="0.25">
      <c r="A3" s="51"/>
    </row>
    <row r="4" spans="1:16" ht="14.25" thickBot="1" x14ac:dyDescent="0.3">
      <c r="A4" s="155" t="s">
        <v>1081</v>
      </c>
      <c r="B4" s="26"/>
      <c r="C4" s="26"/>
      <c r="D4" s="26"/>
      <c r="E4" s="26"/>
      <c r="H4" s="114"/>
      <c r="I4" s="114"/>
      <c r="J4" s="155" t="s">
        <v>1082</v>
      </c>
      <c r="K4" s="26"/>
      <c r="L4" s="26"/>
      <c r="M4" s="26"/>
      <c r="N4" s="26"/>
      <c r="O4" s="26"/>
      <c r="P4" s="26"/>
    </row>
    <row r="19" spans="1:16" ht="14.25" thickBot="1" x14ac:dyDescent="0.3">
      <c r="A19" s="724" t="s">
        <v>458</v>
      </c>
      <c r="B19" s="724"/>
      <c r="C19" s="724"/>
      <c r="D19" s="724"/>
      <c r="E19" s="724"/>
      <c r="F19" s="724"/>
      <c r="G19" s="724"/>
      <c r="J19" s="725" t="s">
        <v>457</v>
      </c>
      <c r="K19" s="725"/>
      <c r="L19" s="725"/>
      <c r="M19" s="725"/>
      <c r="N19" s="725"/>
      <c r="O19" s="725"/>
      <c r="P19" s="725"/>
    </row>
    <row r="20" spans="1:16" ht="14.25" thickBot="1" x14ac:dyDescent="0.3">
      <c r="A20" s="70"/>
      <c r="B20" s="286">
        <v>2018</v>
      </c>
      <c r="C20" s="286">
        <v>2019</v>
      </c>
      <c r="D20" s="286">
        <v>2020</v>
      </c>
      <c r="E20" s="286">
        <v>2021</v>
      </c>
      <c r="F20" s="286">
        <v>2022</v>
      </c>
      <c r="G20" s="286">
        <v>2023</v>
      </c>
      <c r="J20" s="306"/>
      <c r="K20" s="239">
        <f t="shared" ref="K20:P20" si="0">B20</f>
        <v>2018</v>
      </c>
      <c r="L20" s="239">
        <f t="shared" si="0"/>
        <v>2019</v>
      </c>
      <c r="M20" s="239">
        <f t="shared" si="0"/>
        <v>2020</v>
      </c>
      <c r="N20" s="239">
        <f t="shared" si="0"/>
        <v>2021</v>
      </c>
      <c r="O20" s="239">
        <f t="shared" si="0"/>
        <v>2022</v>
      </c>
      <c r="P20" s="239">
        <f t="shared" si="0"/>
        <v>2023</v>
      </c>
    </row>
    <row r="21" spans="1:16" x14ac:dyDescent="0.25">
      <c r="A21" s="304" t="s">
        <v>79</v>
      </c>
      <c r="B21" s="74">
        <f>'Tab 9 '!B5</f>
        <v>-1.0483926938767456</v>
      </c>
      <c r="C21" s="74">
        <f>'Tab 9 '!C5</f>
        <v>-1.2951457132102888</v>
      </c>
      <c r="D21" s="74">
        <f>'Tab 9 '!D5</f>
        <v>-8.3985292482612834</v>
      </c>
      <c r="E21" s="74">
        <f>'Tab 9 '!E5</f>
        <v>-4.8831427558206677</v>
      </c>
      <c r="F21" s="74">
        <f>'Tab 9 '!F5</f>
        <v>-3.7217317609731486</v>
      </c>
      <c r="G21" s="74">
        <f>'Tab 9 '!G5</f>
        <v>-2.8930172865733033</v>
      </c>
      <c r="J21" s="11" t="s">
        <v>63</v>
      </c>
      <c r="K21" s="15">
        <f>'Graf 19+20'!B22</f>
        <v>49.399716081953251</v>
      </c>
      <c r="L21" s="15">
        <f>'Graf 19+20'!C22</f>
        <v>47.996600019112954</v>
      </c>
      <c r="M21" s="15">
        <f>'Graf 19+20'!D22</f>
        <v>61.237731762813887</v>
      </c>
      <c r="N21" s="15">
        <f>'Graf 19+20'!E22</f>
        <v>61.880446023645128</v>
      </c>
      <c r="O21" s="15">
        <f>'Graf 19+20'!F22</f>
        <v>61.445255726036351</v>
      </c>
      <c r="P21" s="15">
        <f>'Graf 19+20'!G22</f>
        <v>60.088223839173196</v>
      </c>
    </row>
    <row r="22" spans="1:16" ht="14.25" thickBot="1" x14ac:dyDescent="0.3">
      <c r="A22" s="1" t="s">
        <v>80</v>
      </c>
      <c r="B22" s="81">
        <f>'Tab 9 '!B8</f>
        <v>-1.7604013347443299</v>
      </c>
      <c r="C22" s="81">
        <f>'Tab 9 '!C8</f>
        <v>-1.9578318109866053</v>
      </c>
      <c r="D22" s="81">
        <f>'Tab 9 '!D8</f>
        <v>-3.9614232309808237</v>
      </c>
      <c r="E22" s="81">
        <f>'Tab 9 '!E8</f>
        <v>-3.7184197019197027</v>
      </c>
      <c r="F22" s="81">
        <f>'Tab 9 '!F8</f>
        <v>-3.2084436509867942</v>
      </c>
      <c r="G22" s="81">
        <f>'Tab 9 '!G8</f>
        <v>-2.7103464088339866</v>
      </c>
      <c r="H22" s="305"/>
      <c r="J22" s="11" t="s">
        <v>786</v>
      </c>
      <c r="K22" s="15">
        <f>K21-K23</f>
        <v>46.568894982592781</v>
      </c>
      <c r="L22" s="15">
        <f t="shared" ref="L22:P22" si="1">L21-L23</f>
        <v>45.322356101238128</v>
      </c>
      <c r="M22" s="15">
        <f t="shared" si="1"/>
        <v>58.257025695221571</v>
      </c>
      <c r="N22" s="15">
        <f t="shared" si="1"/>
        <v>59.093776000646827</v>
      </c>
      <c r="O22" s="15">
        <f t="shared" si="1"/>
        <v>58.805106942177623</v>
      </c>
      <c r="P22" s="15">
        <f t="shared" si="1"/>
        <v>57.580875119033792</v>
      </c>
    </row>
    <row r="23" spans="1:16" ht="14.25" thickBot="1" x14ac:dyDescent="0.3">
      <c r="A23" s="287" t="s">
        <v>625</v>
      </c>
      <c r="B23" s="305">
        <f>'Tab 9 '!B9</f>
        <v>-0.65615214366174834</v>
      </c>
      <c r="C23" s="305">
        <f>'Tab 9 '!C9</f>
        <v>-0.19743047624227539</v>
      </c>
      <c r="D23" s="305">
        <f>'Tab 9 '!D9</f>
        <v>-2.0035914199942182</v>
      </c>
      <c r="E23" s="305">
        <f>'Tab 9 '!E9</f>
        <v>0.24300352906112099</v>
      </c>
      <c r="F23" s="305">
        <f>'Tab 9 '!F9</f>
        <v>0.50997605093290854</v>
      </c>
      <c r="G23" s="305">
        <f>'Tab 9 '!G9</f>
        <v>0.4980972421528076</v>
      </c>
      <c r="J23" s="11" t="s">
        <v>78</v>
      </c>
      <c r="K23" s="15">
        <v>2.8308210993604672</v>
      </c>
      <c r="L23" s="15">
        <v>2.674243917874827</v>
      </c>
      <c r="M23" s="15">
        <v>2.980706067592314</v>
      </c>
      <c r="N23" s="15">
        <v>2.7866700229982992</v>
      </c>
      <c r="O23" s="15">
        <v>2.6401487838587299</v>
      </c>
      <c r="P23" s="15">
        <v>2.5073487201394045</v>
      </c>
    </row>
    <row r="24" spans="1:16" ht="14.25" thickBot="1" x14ac:dyDescent="0.3">
      <c r="A24" s="4"/>
      <c r="B24" s="81"/>
      <c r="C24" s="81"/>
      <c r="D24" s="307"/>
      <c r="E24" s="81"/>
      <c r="F24" s="81"/>
      <c r="G24" s="81"/>
      <c r="J24" s="12" t="s">
        <v>81</v>
      </c>
      <c r="K24" s="16">
        <f>'Graf 19+20'!B23</f>
        <v>43.410814558707195</v>
      </c>
      <c r="L24" s="16">
        <f>'Graf 19+20'!C23</f>
        <v>43.154547288616122</v>
      </c>
      <c r="M24" s="16">
        <f>'Graf 19+20'!D23</f>
        <v>54.306186675056594</v>
      </c>
      <c r="N24" s="16">
        <f>'Graf 19+20'!E23</f>
        <v>56.789945552293752</v>
      </c>
      <c r="O24" s="16">
        <f>'Graf 19+20'!F23</f>
        <v>57.576704571669723</v>
      </c>
      <c r="P24" s="16">
        <f>'Graf 19+20'!G23</f>
        <v>57.402780140481376</v>
      </c>
    </row>
    <row r="25" spans="1:16" x14ac:dyDescent="0.25">
      <c r="A25" s="118"/>
      <c r="B25" s="308"/>
      <c r="C25" s="308"/>
      <c r="D25" s="309"/>
      <c r="E25" s="308"/>
      <c r="F25" s="308"/>
      <c r="G25" s="308"/>
      <c r="J25" s="252" t="s">
        <v>627</v>
      </c>
      <c r="K25" s="32">
        <v>59</v>
      </c>
      <c r="L25" s="32">
        <f>K25-1</f>
        <v>58</v>
      </c>
      <c r="M25" s="32">
        <f t="shared" ref="M25:P25" si="2">L25-1</f>
        <v>57</v>
      </c>
      <c r="N25" s="32">
        <f t="shared" si="2"/>
        <v>56</v>
      </c>
      <c r="O25" s="32">
        <f t="shared" si="2"/>
        <v>55</v>
      </c>
      <c r="P25" s="32">
        <f t="shared" si="2"/>
        <v>54</v>
      </c>
    </row>
    <row r="26" spans="1:16" x14ac:dyDescent="0.25">
      <c r="A26" s="124"/>
      <c r="B26" s="310"/>
      <c r="C26" s="310"/>
      <c r="D26" s="311"/>
      <c r="E26" s="310"/>
      <c r="F26" s="310"/>
      <c r="G26" s="310"/>
      <c r="J26" s="250" t="s">
        <v>628</v>
      </c>
      <c r="K26" s="251">
        <v>49</v>
      </c>
      <c r="L26" s="251">
        <f>K26-1</f>
        <v>48</v>
      </c>
      <c r="M26" s="251">
        <f t="shared" ref="M26:P26" si="3">L26-1</f>
        <v>47</v>
      </c>
      <c r="N26" s="251">
        <f t="shared" si="3"/>
        <v>46</v>
      </c>
      <c r="O26" s="251">
        <f t="shared" si="3"/>
        <v>45</v>
      </c>
      <c r="P26" s="251">
        <f t="shared" si="3"/>
        <v>44</v>
      </c>
    </row>
    <row r="27" spans="1:16" x14ac:dyDescent="0.25">
      <c r="A27" s="14"/>
      <c r="B27" s="19"/>
      <c r="C27" s="19"/>
      <c r="D27" s="37"/>
      <c r="E27" s="19"/>
      <c r="F27" s="722" t="s">
        <v>237</v>
      </c>
      <c r="G27" s="722"/>
      <c r="J27" s="31"/>
      <c r="K27" s="32"/>
      <c r="L27" s="32"/>
      <c r="M27" s="32"/>
      <c r="N27" s="32"/>
      <c r="O27" s="723" t="s">
        <v>237</v>
      </c>
      <c r="P27" s="723"/>
    </row>
    <row r="28" spans="1:16" x14ac:dyDescent="0.25">
      <c r="A28" s="14"/>
      <c r="B28" s="19"/>
      <c r="C28" s="19"/>
      <c r="D28" s="37"/>
      <c r="E28" s="19"/>
      <c r="F28" s="19"/>
      <c r="G28" s="19"/>
      <c r="J28" s="31"/>
      <c r="K28" s="32"/>
      <c r="L28" s="32"/>
      <c r="M28" s="32"/>
      <c r="N28" s="32"/>
      <c r="O28" s="32"/>
      <c r="P28" s="32"/>
    </row>
    <row r="29" spans="1:16" ht="14.25" thickBot="1" x14ac:dyDescent="0.3">
      <c r="A29" s="155" t="s">
        <v>1083</v>
      </c>
      <c r="B29" s="26"/>
      <c r="C29" s="26"/>
      <c r="D29" s="26"/>
      <c r="E29" s="26"/>
      <c r="F29" s="19"/>
      <c r="G29" s="19"/>
      <c r="J29" s="155" t="s">
        <v>1084</v>
      </c>
      <c r="K29" s="26"/>
      <c r="L29" s="26"/>
      <c r="M29" s="26"/>
      <c r="N29" s="26"/>
      <c r="O29" s="26"/>
      <c r="P29" s="26"/>
    </row>
    <row r="30" spans="1:16" x14ac:dyDescent="0.25">
      <c r="A30" s="14"/>
      <c r="B30" s="19"/>
      <c r="C30" s="19"/>
      <c r="D30" s="37"/>
      <c r="E30" s="19"/>
      <c r="F30" s="19"/>
      <c r="G30" s="19"/>
      <c r="J30" s="31"/>
      <c r="K30" s="32"/>
      <c r="L30" s="32"/>
      <c r="M30" s="32"/>
      <c r="N30" s="32"/>
      <c r="O30" s="32"/>
      <c r="P30" s="32"/>
    </row>
    <row r="31" spans="1:16" x14ac:dyDescent="0.25">
      <c r="A31" s="14"/>
      <c r="B31" s="19"/>
      <c r="C31" s="19"/>
      <c r="D31" s="37"/>
      <c r="E31" s="19"/>
      <c r="F31" s="19"/>
      <c r="G31" s="19"/>
      <c r="J31" s="31"/>
      <c r="K31" s="32"/>
      <c r="L31" s="32"/>
      <c r="M31" s="32"/>
      <c r="N31" s="32"/>
      <c r="O31" s="32"/>
      <c r="P31" s="32"/>
    </row>
    <row r="32" spans="1:16" x14ac:dyDescent="0.25">
      <c r="A32" s="14"/>
      <c r="B32" s="19"/>
      <c r="C32" s="19"/>
      <c r="D32" s="37"/>
      <c r="E32" s="19"/>
      <c r="F32" s="19"/>
      <c r="G32" s="19"/>
      <c r="J32" s="31"/>
      <c r="K32" s="32"/>
      <c r="L32" s="32"/>
      <c r="M32" s="32"/>
      <c r="N32" s="32"/>
      <c r="O32" s="32"/>
      <c r="P32" s="32"/>
    </row>
    <row r="33" spans="1:16" x14ac:dyDescent="0.25">
      <c r="A33" s="14"/>
      <c r="B33" s="19"/>
      <c r="C33" s="19"/>
      <c r="D33" s="37"/>
      <c r="E33" s="19"/>
      <c r="F33" s="19"/>
      <c r="G33" s="19"/>
      <c r="J33" s="31"/>
      <c r="K33" s="32"/>
      <c r="L33" s="32"/>
      <c r="M33" s="32"/>
      <c r="N33" s="32"/>
      <c r="O33" s="32"/>
      <c r="P33" s="32"/>
    </row>
    <row r="34" spans="1:16" x14ac:dyDescent="0.25">
      <c r="A34" s="14"/>
      <c r="B34" s="19"/>
      <c r="C34" s="19"/>
      <c r="D34" s="37"/>
      <c r="E34" s="19"/>
      <c r="F34" s="19"/>
      <c r="G34" s="19"/>
      <c r="J34" s="31"/>
      <c r="K34" s="32"/>
      <c r="L34" s="32"/>
      <c r="M34" s="32"/>
      <c r="N34" s="32"/>
      <c r="O34" s="32"/>
      <c r="P34" s="32"/>
    </row>
    <row r="35" spans="1:16" x14ac:dyDescent="0.25">
      <c r="A35" s="14"/>
      <c r="B35" s="19"/>
      <c r="C35" s="19"/>
      <c r="D35" s="37"/>
      <c r="E35" s="19"/>
      <c r="F35" s="19"/>
      <c r="G35" s="19"/>
      <c r="J35" s="31"/>
      <c r="K35" s="32"/>
      <c r="L35" s="32"/>
      <c r="M35" s="32"/>
      <c r="N35" s="32"/>
      <c r="O35" s="32"/>
      <c r="P35" s="32"/>
    </row>
    <row r="36" spans="1:16" x14ac:dyDescent="0.25">
      <c r="A36" s="14"/>
      <c r="B36" s="19"/>
      <c r="C36" s="19"/>
      <c r="D36" s="37"/>
      <c r="E36" s="19"/>
      <c r="F36" s="19"/>
      <c r="G36" s="19"/>
      <c r="J36" s="31"/>
      <c r="K36" s="32"/>
      <c r="L36" s="32"/>
      <c r="M36" s="32"/>
      <c r="N36" s="32"/>
      <c r="O36" s="32"/>
      <c r="P36" s="32"/>
    </row>
    <row r="37" spans="1:16" x14ac:dyDescent="0.25">
      <c r="A37" s="14"/>
      <c r="B37" s="19"/>
      <c r="C37" s="19"/>
      <c r="D37" s="37"/>
      <c r="E37" s="19"/>
      <c r="F37" s="19"/>
      <c r="G37" s="19"/>
      <c r="J37" s="31"/>
      <c r="K37" s="32"/>
      <c r="L37" s="32"/>
      <c r="M37" s="32"/>
      <c r="N37" s="32"/>
      <c r="O37" s="32"/>
      <c r="P37" s="32"/>
    </row>
    <row r="38" spans="1:16" x14ac:dyDescent="0.25">
      <c r="A38" s="14"/>
      <c r="B38" s="19"/>
      <c r="C38" s="19"/>
      <c r="D38" s="37"/>
      <c r="E38" s="19"/>
      <c r="F38" s="19"/>
      <c r="G38" s="19"/>
      <c r="J38" s="31"/>
      <c r="K38" s="32"/>
      <c r="L38" s="32"/>
      <c r="M38" s="32"/>
      <c r="N38" s="32"/>
      <c r="O38" s="32"/>
      <c r="P38" s="32"/>
    </row>
    <row r="39" spans="1:16" x14ac:dyDescent="0.25">
      <c r="A39" s="14"/>
      <c r="B39" s="19"/>
      <c r="C39" s="19"/>
      <c r="D39" s="37"/>
      <c r="E39" s="19"/>
      <c r="F39" s="19"/>
      <c r="G39" s="19"/>
      <c r="J39" s="31"/>
      <c r="K39" s="32"/>
      <c r="L39" s="32"/>
      <c r="M39" s="32"/>
      <c r="N39" s="32"/>
      <c r="O39" s="32"/>
      <c r="P39" s="32"/>
    </row>
    <row r="40" spans="1:16" x14ac:dyDescent="0.25">
      <c r="A40" s="14"/>
      <c r="B40" s="19"/>
      <c r="C40" s="19"/>
      <c r="D40" s="37"/>
      <c r="E40" s="19"/>
      <c r="F40" s="19"/>
      <c r="G40" s="19"/>
      <c r="J40" s="31"/>
      <c r="K40" s="32"/>
      <c r="L40" s="32"/>
      <c r="M40" s="32"/>
      <c r="N40" s="32"/>
      <c r="O40" s="32"/>
      <c r="P40" s="32"/>
    </row>
    <row r="41" spans="1:16" x14ac:dyDescent="0.25">
      <c r="A41" s="14"/>
      <c r="B41" s="19"/>
      <c r="C41" s="19"/>
      <c r="D41" s="37"/>
      <c r="E41" s="19"/>
      <c r="F41" s="19"/>
      <c r="G41" s="19"/>
      <c r="J41" s="31"/>
      <c r="K41" s="32"/>
      <c r="L41" s="32"/>
      <c r="M41" s="32"/>
      <c r="N41" s="32"/>
      <c r="O41" s="32"/>
      <c r="P41" s="32"/>
    </row>
    <row r="42" spans="1:16" x14ac:dyDescent="0.25">
      <c r="A42" s="14"/>
      <c r="B42" s="19"/>
      <c r="C42" s="19"/>
      <c r="D42" s="19"/>
      <c r="E42" s="19"/>
      <c r="F42" s="19"/>
      <c r="G42" s="19"/>
      <c r="J42" s="31"/>
      <c r="K42" s="32"/>
      <c r="L42" s="32"/>
      <c r="M42" s="32"/>
      <c r="N42" s="32"/>
      <c r="O42" s="32"/>
      <c r="P42" s="32"/>
    </row>
    <row r="43" spans="1:16" x14ac:dyDescent="0.25">
      <c r="A43" s="14"/>
      <c r="B43" s="19"/>
      <c r="C43" s="19"/>
      <c r="D43" s="19"/>
      <c r="E43" s="19"/>
      <c r="F43" s="19"/>
      <c r="G43" s="19"/>
      <c r="J43" s="31"/>
      <c r="K43" s="32"/>
      <c r="L43" s="32"/>
      <c r="M43" s="32"/>
      <c r="N43" s="32"/>
      <c r="O43" s="32"/>
      <c r="P43" s="32"/>
    </row>
    <row r="44" spans="1:16" x14ac:dyDescent="0.25">
      <c r="A44" s="14"/>
      <c r="B44" s="19"/>
      <c r="C44" s="19"/>
      <c r="D44" s="19"/>
      <c r="E44" s="19"/>
      <c r="F44" s="19"/>
      <c r="G44" s="19"/>
      <c r="J44" s="31"/>
      <c r="K44" s="32"/>
      <c r="L44" s="32"/>
      <c r="M44" s="32"/>
      <c r="N44" s="32"/>
      <c r="O44" s="32"/>
      <c r="P44" s="32"/>
    </row>
    <row r="45" spans="1:16" ht="14.25" thickBot="1" x14ac:dyDescent="0.3">
      <c r="A45" s="724" t="s">
        <v>185</v>
      </c>
      <c r="B45" s="724"/>
      <c r="C45" s="724"/>
      <c r="D45" s="724"/>
      <c r="E45" s="724"/>
      <c r="F45" s="724"/>
      <c r="G45" s="724"/>
      <c r="J45" s="725" t="s">
        <v>252</v>
      </c>
      <c r="K45" s="725"/>
      <c r="L45" s="725"/>
      <c r="M45" s="725"/>
      <c r="N45" s="725"/>
      <c r="O45" s="725"/>
      <c r="P45" s="725"/>
    </row>
    <row r="46" spans="1:16" ht="15.75" customHeight="1" thickBot="1" x14ac:dyDescent="0.3">
      <c r="A46" s="70"/>
      <c r="B46" s="234">
        <f t="shared" ref="B46:G46" si="4">B20</f>
        <v>2018</v>
      </c>
      <c r="C46" s="234">
        <f t="shared" si="4"/>
        <v>2019</v>
      </c>
      <c r="D46" s="234">
        <f t="shared" si="4"/>
        <v>2020</v>
      </c>
      <c r="E46" s="234">
        <f t="shared" si="4"/>
        <v>2021</v>
      </c>
      <c r="F46" s="234">
        <f t="shared" si="4"/>
        <v>2022</v>
      </c>
      <c r="G46" s="234">
        <f t="shared" si="4"/>
        <v>2023</v>
      </c>
      <c r="J46" s="10"/>
      <c r="K46" s="7">
        <f t="shared" ref="K46:P46" si="5">K20</f>
        <v>2018</v>
      </c>
      <c r="L46" s="7">
        <f t="shared" si="5"/>
        <v>2019</v>
      </c>
      <c r="M46" s="7">
        <f t="shared" si="5"/>
        <v>2020</v>
      </c>
      <c r="N46" s="7">
        <f t="shared" si="5"/>
        <v>2021</v>
      </c>
      <c r="O46" s="7">
        <f t="shared" si="5"/>
        <v>2022</v>
      </c>
      <c r="P46" s="7">
        <f t="shared" si="5"/>
        <v>2023</v>
      </c>
    </row>
    <row r="47" spans="1:16" x14ac:dyDescent="0.25">
      <c r="A47" s="304" t="s">
        <v>662</v>
      </c>
      <c r="B47" s="74">
        <f t="shared" ref="B47:G47" si="6">B21</f>
        <v>-1.0483926938767456</v>
      </c>
      <c r="C47" s="74">
        <f t="shared" si="6"/>
        <v>-1.2951457132102888</v>
      </c>
      <c r="D47" s="74">
        <f t="shared" si="6"/>
        <v>-8.3985292482612834</v>
      </c>
      <c r="E47" s="74">
        <f t="shared" si="6"/>
        <v>-4.8831427558206677</v>
      </c>
      <c r="F47" s="74">
        <f t="shared" si="6"/>
        <v>-3.7217317609731486</v>
      </c>
      <c r="G47" s="74">
        <f t="shared" si="6"/>
        <v>-2.8930172865733033</v>
      </c>
      <c r="J47" s="11" t="s">
        <v>186</v>
      </c>
      <c r="K47" s="15">
        <f t="shared" ref="K47:P47" si="7">K21</f>
        <v>49.399716081953251</v>
      </c>
      <c r="L47" s="15">
        <f t="shared" si="7"/>
        <v>47.996600019112954</v>
      </c>
      <c r="M47" s="15">
        <f t="shared" si="7"/>
        <v>61.237731762813887</v>
      </c>
      <c r="N47" s="15">
        <f t="shared" si="7"/>
        <v>61.880446023645128</v>
      </c>
      <c r="O47" s="15">
        <f t="shared" si="7"/>
        <v>61.445255726036351</v>
      </c>
      <c r="P47" s="15">
        <f t="shared" si="7"/>
        <v>60.088223839173196</v>
      </c>
    </row>
    <row r="48" spans="1:16" ht="14.25" thickBot="1" x14ac:dyDescent="0.3">
      <c r="A48" s="1" t="s">
        <v>187</v>
      </c>
      <c r="B48" s="81">
        <f t="shared" ref="B48:G48" si="8">B22</f>
        <v>-1.7604013347443299</v>
      </c>
      <c r="C48" s="81">
        <f t="shared" si="8"/>
        <v>-1.9578318109866053</v>
      </c>
      <c r="D48" s="81">
        <f t="shared" si="8"/>
        <v>-3.9614232309808237</v>
      </c>
      <c r="E48" s="81">
        <f t="shared" si="8"/>
        <v>-3.7184197019197027</v>
      </c>
      <c r="F48" s="81">
        <f t="shared" si="8"/>
        <v>-3.2084436509867942</v>
      </c>
      <c r="G48" s="81">
        <f t="shared" si="8"/>
        <v>-2.7103464088339866</v>
      </c>
      <c r="J48" s="11" t="s">
        <v>188</v>
      </c>
      <c r="K48" s="15">
        <f t="shared" ref="K48:P48" si="9">K22</f>
        <v>46.568894982592781</v>
      </c>
      <c r="L48" s="15">
        <f t="shared" si="9"/>
        <v>45.322356101238128</v>
      </c>
      <c r="M48" s="15">
        <f t="shared" si="9"/>
        <v>58.257025695221571</v>
      </c>
      <c r="N48" s="15">
        <f t="shared" si="9"/>
        <v>59.093776000646827</v>
      </c>
      <c r="O48" s="15">
        <f t="shared" si="9"/>
        <v>58.805106942177623</v>
      </c>
      <c r="P48" s="15">
        <f t="shared" si="9"/>
        <v>57.580875119033792</v>
      </c>
    </row>
    <row r="49" spans="1:16" ht="14.25" thickBot="1" x14ac:dyDescent="0.3">
      <c r="A49" s="287" t="s">
        <v>661</v>
      </c>
      <c r="B49" s="305">
        <f t="shared" ref="B49:G49" si="10">B23</f>
        <v>-0.65615214366174834</v>
      </c>
      <c r="C49" s="305">
        <f t="shared" si="10"/>
        <v>-0.19743047624227539</v>
      </c>
      <c r="D49" s="305">
        <f t="shared" si="10"/>
        <v>-2.0035914199942182</v>
      </c>
      <c r="E49" s="305">
        <f>E23</f>
        <v>0.24300352906112099</v>
      </c>
      <c r="F49" s="305">
        <f t="shared" si="10"/>
        <v>0.50997605093290854</v>
      </c>
      <c r="G49" s="305">
        <f t="shared" si="10"/>
        <v>0.4980972421528076</v>
      </c>
      <c r="H49" s="114"/>
      <c r="I49" s="114"/>
      <c r="J49" s="11" t="s">
        <v>184</v>
      </c>
      <c r="K49" s="15">
        <f t="shared" ref="K49:P49" si="11">K23</f>
        <v>2.8308210993604672</v>
      </c>
      <c r="L49" s="15">
        <f t="shared" si="11"/>
        <v>2.674243917874827</v>
      </c>
      <c r="M49" s="15">
        <f t="shared" si="11"/>
        <v>2.980706067592314</v>
      </c>
      <c r="N49" s="15">
        <f t="shared" si="11"/>
        <v>2.7866700229982992</v>
      </c>
      <c r="O49" s="15">
        <f t="shared" si="11"/>
        <v>2.6401487838587299</v>
      </c>
      <c r="P49" s="15">
        <f t="shared" si="11"/>
        <v>2.5073487201394045</v>
      </c>
    </row>
    <row r="50" spans="1:16" x14ac:dyDescent="0.25">
      <c r="A50" s="124"/>
      <c r="B50" s="310"/>
      <c r="C50" s="310"/>
      <c r="D50" s="311"/>
      <c r="E50" s="310"/>
      <c r="F50" s="310"/>
      <c r="G50" s="310"/>
      <c r="H50" s="114"/>
      <c r="I50" s="114"/>
      <c r="J50" s="250" t="s">
        <v>189</v>
      </c>
      <c r="K50" s="251">
        <f t="shared" ref="K50:P50" si="12">K24</f>
        <v>43.410814558707195</v>
      </c>
      <c r="L50" s="251">
        <f t="shared" si="12"/>
        <v>43.154547288616122</v>
      </c>
      <c r="M50" s="251">
        <f t="shared" si="12"/>
        <v>54.306186675056594</v>
      </c>
      <c r="N50" s="251">
        <f t="shared" si="12"/>
        <v>56.789945552293752</v>
      </c>
      <c r="O50" s="251">
        <f t="shared" si="12"/>
        <v>57.576704571669723</v>
      </c>
      <c r="P50" s="251">
        <f t="shared" si="12"/>
        <v>57.402780140481376</v>
      </c>
    </row>
    <row r="51" spans="1:16" x14ac:dyDescent="0.25">
      <c r="A51" s="118"/>
      <c r="B51" s="308"/>
      <c r="C51" s="308"/>
      <c r="D51" s="309"/>
      <c r="E51" s="308"/>
      <c r="F51" s="722" t="s">
        <v>236</v>
      </c>
      <c r="G51" s="722"/>
      <c r="H51" s="114"/>
      <c r="I51" s="114"/>
      <c r="J51" s="17" t="s">
        <v>635</v>
      </c>
      <c r="K51" s="32">
        <f>K25</f>
        <v>59</v>
      </c>
      <c r="L51" s="32">
        <f t="shared" ref="L51:P52" si="13">L25</f>
        <v>58</v>
      </c>
      <c r="M51" s="32">
        <f t="shared" si="13"/>
        <v>57</v>
      </c>
      <c r="N51" s="32">
        <f t="shared" si="13"/>
        <v>56</v>
      </c>
      <c r="O51" s="32">
        <f t="shared" si="13"/>
        <v>55</v>
      </c>
      <c r="P51" s="32">
        <f t="shared" si="13"/>
        <v>54</v>
      </c>
    </row>
    <row r="52" spans="1:16" x14ac:dyDescent="0.25">
      <c r="A52" s="118"/>
      <c r="B52" s="308"/>
      <c r="C52" s="308"/>
      <c r="D52" s="309"/>
      <c r="E52" s="308"/>
      <c r="F52" s="308"/>
      <c r="G52" s="308"/>
      <c r="H52" s="114"/>
      <c r="I52" s="114"/>
      <c r="J52" s="113" t="s">
        <v>634</v>
      </c>
      <c r="K52" s="251">
        <f>K26</f>
        <v>49</v>
      </c>
      <c r="L52" s="251">
        <f t="shared" si="13"/>
        <v>48</v>
      </c>
      <c r="M52" s="251">
        <f t="shared" si="13"/>
        <v>47</v>
      </c>
      <c r="N52" s="251">
        <f t="shared" si="13"/>
        <v>46</v>
      </c>
      <c r="O52" s="251">
        <f t="shared" si="13"/>
        <v>45</v>
      </c>
      <c r="P52" s="251">
        <f t="shared" si="13"/>
        <v>44</v>
      </c>
    </row>
    <row r="53" spans="1:16" x14ac:dyDescent="0.25">
      <c r="H53" s="114"/>
      <c r="I53" s="114"/>
      <c r="O53" s="723" t="s">
        <v>236</v>
      </c>
      <c r="P53" s="723"/>
    </row>
    <row r="54" spans="1:16" x14ac:dyDescent="0.25">
      <c r="H54" s="114"/>
      <c r="I54" s="114"/>
    </row>
    <row r="55" spans="1:16" x14ac:dyDescent="0.25">
      <c r="H55" s="114"/>
      <c r="I55" s="114"/>
    </row>
  </sheetData>
  <mergeCells count="10">
    <mergeCell ref="F51:G51"/>
    <mergeCell ref="O27:P27"/>
    <mergeCell ref="O53:P53"/>
    <mergeCell ref="A19:D19"/>
    <mergeCell ref="E19:G19"/>
    <mergeCell ref="J19:P19"/>
    <mergeCell ref="A45:D45"/>
    <mergeCell ref="E45:G45"/>
    <mergeCell ref="J45:P45"/>
    <mergeCell ref="F27:G27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29"/>
  <sheetViews>
    <sheetView showGridLines="0" workbookViewId="0">
      <selection activeCell="B3" sqref="B3"/>
    </sheetView>
  </sheetViews>
  <sheetFormatPr defaultColWidth="9.140625" defaultRowHeight="13.5" x14ac:dyDescent="0.25"/>
  <cols>
    <col min="1" max="1" width="16" style="17" customWidth="1"/>
    <col min="2" max="16384" width="9.140625" style="17"/>
  </cols>
  <sheetData>
    <row r="2" spans="1:56" x14ac:dyDescent="0.25">
      <c r="B2" s="17">
        <v>2016</v>
      </c>
      <c r="C2" s="17">
        <v>2017</v>
      </c>
      <c r="D2" s="17">
        <v>2018</v>
      </c>
      <c r="E2" s="17">
        <v>2019</v>
      </c>
      <c r="F2" s="17">
        <v>2020</v>
      </c>
      <c r="G2" s="17">
        <v>2021</v>
      </c>
      <c r="H2" s="17">
        <v>2022</v>
      </c>
      <c r="I2" s="17">
        <v>2023</v>
      </c>
      <c r="J2" s="17">
        <v>2024</v>
      </c>
      <c r="K2" s="17">
        <v>2025</v>
      </c>
      <c r="L2" s="17">
        <v>2026</v>
      </c>
      <c r="M2" s="17">
        <v>2027</v>
      </c>
      <c r="N2" s="17">
        <v>2028</v>
      </c>
      <c r="O2" s="17">
        <v>2029</v>
      </c>
      <c r="P2" s="17">
        <v>2030</v>
      </c>
      <c r="Q2" s="17">
        <v>2031</v>
      </c>
      <c r="R2" s="17">
        <v>2032</v>
      </c>
      <c r="S2" s="17">
        <v>2033</v>
      </c>
      <c r="T2" s="17">
        <v>2034</v>
      </c>
      <c r="U2" s="17">
        <v>2035</v>
      </c>
      <c r="V2" s="17">
        <v>2036</v>
      </c>
      <c r="W2" s="17">
        <v>2037</v>
      </c>
      <c r="X2" s="17">
        <v>2038</v>
      </c>
      <c r="Y2" s="17">
        <v>2039</v>
      </c>
      <c r="Z2" s="17">
        <v>2040</v>
      </c>
      <c r="AA2" s="17">
        <v>2041</v>
      </c>
      <c r="AB2" s="17">
        <v>2042</v>
      </c>
      <c r="AC2" s="17">
        <v>2043</v>
      </c>
      <c r="AD2" s="17">
        <v>2044</v>
      </c>
      <c r="AE2" s="17">
        <v>2045</v>
      </c>
      <c r="AF2" s="17">
        <v>2046</v>
      </c>
      <c r="AG2" s="17">
        <v>2047</v>
      </c>
      <c r="AH2" s="17">
        <v>2048</v>
      </c>
      <c r="AI2" s="17">
        <v>2049</v>
      </c>
      <c r="AJ2" s="17">
        <v>2050</v>
      </c>
      <c r="AK2" s="17">
        <v>2051</v>
      </c>
      <c r="AL2" s="17">
        <v>2052</v>
      </c>
      <c r="AM2" s="17">
        <v>2053</v>
      </c>
      <c r="AN2" s="17">
        <v>2054</v>
      </c>
      <c r="AO2" s="17">
        <v>2055</v>
      </c>
      <c r="AP2" s="17">
        <v>2056</v>
      </c>
      <c r="AQ2" s="17">
        <v>2057</v>
      </c>
      <c r="AR2" s="17">
        <v>2058</v>
      </c>
      <c r="AS2" s="17">
        <v>2059</v>
      </c>
      <c r="AT2" s="17">
        <v>2060</v>
      </c>
      <c r="AU2" s="17">
        <v>2061</v>
      </c>
      <c r="AV2" s="17">
        <v>2062</v>
      </c>
      <c r="AW2" s="17">
        <v>2063</v>
      </c>
      <c r="AX2" s="17">
        <v>2064</v>
      </c>
      <c r="AY2" s="17">
        <v>2065</v>
      </c>
      <c r="AZ2" s="17">
        <v>2066</v>
      </c>
      <c r="BA2" s="17">
        <v>2067</v>
      </c>
      <c r="BB2" s="17">
        <v>2068</v>
      </c>
      <c r="BC2" s="17">
        <v>2069</v>
      </c>
      <c r="BD2" s="17">
        <v>2070</v>
      </c>
    </row>
    <row r="3" spans="1:56" x14ac:dyDescent="0.25">
      <c r="A3" s="17" t="s">
        <v>1001</v>
      </c>
      <c r="B3" s="278">
        <v>0</v>
      </c>
      <c r="C3" s="278">
        <v>0</v>
      </c>
      <c r="D3" s="278">
        <v>0</v>
      </c>
      <c r="E3" s="278">
        <v>0</v>
      </c>
      <c r="F3" s="278">
        <v>4.3724780517719886E-3</v>
      </c>
      <c r="G3" s="278">
        <v>4.2577427783038468E-3</v>
      </c>
      <c r="H3" s="278">
        <v>4.1159185320399777E-3</v>
      </c>
      <c r="I3" s="278">
        <v>3.9492225040683171E-3</v>
      </c>
      <c r="J3" s="278">
        <v>3.8408227389079286E-3</v>
      </c>
      <c r="K3" s="278">
        <v>3.7352103563030314E-3</v>
      </c>
      <c r="L3" s="278">
        <v>3.6323348334128674E-3</v>
      </c>
      <c r="M3" s="278">
        <v>3.5141986187798013E-3</v>
      </c>
      <c r="N3" s="278">
        <v>3.4107696666177412E-3</v>
      </c>
      <c r="O3" s="278">
        <v>3.3225494421754709E-3</v>
      </c>
      <c r="P3" s="278">
        <v>3.2296054559788484E-3</v>
      </c>
      <c r="Q3" s="278">
        <v>3.1687020040446212E-3</v>
      </c>
      <c r="R3" s="278">
        <v>3.1269576353893797E-3</v>
      </c>
      <c r="S3" s="278">
        <v>3.1023810201016022E-3</v>
      </c>
      <c r="T3" s="278">
        <v>3.097657118351943E-3</v>
      </c>
      <c r="U3" s="278">
        <v>3.1145211910396514E-3</v>
      </c>
      <c r="V3" s="278">
        <v>3.1538660626610759E-3</v>
      </c>
      <c r="W3" s="278">
        <v>3.2101734238379614E-3</v>
      </c>
      <c r="X3" s="278">
        <v>3.2813326949448773E-3</v>
      </c>
      <c r="Y3" s="278">
        <v>3.3540181671287417E-3</v>
      </c>
      <c r="Z3" s="278">
        <v>3.4344997894956153E-3</v>
      </c>
      <c r="AA3" s="278">
        <v>3.5258505945141849E-3</v>
      </c>
      <c r="AB3" s="278">
        <v>3.6197083183349826E-3</v>
      </c>
      <c r="AC3" s="278">
        <v>3.7162129940413458E-3</v>
      </c>
      <c r="AD3" s="278">
        <v>3.8142539026223554E-3</v>
      </c>
      <c r="AE3" s="278">
        <v>3.9129335653558389E-3</v>
      </c>
      <c r="AF3" s="278">
        <v>4.0160222965707065E-3</v>
      </c>
      <c r="AG3" s="278">
        <v>4.1162185781701555E-3</v>
      </c>
      <c r="AH3" s="278">
        <v>4.2160386464033667E-3</v>
      </c>
      <c r="AI3" s="278">
        <v>4.3100992918637254E-3</v>
      </c>
      <c r="AJ3" s="278">
        <v>4.3993331458584001E-3</v>
      </c>
      <c r="AK3" s="278">
        <v>4.4820481900243458E-3</v>
      </c>
      <c r="AL3" s="278">
        <v>4.5630108688480275E-3</v>
      </c>
      <c r="AM3" s="278">
        <v>4.6361625012377172E-3</v>
      </c>
      <c r="AN3" s="278">
        <v>4.7039186033494551E-3</v>
      </c>
      <c r="AO3" s="278">
        <v>4.7654935331417902E-3</v>
      </c>
      <c r="AP3" s="278">
        <v>4.8129253749288059E-3</v>
      </c>
      <c r="AQ3" s="278">
        <v>4.8361211143609917E-3</v>
      </c>
      <c r="AR3" s="278">
        <v>4.8495473114093524E-3</v>
      </c>
      <c r="AS3" s="278">
        <v>4.8481099157897389E-3</v>
      </c>
      <c r="AT3" s="278">
        <v>4.8503358081487258E-3</v>
      </c>
      <c r="AU3" s="278">
        <v>4.8314472683150533E-3</v>
      </c>
      <c r="AV3" s="278">
        <v>4.8085043643904812E-3</v>
      </c>
      <c r="AW3" s="278">
        <v>4.7807384461131253E-3</v>
      </c>
      <c r="AX3" s="278">
        <v>4.7355060201135779E-3</v>
      </c>
      <c r="AY3" s="278">
        <v>4.70375365155834E-3</v>
      </c>
      <c r="AZ3" s="278">
        <v>4.6669402850179342E-3</v>
      </c>
      <c r="BA3" s="278">
        <v>4.6315258222805189E-3</v>
      </c>
      <c r="BB3" s="278">
        <v>4.6059998079218956E-3</v>
      </c>
      <c r="BC3" s="278">
        <v>4.5849132125967973E-3</v>
      </c>
      <c r="BD3" s="278">
        <v>4.572620856516163E-3</v>
      </c>
    </row>
    <row r="5" spans="1:56" x14ac:dyDescent="0.25">
      <c r="B5" s="17">
        <v>2016</v>
      </c>
      <c r="C5" s="17">
        <v>2017</v>
      </c>
      <c r="D5" s="17">
        <v>2018</v>
      </c>
      <c r="E5" s="17">
        <v>2019</v>
      </c>
      <c r="F5" s="17">
        <v>2020</v>
      </c>
      <c r="G5" s="17">
        <v>2021</v>
      </c>
      <c r="H5" s="17">
        <v>2022</v>
      </c>
      <c r="I5" s="17">
        <v>2023</v>
      </c>
      <c r="J5" s="17">
        <v>2024</v>
      </c>
      <c r="K5" s="17">
        <v>2025</v>
      </c>
      <c r="L5" s="17">
        <v>2026</v>
      </c>
      <c r="M5" s="17">
        <v>2027</v>
      </c>
      <c r="N5" s="17">
        <v>2028</v>
      </c>
      <c r="O5" s="17">
        <v>2029</v>
      </c>
      <c r="P5" s="17">
        <v>2030</v>
      </c>
      <c r="Q5" s="17">
        <v>2031</v>
      </c>
      <c r="R5" s="17">
        <v>2032</v>
      </c>
      <c r="S5" s="17">
        <v>2033</v>
      </c>
      <c r="T5" s="17">
        <v>2034</v>
      </c>
      <c r="U5" s="17">
        <v>2035</v>
      </c>
      <c r="V5" s="17">
        <v>2036</v>
      </c>
      <c r="W5" s="17">
        <v>2037</v>
      </c>
      <c r="X5" s="17">
        <v>2038</v>
      </c>
      <c r="Y5" s="17">
        <v>2039</v>
      </c>
      <c r="Z5" s="17">
        <v>2040</v>
      </c>
      <c r="AA5" s="17">
        <v>2041</v>
      </c>
      <c r="AB5" s="17">
        <v>2042</v>
      </c>
      <c r="AC5" s="17">
        <v>2043</v>
      </c>
      <c r="AD5" s="17">
        <v>2044</v>
      </c>
      <c r="AE5" s="17">
        <v>2045</v>
      </c>
      <c r="AF5" s="17">
        <v>2046</v>
      </c>
      <c r="AG5" s="17">
        <v>2047</v>
      </c>
      <c r="AH5" s="17">
        <v>2048</v>
      </c>
      <c r="AI5" s="17">
        <v>2049</v>
      </c>
      <c r="AJ5" s="17">
        <v>2050</v>
      </c>
      <c r="AK5" s="17">
        <v>2051</v>
      </c>
      <c r="AL5" s="17">
        <v>2052</v>
      </c>
      <c r="AM5" s="17">
        <v>2053</v>
      </c>
      <c r="AN5" s="17">
        <v>2054</v>
      </c>
      <c r="AO5" s="17">
        <v>2055</v>
      </c>
      <c r="AP5" s="17">
        <v>2056</v>
      </c>
      <c r="AQ5" s="17">
        <v>2057</v>
      </c>
      <c r="AR5" s="17">
        <v>2058</v>
      </c>
      <c r="AS5" s="17">
        <v>2059</v>
      </c>
      <c r="AT5" s="17">
        <v>2060</v>
      </c>
      <c r="AU5" s="17">
        <v>2061</v>
      </c>
      <c r="AV5" s="17">
        <v>2062</v>
      </c>
      <c r="AW5" s="17">
        <v>2063</v>
      </c>
      <c r="AX5" s="17">
        <v>2064</v>
      </c>
      <c r="AY5" s="17">
        <v>2065</v>
      </c>
      <c r="AZ5" s="17">
        <v>2066</v>
      </c>
      <c r="BA5" s="17">
        <v>2067</v>
      </c>
      <c r="BB5" s="17">
        <v>2068</v>
      </c>
      <c r="BC5" s="17">
        <v>2069</v>
      </c>
      <c r="BD5" s="17">
        <v>2070</v>
      </c>
    </row>
    <row r="6" spans="1:56" x14ac:dyDescent="0.25">
      <c r="A6" s="17" t="s">
        <v>1002</v>
      </c>
      <c r="B6" s="278">
        <v>0</v>
      </c>
      <c r="C6" s="278">
        <v>0</v>
      </c>
      <c r="D6" s="278">
        <v>0</v>
      </c>
      <c r="E6" s="278">
        <v>0</v>
      </c>
      <c r="F6" s="278">
        <v>4.3724780517719886E-3</v>
      </c>
      <c r="G6" s="278">
        <v>4.2577427783038468E-3</v>
      </c>
      <c r="H6" s="278">
        <v>4.1159185320399777E-3</v>
      </c>
      <c r="I6" s="278">
        <v>3.9492225040683171E-3</v>
      </c>
      <c r="J6" s="278">
        <v>3.8408227389079286E-3</v>
      </c>
      <c r="K6" s="278">
        <v>3.7352103563030314E-3</v>
      </c>
      <c r="L6" s="278">
        <v>3.6323348334128674E-3</v>
      </c>
      <c r="M6" s="278">
        <v>3.5141986187798013E-3</v>
      </c>
      <c r="N6" s="278">
        <v>3.4107696666177412E-3</v>
      </c>
      <c r="O6" s="278">
        <v>3.3225494421754709E-3</v>
      </c>
      <c r="P6" s="278">
        <v>3.2296054559788484E-3</v>
      </c>
      <c r="Q6" s="278">
        <v>3.1687020040446212E-3</v>
      </c>
      <c r="R6" s="278">
        <v>3.1269576353893797E-3</v>
      </c>
      <c r="S6" s="278">
        <v>3.1023810201016022E-3</v>
      </c>
      <c r="T6" s="278">
        <v>3.097657118351943E-3</v>
      </c>
      <c r="U6" s="278">
        <v>3.1145211910396514E-3</v>
      </c>
      <c r="V6" s="278">
        <v>3.1538660626610759E-3</v>
      </c>
      <c r="W6" s="278">
        <v>3.2101734238379614E-3</v>
      </c>
      <c r="X6" s="278">
        <v>3.2813326949448773E-3</v>
      </c>
      <c r="Y6" s="278">
        <v>3.3540181671287417E-3</v>
      </c>
      <c r="Z6" s="278">
        <v>3.4344997894956153E-3</v>
      </c>
      <c r="AA6" s="278">
        <v>3.5258505945141849E-3</v>
      </c>
      <c r="AB6" s="278">
        <v>3.6197083183349826E-3</v>
      </c>
      <c r="AC6" s="278">
        <v>3.7162129940413458E-3</v>
      </c>
      <c r="AD6" s="278">
        <v>3.8142539026223554E-3</v>
      </c>
      <c r="AE6" s="278">
        <v>3.9129335653558389E-3</v>
      </c>
      <c r="AF6" s="278">
        <v>4.0160222965707065E-3</v>
      </c>
      <c r="AG6" s="278">
        <v>4.1162185781701555E-3</v>
      </c>
      <c r="AH6" s="278">
        <v>4.2160386464033667E-3</v>
      </c>
      <c r="AI6" s="278">
        <v>4.3100992918637254E-3</v>
      </c>
      <c r="AJ6" s="278">
        <v>4.3993331458584001E-3</v>
      </c>
      <c r="AK6" s="278">
        <v>4.4820481900243458E-3</v>
      </c>
      <c r="AL6" s="278">
        <v>4.5630108688480275E-3</v>
      </c>
      <c r="AM6" s="278">
        <v>4.6361625012377172E-3</v>
      </c>
      <c r="AN6" s="278">
        <v>4.7039186033494551E-3</v>
      </c>
      <c r="AO6" s="278">
        <v>4.7654935331417902E-3</v>
      </c>
      <c r="AP6" s="278">
        <v>4.8129253749288059E-3</v>
      </c>
      <c r="AQ6" s="278">
        <v>4.8361211143609917E-3</v>
      </c>
      <c r="AR6" s="278">
        <v>4.8495473114093524E-3</v>
      </c>
      <c r="AS6" s="278">
        <v>4.8481099157897389E-3</v>
      </c>
      <c r="AT6" s="278">
        <v>4.8503358081487258E-3</v>
      </c>
      <c r="AU6" s="278">
        <v>4.8314472683150533E-3</v>
      </c>
      <c r="AV6" s="278">
        <v>4.8085043643904812E-3</v>
      </c>
      <c r="AW6" s="278">
        <v>4.7807384461131253E-3</v>
      </c>
      <c r="AX6" s="278">
        <v>4.7355060201135779E-3</v>
      </c>
      <c r="AY6" s="278">
        <v>4.70375365155834E-3</v>
      </c>
      <c r="AZ6" s="278">
        <v>4.6669402850179342E-3</v>
      </c>
      <c r="BA6" s="278">
        <v>4.6315258222805189E-3</v>
      </c>
      <c r="BB6" s="278">
        <v>4.6059998079218956E-3</v>
      </c>
      <c r="BC6" s="278">
        <v>4.5849132125967973E-3</v>
      </c>
      <c r="BD6" s="278">
        <v>4.572620856516163E-3</v>
      </c>
    </row>
    <row r="8" spans="1:56" ht="14.45" customHeight="1" x14ac:dyDescent="0.25">
      <c r="A8" s="764" t="s">
        <v>1012</v>
      </c>
      <c r="B8" s="764"/>
      <c r="C8" s="764"/>
      <c r="D8" s="764"/>
      <c r="E8" s="764"/>
      <c r="G8" s="764" t="s">
        <v>1014</v>
      </c>
      <c r="H8" s="764"/>
      <c r="I8" s="764"/>
      <c r="J8" s="764"/>
      <c r="K8" s="764"/>
      <c r="L8" s="764"/>
    </row>
    <row r="21" spans="1:56" x14ac:dyDescent="0.25">
      <c r="B21" s="17">
        <v>2016</v>
      </c>
      <c r="C21" s="17">
        <v>2017</v>
      </c>
      <c r="D21" s="17">
        <v>2018</v>
      </c>
      <c r="E21" s="17">
        <v>2019</v>
      </c>
      <c r="F21" s="17">
        <v>2020</v>
      </c>
      <c r="G21" s="17">
        <v>2021</v>
      </c>
      <c r="H21" s="17">
        <v>2022</v>
      </c>
      <c r="I21" s="17">
        <v>2023</v>
      </c>
      <c r="J21" s="17">
        <v>2024</v>
      </c>
      <c r="K21" s="17">
        <v>2025</v>
      </c>
      <c r="L21" s="17">
        <v>2026</v>
      </c>
      <c r="M21" s="17">
        <v>2027</v>
      </c>
      <c r="N21" s="17">
        <v>2028</v>
      </c>
      <c r="O21" s="17">
        <v>2029</v>
      </c>
      <c r="P21" s="17">
        <v>2030</v>
      </c>
      <c r="Q21" s="17">
        <v>2031</v>
      </c>
      <c r="R21" s="17">
        <v>2032</v>
      </c>
      <c r="S21" s="17">
        <v>2033</v>
      </c>
      <c r="T21" s="17">
        <v>2034</v>
      </c>
      <c r="U21" s="17">
        <v>2035</v>
      </c>
      <c r="V21" s="17">
        <v>2036</v>
      </c>
      <c r="W21" s="17">
        <v>2037</v>
      </c>
      <c r="X21" s="17">
        <v>2038</v>
      </c>
      <c r="Y21" s="17">
        <v>2039</v>
      </c>
      <c r="Z21" s="17">
        <v>2040</v>
      </c>
      <c r="AA21" s="17">
        <v>2041</v>
      </c>
      <c r="AB21" s="17">
        <v>2042</v>
      </c>
      <c r="AC21" s="17">
        <v>2043</v>
      </c>
      <c r="AD21" s="17">
        <v>2044</v>
      </c>
      <c r="AE21" s="17">
        <v>2045</v>
      </c>
      <c r="AF21" s="17">
        <v>2046</v>
      </c>
      <c r="AG21" s="17">
        <v>2047</v>
      </c>
      <c r="AH21" s="17">
        <v>2048</v>
      </c>
      <c r="AI21" s="17">
        <v>2049</v>
      </c>
      <c r="AJ21" s="17">
        <v>2050</v>
      </c>
      <c r="AK21" s="17">
        <v>2051</v>
      </c>
      <c r="AL21" s="17">
        <v>2052</v>
      </c>
      <c r="AM21" s="17">
        <v>2053</v>
      </c>
      <c r="AN21" s="17">
        <v>2054</v>
      </c>
      <c r="AO21" s="17">
        <v>2055</v>
      </c>
      <c r="AP21" s="17">
        <v>2056</v>
      </c>
      <c r="AQ21" s="17">
        <v>2057</v>
      </c>
      <c r="AR21" s="17">
        <v>2058</v>
      </c>
      <c r="AS21" s="17">
        <v>2059</v>
      </c>
      <c r="AT21" s="17">
        <v>2060</v>
      </c>
      <c r="AU21" s="17">
        <v>2061</v>
      </c>
      <c r="AV21" s="17">
        <v>2062</v>
      </c>
      <c r="AW21" s="17">
        <v>2063</v>
      </c>
      <c r="AX21" s="17">
        <v>2064</v>
      </c>
      <c r="AY21" s="17">
        <v>2065</v>
      </c>
      <c r="AZ21" s="17">
        <v>2066</v>
      </c>
      <c r="BA21" s="17">
        <v>2067</v>
      </c>
      <c r="BB21" s="17">
        <v>2068</v>
      </c>
      <c r="BC21" s="17">
        <v>2069</v>
      </c>
      <c r="BD21" s="17">
        <v>2070</v>
      </c>
    </row>
    <row r="22" spans="1:56" x14ac:dyDescent="0.25">
      <c r="A22" s="278" t="s">
        <v>1003</v>
      </c>
      <c r="B22" s="278">
        <v>8.5661178091161305E-2</v>
      </c>
      <c r="C22" s="278">
        <v>8.6895768194130696E-2</v>
      </c>
      <c r="D22" s="278">
        <v>8.5869719371022543E-2</v>
      </c>
      <c r="E22" s="278">
        <v>8.6079303371177349E-2</v>
      </c>
      <c r="F22" s="278">
        <v>8.6290943039993379E-2</v>
      </c>
      <c r="G22" s="278">
        <v>8.612088882413306E-2</v>
      </c>
      <c r="H22" s="278">
        <v>8.5456756298259579E-2</v>
      </c>
      <c r="I22" s="278">
        <v>8.4634509521504392E-2</v>
      </c>
      <c r="J22" s="278">
        <v>8.4519171064669926E-2</v>
      </c>
      <c r="K22" s="278">
        <v>8.45444640904435E-2</v>
      </c>
      <c r="L22" s="278">
        <v>8.4587524895146732E-2</v>
      </c>
      <c r="M22" s="278">
        <v>8.4459825437564154E-2</v>
      </c>
      <c r="N22" s="278">
        <v>8.4574394276437509E-2</v>
      </c>
      <c r="O22" s="278">
        <v>8.4864287601189498E-2</v>
      </c>
      <c r="P22" s="278">
        <v>8.4961828258627678E-2</v>
      </c>
      <c r="Q22" s="278">
        <v>8.5463063967824007E-2</v>
      </c>
      <c r="R22" s="278">
        <v>8.6131446633112119E-2</v>
      </c>
      <c r="S22" s="278">
        <v>8.7070832596380418E-2</v>
      </c>
      <c r="T22" s="278">
        <v>8.8235400018287419E-2</v>
      </c>
      <c r="U22" s="278">
        <v>8.9600216605603258E-2</v>
      </c>
      <c r="V22" s="278">
        <v>9.1248209781332634E-2</v>
      </c>
      <c r="W22" s="278">
        <v>9.3067478613093932E-2</v>
      </c>
      <c r="X22" s="278">
        <v>9.4998105289006568E-2</v>
      </c>
      <c r="Y22" s="278">
        <v>9.7009655737963801E-2</v>
      </c>
      <c r="Z22" s="278">
        <v>9.9082734504452263E-2</v>
      </c>
      <c r="AA22" s="278">
        <v>0.10126164588676058</v>
      </c>
      <c r="AB22" s="278">
        <v>0.10347044310550767</v>
      </c>
      <c r="AC22" s="278">
        <v>0.10567213575219751</v>
      </c>
      <c r="AD22" s="278">
        <v>0.10782943781403832</v>
      </c>
      <c r="AE22" s="278">
        <v>0.1100004844324599</v>
      </c>
      <c r="AF22" s="278">
        <v>0.11211583313437898</v>
      </c>
      <c r="AG22" s="278">
        <v>0.11431509882181706</v>
      </c>
      <c r="AH22" s="278">
        <v>0.11658287647449829</v>
      </c>
      <c r="AI22" s="278">
        <v>0.11889201702098863</v>
      </c>
      <c r="AJ22" s="278">
        <v>0.12121452551994143</v>
      </c>
      <c r="AK22" s="278">
        <v>0.12353813347818221</v>
      </c>
      <c r="AL22" s="278">
        <v>0.12582664350770864</v>
      </c>
      <c r="AM22" s="278">
        <v>0.12810740911500201</v>
      </c>
      <c r="AN22" s="278">
        <v>0.13036141639119239</v>
      </c>
      <c r="AO22" s="278">
        <v>0.13248698529519209</v>
      </c>
      <c r="AP22" s="278">
        <v>0.13437550715660918</v>
      </c>
      <c r="AQ22" s="278">
        <v>0.13571594266145581</v>
      </c>
      <c r="AR22" s="278">
        <v>0.13692693765672254</v>
      </c>
      <c r="AS22" s="278">
        <v>0.13780346341393132</v>
      </c>
      <c r="AT22" s="278">
        <v>0.13859805874113484</v>
      </c>
      <c r="AU22" s="278">
        <v>0.13901019485146779</v>
      </c>
      <c r="AV22" s="278">
        <v>0.13926390288852764</v>
      </c>
      <c r="AW22" s="278">
        <v>0.13929847927795375</v>
      </c>
      <c r="AX22" s="278">
        <v>0.1390008891378674</v>
      </c>
      <c r="AY22" s="278">
        <v>0.13886181159532901</v>
      </c>
      <c r="AZ22" s="278">
        <v>0.13852098118801878</v>
      </c>
      <c r="BA22" s="278">
        <v>0.13822564665896056</v>
      </c>
      <c r="BB22" s="278">
        <v>0.13800590968916818</v>
      </c>
      <c r="BC22" s="278">
        <v>0.13786322943207235</v>
      </c>
      <c r="BD22" s="278">
        <v>0.1377116280925299</v>
      </c>
    </row>
    <row r="23" spans="1:56" x14ac:dyDescent="0.25">
      <c r="A23" s="278" t="s">
        <v>1004</v>
      </c>
      <c r="B23" s="278">
        <v>8.5661178091161305E-2</v>
      </c>
      <c r="C23" s="278">
        <v>8.6895768194130696E-2</v>
      </c>
      <c r="D23" s="278">
        <v>8.5869719371022543E-2</v>
      </c>
      <c r="E23" s="278">
        <v>8.6079303371177349E-2</v>
      </c>
      <c r="F23" s="278">
        <v>9.0663421091765367E-2</v>
      </c>
      <c r="G23" s="278">
        <v>9.0378631602436907E-2</v>
      </c>
      <c r="H23" s="278">
        <v>8.9572674830299556E-2</v>
      </c>
      <c r="I23" s="278">
        <v>8.8583732025572709E-2</v>
      </c>
      <c r="J23" s="278">
        <v>8.8359993803577855E-2</v>
      </c>
      <c r="K23" s="278">
        <v>8.8279674446746531E-2</v>
      </c>
      <c r="L23" s="278">
        <v>8.8219859728559599E-2</v>
      </c>
      <c r="M23" s="278">
        <v>8.7974024056343955E-2</v>
      </c>
      <c r="N23" s="278">
        <v>8.798516394305525E-2</v>
      </c>
      <c r="O23" s="278">
        <v>8.8186837043364968E-2</v>
      </c>
      <c r="P23" s="278">
        <v>8.8191433714606526E-2</v>
      </c>
      <c r="Q23" s="278">
        <v>8.8631765971868628E-2</v>
      </c>
      <c r="R23" s="278">
        <v>8.9258404268501498E-2</v>
      </c>
      <c r="S23" s="278">
        <v>9.017321361648202E-2</v>
      </c>
      <c r="T23" s="278">
        <v>9.1333057136639362E-2</v>
      </c>
      <c r="U23" s="278">
        <v>9.271473779664291E-2</v>
      </c>
      <c r="V23" s="278">
        <v>9.440207584399371E-2</v>
      </c>
      <c r="W23" s="278">
        <v>9.6277652036931893E-2</v>
      </c>
      <c r="X23" s="278">
        <v>9.8279437983951445E-2</v>
      </c>
      <c r="Y23" s="278">
        <v>0.10036367390509254</v>
      </c>
      <c r="Z23" s="278">
        <v>0.10251723429394788</v>
      </c>
      <c r="AA23" s="278">
        <v>0.10478749648127476</v>
      </c>
      <c r="AB23" s="278">
        <v>0.10709015142384265</v>
      </c>
      <c r="AC23" s="278">
        <v>0.10938834874623886</v>
      </c>
      <c r="AD23" s="278">
        <v>0.11164369171666068</v>
      </c>
      <c r="AE23" s="278">
        <v>0.11391341799781574</v>
      </c>
      <c r="AF23" s="278">
        <v>0.11613185543094968</v>
      </c>
      <c r="AG23" s="278">
        <v>0.11843131739998722</v>
      </c>
      <c r="AH23" s="278">
        <v>0.12079891512090166</v>
      </c>
      <c r="AI23" s="278">
        <v>0.12320211631285236</v>
      </c>
      <c r="AJ23" s="278">
        <v>0.12561385866579983</v>
      </c>
      <c r="AK23" s="278">
        <v>0.12802018166820656</v>
      </c>
      <c r="AL23" s="278">
        <v>0.13038965437655667</v>
      </c>
      <c r="AM23" s="278">
        <v>0.13274357161623973</v>
      </c>
      <c r="AN23" s="278">
        <v>0.13506533499454185</v>
      </c>
      <c r="AO23" s="278">
        <v>0.13725247882833388</v>
      </c>
      <c r="AP23" s="278">
        <v>0.13918843253153798</v>
      </c>
      <c r="AQ23" s="278">
        <v>0.1405520637758168</v>
      </c>
      <c r="AR23" s="278">
        <v>0.14177648496813189</v>
      </c>
      <c r="AS23" s="278">
        <v>0.14265157332972106</v>
      </c>
      <c r="AT23" s="278">
        <v>0.14344839454928357</v>
      </c>
      <c r="AU23" s="278">
        <v>0.14384164211978284</v>
      </c>
      <c r="AV23" s="278">
        <v>0.14407240725291812</v>
      </c>
      <c r="AW23" s="278">
        <v>0.14407921772406687</v>
      </c>
      <c r="AX23" s="278">
        <v>0.14373639515798098</v>
      </c>
      <c r="AY23" s="278">
        <v>0.14356556524688735</v>
      </c>
      <c r="AZ23" s="278">
        <v>0.14318792147303672</v>
      </c>
      <c r="BA23" s="278">
        <v>0.14285717248124108</v>
      </c>
      <c r="BB23" s="278">
        <v>0.14261190949709007</v>
      </c>
      <c r="BC23" s="278">
        <v>0.14244814264466915</v>
      </c>
      <c r="BD23" s="278">
        <v>0.14228424894904607</v>
      </c>
    </row>
    <row r="25" spans="1:56" x14ac:dyDescent="0.25">
      <c r="B25" s="17">
        <v>2016</v>
      </c>
      <c r="C25" s="17">
        <v>2017</v>
      </c>
      <c r="D25" s="17">
        <v>2018</v>
      </c>
      <c r="E25" s="17">
        <v>2019</v>
      </c>
      <c r="F25" s="17">
        <v>2020</v>
      </c>
      <c r="G25" s="17">
        <v>2021</v>
      </c>
      <c r="H25" s="17">
        <v>2022</v>
      </c>
      <c r="I25" s="17">
        <v>2023</v>
      </c>
      <c r="J25" s="17">
        <v>2024</v>
      </c>
      <c r="K25" s="17">
        <v>2025</v>
      </c>
      <c r="L25" s="17">
        <v>2026</v>
      </c>
      <c r="M25" s="17">
        <v>2027</v>
      </c>
      <c r="N25" s="17">
        <v>2028</v>
      </c>
      <c r="O25" s="17">
        <v>2029</v>
      </c>
      <c r="P25" s="17">
        <v>2030</v>
      </c>
      <c r="Q25" s="17">
        <v>2031</v>
      </c>
      <c r="R25" s="17">
        <v>2032</v>
      </c>
      <c r="S25" s="17">
        <v>2033</v>
      </c>
      <c r="T25" s="17">
        <v>2034</v>
      </c>
      <c r="U25" s="17">
        <v>2035</v>
      </c>
      <c r="V25" s="17">
        <v>2036</v>
      </c>
      <c r="W25" s="17">
        <v>2037</v>
      </c>
      <c r="X25" s="17">
        <v>2038</v>
      </c>
      <c r="Y25" s="17">
        <v>2039</v>
      </c>
      <c r="Z25" s="17">
        <v>2040</v>
      </c>
      <c r="AA25" s="17">
        <v>2041</v>
      </c>
      <c r="AB25" s="17">
        <v>2042</v>
      </c>
      <c r="AC25" s="17">
        <v>2043</v>
      </c>
      <c r="AD25" s="17">
        <v>2044</v>
      </c>
      <c r="AE25" s="17">
        <v>2045</v>
      </c>
      <c r="AF25" s="17">
        <v>2046</v>
      </c>
      <c r="AG25" s="17">
        <v>2047</v>
      </c>
      <c r="AH25" s="17">
        <v>2048</v>
      </c>
      <c r="AI25" s="17">
        <v>2049</v>
      </c>
      <c r="AJ25" s="17">
        <v>2050</v>
      </c>
      <c r="AK25" s="17">
        <v>2051</v>
      </c>
      <c r="AL25" s="17">
        <v>2052</v>
      </c>
      <c r="AM25" s="17">
        <v>2053</v>
      </c>
      <c r="AN25" s="17">
        <v>2054</v>
      </c>
      <c r="AO25" s="17">
        <v>2055</v>
      </c>
      <c r="AP25" s="17">
        <v>2056</v>
      </c>
      <c r="AQ25" s="17">
        <v>2057</v>
      </c>
      <c r="AR25" s="17">
        <v>2058</v>
      </c>
      <c r="AS25" s="17">
        <v>2059</v>
      </c>
      <c r="AT25" s="17">
        <v>2060</v>
      </c>
      <c r="AU25" s="17">
        <v>2061</v>
      </c>
      <c r="AV25" s="17">
        <v>2062</v>
      </c>
      <c r="AW25" s="17">
        <v>2063</v>
      </c>
      <c r="AX25" s="17">
        <v>2064</v>
      </c>
      <c r="AY25" s="17">
        <v>2065</v>
      </c>
      <c r="AZ25" s="17">
        <v>2066</v>
      </c>
      <c r="BA25" s="17">
        <v>2067</v>
      </c>
      <c r="BB25" s="17">
        <v>2068</v>
      </c>
      <c r="BC25" s="17">
        <v>2069</v>
      </c>
      <c r="BD25" s="17">
        <v>2070</v>
      </c>
    </row>
    <row r="26" spans="1:56" x14ac:dyDescent="0.25">
      <c r="A26" s="278" t="s">
        <v>1005</v>
      </c>
      <c r="B26" s="278">
        <v>8.5661178091161305E-2</v>
      </c>
      <c r="C26" s="278">
        <v>8.6895768194130696E-2</v>
      </c>
      <c r="D26" s="278">
        <v>8.5869719371022543E-2</v>
      </c>
      <c r="E26" s="278">
        <v>8.6079303371177349E-2</v>
      </c>
      <c r="F26" s="278">
        <v>8.6290943039993379E-2</v>
      </c>
      <c r="G26" s="278">
        <v>8.612088882413306E-2</v>
      </c>
      <c r="H26" s="278">
        <v>8.5456756298259579E-2</v>
      </c>
      <c r="I26" s="278">
        <v>8.4634509521504392E-2</v>
      </c>
      <c r="J26" s="278">
        <v>8.4519171064669926E-2</v>
      </c>
      <c r="K26" s="278">
        <v>8.45444640904435E-2</v>
      </c>
      <c r="L26" s="278">
        <v>8.4587524895146732E-2</v>
      </c>
      <c r="M26" s="278">
        <v>8.4459825437564154E-2</v>
      </c>
      <c r="N26" s="278">
        <v>8.4574394276437509E-2</v>
      </c>
      <c r="O26" s="278">
        <v>8.4864287601189498E-2</v>
      </c>
      <c r="P26" s="278">
        <v>8.4961828258627678E-2</v>
      </c>
      <c r="Q26" s="278">
        <v>8.5463063967824007E-2</v>
      </c>
      <c r="R26" s="278">
        <v>8.6131446633112119E-2</v>
      </c>
      <c r="S26" s="278">
        <v>8.7070832596380418E-2</v>
      </c>
      <c r="T26" s="278">
        <v>8.8235400018287419E-2</v>
      </c>
      <c r="U26" s="278">
        <v>8.9600216605603258E-2</v>
      </c>
      <c r="V26" s="278">
        <v>9.1248209781332634E-2</v>
      </c>
      <c r="W26" s="278">
        <v>9.3067478613093932E-2</v>
      </c>
      <c r="X26" s="278">
        <v>9.4998105289006568E-2</v>
      </c>
      <c r="Y26" s="278">
        <v>9.7009655737963801E-2</v>
      </c>
      <c r="Z26" s="278">
        <v>9.9082734504452263E-2</v>
      </c>
      <c r="AA26" s="278">
        <v>0.10126164588676058</v>
      </c>
      <c r="AB26" s="278">
        <v>0.10347044310550767</v>
      </c>
      <c r="AC26" s="278">
        <v>0.10567213575219751</v>
      </c>
      <c r="AD26" s="278">
        <v>0.10782943781403832</v>
      </c>
      <c r="AE26" s="278">
        <v>0.1100004844324599</v>
      </c>
      <c r="AF26" s="278">
        <v>0.11211583313437898</v>
      </c>
      <c r="AG26" s="278">
        <v>0.11431509882181706</v>
      </c>
      <c r="AH26" s="278">
        <v>0.11658287647449829</v>
      </c>
      <c r="AI26" s="278">
        <v>0.11889201702098863</v>
      </c>
      <c r="AJ26" s="278">
        <v>0.12121452551994143</v>
      </c>
      <c r="AK26" s="278">
        <v>0.12353813347818221</v>
      </c>
      <c r="AL26" s="278">
        <v>0.12582664350770864</v>
      </c>
      <c r="AM26" s="278">
        <v>0.12810740911500201</v>
      </c>
      <c r="AN26" s="278">
        <v>0.13036141639119239</v>
      </c>
      <c r="AO26" s="278">
        <v>0.13248698529519209</v>
      </c>
      <c r="AP26" s="278">
        <v>0.13437550715660918</v>
      </c>
      <c r="AQ26" s="278">
        <v>0.13571594266145581</v>
      </c>
      <c r="AR26" s="278">
        <v>0.13692693765672254</v>
      </c>
      <c r="AS26" s="278">
        <v>0.13780346341393132</v>
      </c>
      <c r="AT26" s="278">
        <v>0.13859805874113484</v>
      </c>
      <c r="AU26" s="278">
        <v>0.13901019485146779</v>
      </c>
      <c r="AV26" s="278">
        <v>0.13926390288852764</v>
      </c>
      <c r="AW26" s="278">
        <v>0.13929847927795375</v>
      </c>
      <c r="AX26" s="278">
        <v>0.1390008891378674</v>
      </c>
      <c r="AY26" s="278">
        <v>0.13886181159532901</v>
      </c>
      <c r="AZ26" s="278">
        <v>0.13852098118801878</v>
      </c>
      <c r="BA26" s="278">
        <v>0.13822564665896056</v>
      </c>
      <c r="BB26" s="278">
        <v>0.13800590968916818</v>
      </c>
      <c r="BC26" s="278">
        <v>0.13786322943207235</v>
      </c>
      <c r="BD26" s="278">
        <v>0.1377116280925299</v>
      </c>
    </row>
    <row r="27" spans="1:56" x14ac:dyDescent="0.25">
      <c r="A27" s="278" t="s">
        <v>1015</v>
      </c>
      <c r="B27" s="278">
        <v>8.5661178091161305E-2</v>
      </c>
      <c r="C27" s="278">
        <v>8.6895768194130696E-2</v>
      </c>
      <c r="D27" s="278">
        <v>8.5869719371022543E-2</v>
      </c>
      <c r="E27" s="278">
        <v>8.6079303371177349E-2</v>
      </c>
      <c r="F27" s="278">
        <v>9.0663421091765367E-2</v>
      </c>
      <c r="G27" s="278">
        <v>9.0378631602436907E-2</v>
      </c>
      <c r="H27" s="278">
        <v>8.9572674830299556E-2</v>
      </c>
      <c r="I27" s="278">
        <v>8.8583732025572709E-2</v>
      </c>
      <c r="J27" s="278">
        <v>8.8359993803577855E-2</v>
      </c>
      <c r="K27" s="278">
        <v>8.8279674446746531E-2</v>
      </c>
      <c r="L27" s="278">
        <v>8.8219859728559599E-2</v>
      </c>
      <c r="M27" s="278">
        <v>8.7974024056343955E-2</v>
      </c>
      <c r="N27" s="278">
        <v>8.798516394305525E-2</v>
      </c>
      <c r="O27" s="278">
        <v>8.8186837043364968E-2</v>
      </c>
      <c r="P27" s="278">
        <v>8.8191433714606526E-2</v>
      </c>
      <c r="Q27" s="278">
        <v>8.8631765971868628E-2</v>
      </c>
      <c r="R27" s="278">
        <v>8.9258404268501498E-2</v>
      </c>
      <c r="S27" s="278">
        <v>9.017321361648202E-2</v>
      </c>
      <c r="T27" s="278">
        <v>9.1333057136639362E-2</v>
      </c>
      <c r="U27" s="278">
        <v>9.271473779664291E-2</v>
      </c>
      <c r="V27" s="278">
        <v>9.440207584399371E-2</v>
      </c>
      <c r="W27" s="278">
        <v>9.6277652036931893E-2</v>
      </c>
      <c r="X27" s="278">
        <v>9.8279437983951445E-2</v>
      </c>
      <c r="Y27" s="278">
        <v>0.10036367390509254</v>
      </c>
      <c r="Z27" s="278">
        <v>0.10251723429394788</v>
      </c>
      <c r="AA27" s="278">
        <v>0.10478749648127476</v>
      </c>
      <c r="AB27" s="278">
        <v>0.10709015142384265</v>
      </c>
      <c r="AC27" s="278">
        <v>0.10938834874623886</v>
      </c>
      <c r="AD27" s="278">
        <v>0.11164369171666068</v>
      </c>
      <c r="AE27" s="278">
        <v>0.11391341799781574</v>
      </c>
      <c r="AF27" s="278">
        <v>0.11613185543094968</v>
      </c>
      <c r="AG27" s="278">
        <v>0.11843131739998722</v>
      </c>
      <c r="AH27" s="278">
        <v>0.12079891512090166</v>
      </c>
      <c r="AI27" s="278">
        <v>0.12320211631285236</v>
      </c>
      <c r="AJ27" s="278">
        <v>0.12561385866579983</v>
      </c>
      <c r="AK27" s="278">
        <v>0.12802018166820656</v>
      </c>
      <c r="AL27" s="278">
        <v>0.13038965437655667</v>
      </c>
      <c r="AM27" s="278">
        <v>0.13274357161623973</v>
      </c>
      <c r="AN27" s="278">
        <v>0.13506533499454185</v>
      </c>
      <c r="AO27" s="278">
        <v>0.13725247882833388</v>
      </c>
      <c r="AP27" s="278">
        <v>0.13918843253153798</v>
      </c>
      <c r="AQ27" s="278">
        <v>0.1405520637758168</v>
      </c>
      <c r="AR27" s="278">
        <v>0.14177648496813189</v>
      </c>
      <c r="AS27" s="278">
        <v>0.14265157332972106</v>
      </c>
      <c r="AT27" s="278">
        <v>0.14344839454928357</v>
      </c>
      <c r="AU27" s="278">
        <v>0.14384164211978284</v>
      </c>
      <c r="AV27" s="278">
        <v>0.14407240725291812</v>
      </c>
      <c r="AW27" s="278">
        <v>0.14407921772406687</v>
      </c>
      <c r="AX27" s="278">
        <v>0.14373639515798098</v>
      </c>
      <c r="AY27" s="278">
        <v>0.14356556524688735</v>
      </c>
      <c r="AZ27" s="278">
        <v>0.14318792147303672</v>
      </c>
      <c r="BA27" s="278">
        <v>0.14285717248124108</v>
      </c>
      <c r="BB27" s="278">
        <v>0.14261190949709007</v>
      </c>
      <c r="BC27" s="278">
        <v>0.14244814264466915</v>
      </c>
      <c r="BD27" s="278">
        <v>0.14228424894904607</v>
      </c>
    </row>
    <row r="29" spans="1:56" ht="14.45" customHeight="1" x14ac:dyDescent="0.25">
      <c r="A29" s="764" t="s">
        <v>1013</v>
      </c>
      <c r="B29" s="764"/>
      <c r="C29" s="764"/>
      <c r="D29" s="764"/>
      <c r="E29" s="764"/>
      <c r="H29" s="764" t="s">
        <v>1014</v>
      </c>
      <c r="I29" s="764"/>
      <c r="J29" s="764"/>
      <c r="K29" s="764"/>
      <c r="L29" s="764"/>
      <c r="M29" s="764"/>
    </row>
  </sheetData>
  <mergeCells count="4">
    <mergeCell ref="A8:E8"/>
    <mergeCell ref="A29:E29"/>
    <mergeCell ref="H29:M29"/>
    <mergeCell ref="G8:L8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AM61"/>
  <sheetViews>
    <sheetView showGridLines="0" zoomScaleNormal="100" workbookViewId="0"/>
  </sheetViews>
  <sheetFormatPr defaultColWidth="9.140625" defaultRowHeight="13.5" x14ac:dyDescent="0.25"/>
  <cols>
    <col min="1" max="1" width="12.5703125" style="17" customWidth="1"/>
    <col min="2" max="2" width="42.28515625" style="17" customWidth="1"/>
    <col min="3" max="7" width="9.140625" style="17"/>
    <col min="8" max="20" width="5.28515625" style="17" customWidth="1"/>
    <col min="21" max="21" width="7" style="17" customWidth="1"/>
    <col min="22" max="22" width="11.5703125" style="17" bestFit="1" customWidth="1"/>
    <col min="23" max="16384" width="9.140625" style="17"/>
  </cols>
  <sheetData>
    <row r="1" spans="2:39" x14ac:dyDescent="0.25"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</row>
    <row r="2" spans="2:39" ht="15.75" customHeight="1" thickBot="1" x14ac:dyDescent="0.3">
      <c r="B2" s="655" t="s">
        <v>914</v>
      </c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655"/>
      <c r="Q2" s="655"/>
      <c r="R2" s="655"/>
      <c r="S2" s="655"/>
      <c r="T2" s="656"/>
      <c r="V2" s="765" t="s">
        <v>1267</v>
      </c>
      <c r="W2" s="765"/>
      <c r="X2" s="765"/>
      <c r="Y2" s="765"/>
      <c r="Z2" s="765"/>
      <c r="AA2" s="765"/>
      <c r="AB2" s="765"/>
      <c r="AC2" s="765"/>
      <c r="AD2" s="765"/>
      <c r="AE2" s="765"/>
      <c r="AF2" s="765"/>
      <c r="AG2" s="765"/>
      <c r="AH2" s="765"/>
      <c r="AI2" s="765"/>
      <c r="AJ2" s="765"/>
      <c r="AK2" s="765"/>
      <c r="AL2" s="656"/>
      <c r="AM2" s="656"/>
    </row>
    <row r="3" spans="2:39" x14ac:dyDescent="0.25"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</row>
    <row r="4" spans="2:39" x14ac:dyDescent="0.25"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</row>
    <row r="5" spans="2:39" x14ac:dyDescent="0.25"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</row>
    <row r="6" spans="2:39" x14ac:dyDescent="0.25"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</row>
    <row r="7" spans="2:39" x14ac:dyDescent="0.25"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</row>
    <row r="8" spans="2:39" x14ac:dyDescent="0.25"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</row>
    <row r="9" spans="2:39" x14ac:dyDescent="0.25"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</row>
    <row r="10" spans="2:39" x14ac:dyDescent="0.25"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</row>
    <row r="11" spans="2:39" x14ac:dyDescent="0.25"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</row>
    <row r="20" spans="1:39" ht="15.75" customHeight="1" thickBot="1" x14ac:dyDescent="0.3">
      <c r="B20" s="753" t="s">
        <v>436</v>
      </c>
      <c r="C20" s="753"/>
      <c r="D20" s="753"/>
      <c r="E20" s="753"/>
      <c r="F20" s="753"/>
      <c r="G20" s="753"/>
      <c r="H20" s="753"/>
      <c r="I20" s="753"/>
      <c r="J20" s="753"/>
      <c r="K20" s="753"/>
      <c r="L20" s="753"/>
      <c r="M20" s="753"/>
      <c r="N20" s="753"/>
      <c r="O20" s="753"/>
      <c r="P20" s="753"/>
      <c r="Q20" s="753"/>
      <c r="R20" s="753"/>
      <c r="S20" s="753"/>
      <c r="T20" s="635"/>
      <c r="AL20" s="656"/>
      <c r="AM20" s="656"/>
    </row>
    <row r="21" spans="1:39" x14ac:dyDescent="0.25">
      <c r="B21" s="657"/>
      <c r="C21" s="658">
        <v>2000</v>
      </c>
      <c r="D21" s="658">
        <v>2001</v>
      </c>
      <c r="E21" s="658">
        <v>2002</v>
      </c>
      <c r="F21" s="658">
        <v>2003</v>
      </c>
      <c r="G21" s="658">
        <v>2004</v>
      </c>
      <c r="H21" s="658">
        <v>2005</v>
      </c>
      <c r="I21" s="658">
        <v>2006</v>
      </c>
      <c r="J21" s="658">
        <v>2007</v>
      </c>
      <c r="K21" s="658">
        <v>2008</v>
      </c>
      <c r="L21" s="658">
        <v>2009</v>
      </c>
      <c r="M21" s="658">
        <v>2010</v>
      </c>
      <c r="N21" s="658">
        <v>2011</v>
      </c>
      <c r="O21" s="658">
        <v>2012</v>
      </c>
      <c r="P21" s="658">
        <v>2013</v>
      </c>
      <c r="Q21" s="658">
        <v>2014</v>
      </c>
      <c r="R21" s="658">
        <v>2015</v>
      </c>
      <c r="S21" s="658">
        <v>2016</v>
      </c>
      <c r="T21" s="658">
        <v>2017</v>
      </c>
      <c r="U21" s="658">
        <v>2018</v>
      </c>
      <c r="V21" s="658">
        <v>2019</v>
      </c>
      <c r="W21" s="659"/>
      <c r="X21" s="659"/>
      <c r="Y21" s="659"/>
      <c r="Z21" s="659"/>
      <c r="AA21" s="659"/>
      <c r="AB21" s="659"/>
      <c r="AC21" s="659"/>
      <c r="AD21" s="659"/>
      <c r="AE21" s="659"/>
      <c r="AF21" s="659"/>
      <c r="AG21" s="659"/>
      <c r="AH21" s="659"/>
      <c r="AI21" s="659"/>
      <c r="AJ21" s="659"/>
      <c r="AK21" s="659"/>
      <c r="AL21" s="659"/>
      <c r="AM21" s="659"/>
    </row>
    <row r="22" spans="1:39" x14ac:dyDescent="0.25">
      <c r="B22" s="660" t="s">
        <v>799</v>
      </c>
      <c r="C22" s="661">
        <v>15.868792032924867</v>
      </c>
      <c r="D22" s="661">
        <v>13.784761952272534</v>
      </c>
      <c r="E22" s="661">
        <v>15.803771941157768</v>
      </c>
      <c r="F22" s="661">
        <v>9.0742869967627566</v>
      </c>
      <c r="G22" s="661">
        <v>18.735643346404856</v>
      </c>
      <c r="H22" s="661">
        <v>15.75537902029521</v>
      </c>
      <c r="I22" s="661">
        <v>21.27797009439438</v>
      </c>
      <c r="J22" s="661">
        <v>26.720509076338018</v>
      </c>
      <c r="K22" s="661">
        <v>27.067790249143659</v>
      </c>
      <c r="L22" s="661">
        <v>30.411503827944003</v>
      </c>
      <c r="M22" s="661">
        <v>31.063510404460953</v>
      </c>
      <c r="N22" s="661">
        <v>33.248173617929865</v>
      </c>
      <c r="O22" s="661">
        <v>36.745767569884777</v>
      </c>
      <c r="P22" s="661">
        <v>32.240612090043939</v>
      </c>
      <c r="Q22" s="661">
        <v>29.167726504339075</v>
      </c>
      <c r="R22" s="661">
        <v>27.812043879389403</v>
      </c>
      <c r="S22" s="661">
        <v>22.928253638123124</v>
      </c>
      <c r="T22" s="661">
        <v>20.931243174802784</v>
      </c>
      <c r="U22" s="661">
        <v>20.300160083594687</v>
      </c>
      <c r="V22" s="661">
        <v>17.453990899634601</v>
      </c>
      <c r="W22" s="662"/>
      <c r="X22" s="662"/>
      <c r="Y22" s="662"/>
      <c r="Z22" s="662"/>
      <c r="AA22" s="662"/>
      <c r="AB22" s="662"/>
      <c r="AC22" s="662"/>
      <c r="AD22" s="662"/>
      <c r="AE22" s="662"/>
      <c r="AF22" s="662"/>
      <c r="AG22" s="662"/>
      <c r="AH22" s="662"/>
      <c r="AI22" s="662"/>
      <c r="AJ22" s="662"/>
      <c r="AK22" s="662"/>
      <c r="AL22" s="662"/>
      <c r="AM22" s="114"/>
    </row>
    <row r="23" spans="1:39" x14ac:dyDescent="0.25">
      <c r="B23" s="17" t="s">
        <v>801</v>
      </c>
      <c r="C23" s="663"/>
      <c r="D23" s="663"/>
      <c r="E23" s="663"/>
      <c r="F23" s="663"/>
      <c r="G23" s="663"/>
      <c r="H23" s="663"/>
      <c r="I23" s="663"/>
      <c r="J23" s="663"/>
      <c r="K23" s="663"/>
      <c r="L23" s="663"/>
      <c r="M23" s="663"/>
      <c r="N23" s="663"/>
      <c r="O23" s="663">
        <v>36.688121708601521</v>
      </c>
      <c r="P23" s="663">
        <v>31.370543541788425</v>
      </c>
      <c r="Q23" s="663">
        <v>30.601243953006218</v>
      </c>
      <c r="R23" s="663">
        <v>29.26670146137787</v>
      </c>
      <c r="S23" s="664">
        <v>25.671969281404277</v>
      </c>
      <c r="T23" s="664">
        <v>23.2</v>
      </c>
      <c r="V23" s="114"/>
      <c r="W23" s="662"/>
      <c r="X23" s="662"/>
      <c r="Y23" s="662"/>
      <c r="Z23" s="662"/>
      <c r="AA23" s="662"/>
      <c r="AB23" s="662"/>
      <c r="AC23" s="662"/>
      <c r="AD23" s="662"/>
      <c r="AE23" s="662"/>
      <c r="AF23" s="662"/>
      <c r="AG23" s="662"/>
      <c r="AH23" s="662"/>
      <c r="AI23" s="662"/>
      <c r="AJ23" s="662"/>
      <c r="AK23" s="662"/>
      <c r="AL23" s="662"/>
      <c r="AM23" s="114"/>
    </row>
    <row r="24" spans="1:39" x14ac:dyDescent="0.25">
      <c r="V24" s="114"/>
      <c r="W24" s="662"/>
      <c r="X24" s="662"/>
      <c r="Y24" s="662"/>
      <c r="Z24" s="662"/>
      <c r="AA24" s="662"/>
      <c r="AB24" s="662"/>
      <c r="AC24" s="662"/>
      <c r="AD24" s="662"/>
      <c r="AE24" s="662"/>
      <c r="AF24" s="662"/>
      <c r="AG24" s="662"/>
      <c r="AH24" s="662"/>
      <c r="AI24" s="662"/>
      <c r="AJ24" s="662"/>
      <c r="AK24" s="662"/>
      <c r="AL24" s="662"/>
      <c r="AM24" s="114"/>
    </row>
    <row r="25" spans="1:39" x14ac:dyDescent="0.25">
      <c r="B25" s="17" t="s">
        <v>800</v>
      </c>
    </row>
    <row r="26" spans="1:39" x14ac:dyDescent="0.25">
      <c r="B26" s="17" t="s">
        <v>802</v>
      </c>
    </row>
    <row r="27" spans="1:39" x14ac:dyDescent="0.25">
      <c r="V27" s="765"/>
      <c r="W27" s="765"/>
      <c r="X27" s="765"/>
      <c r="Y27" s="765"/>
      <c r="Z27" s="765"/>
      <c r="AA27" s="765"/>
      <c r="AB27" s="765"/>
      <c r="AC27" s="765"/>
      <c r="AD27" s="765"/>
      <c r="AE27" s="765"/>
      <c r="AF27" s="765"/>
      <c r="AG27" s="765"/>
      <c r="AH27" s="765"/>
      <c r="AI27" s="765"/>
      <c r="AJ27" s="765"/>
      <c r="AK27" s="765"/>
    </row>
    <row r="30" spans="1:39" x14ac:dyDescent="0.25">
      <c r="A30" s="17" t="s">
        <v>801</v>
      </c>
    </row>
    <row r="31" spans="1:39" x14ac:dyDescent="0.25">
      <c r="A31" s="665" t="s">
        <v>803</v>
      </c>
      <c r="B31" s="665" t="s">
        <v>804</v>
      </c>
      <c r="C31" s="665" t="s">
        <v>805</v>
      </c>
      <c r="D31" s="665" t="s">
        <v>824</v>
      </c>
      <c r="E31" s="665"/>
      <c r="F31" s="665"/>
      <c r="G31" s="665"/>
      <c r="H31" s="665"/>
      <c r="I31" s="665"/>
      <c r="J31" s="665"/>
      <c r="K31" s="665"/>
      <c r="L31" s="665"/>
      <c r="M31" s="665"/>
      <c r="N31" s="665"/>
      <c r="O31" s="665"/>
    </row>
    <row r="32" spans="1:39" x14ac:dyDescent="0.25">
      <c r="A32" s="665" t="s">
        <v>613</v>
      </c>
      <c r="B32" s="665" t="s">
        <v>448</v>
      </c>
      <c r="C32" s="665">
        <v>0.6</v>
      </c>
      <c r="D32" s="665">
        <f>MEDIAN($C$32:$C$59)</f>
        <v>10.100000000000001</v>
      </c>
      <c r="E32" s="665"/>
      <c r="F32" s="665"/>
      <c r="G32" s="665"/>
      <c r="H32" s="665"/>
      <c r="I32" s="665"/>
      <c r="J32" s="665"/>
      <c r="K32" s="665"/>
      <c r="L32" s="665"/>
      <c r="M32" s="665"/>
      <c r="N32" s="665"/>
      <c r="O32" s="665"/>
    </row>
    <row r="33" spans="1:15" x14ac:dyDescent="0.25">
      <c r="A33" s="665" t="s">
        <v>806</v>
      </c>
      <c r="B33" s="665" t="s">
        <v>431</v>
      </c>
      <c r="C33" s="665">
        <v>0.7</v>
      </c>
      <c r="D33" s="665">
        <f t="shared" ref="D33:D59" si="0">MEDIAN($C$32:$C$59)</f>
        <v>10.100000000000001</v>
      </c>
      <c r="E33" s="665"/>
      <c r="F33" s="665"/>
      <c r="G33" s="665"/>
      <c r="H33" s="665"/>
      <c r="I33" s="665"/>
      <c r="J33" s="665"/>
      <c r="K33" s="665"/>
      <c r="L33" s="665"/>
      <c r="M33" s="665"/>
      <c r="N33" s="665"/>
      <c r="O33" s="665"/>
    </row>
    <row r="34" spans="1:15" x14ac:dyDescent="0.25">
      <c r="A34" s="665" t="s">
        <v>807</v>
      </c>
      <c r="B34" s="665" t="s">
        <v>429</v>
      </c>
      <c r="C34" s="665">
        <v>1.5</v>
      </c>
      <c r="D34" s="665">
        <f t="shared" si="0"/>
        <v>10.100000000000001</v>
      </c>
      <c r="E34" s="665"/>
      <c r="F34" s="665"/>
      <c r="G34" s="665"/>
      <c r="H34" s="665"/>
      <c r="I34" s="665"/>
      <c r="J34" s="665"/>
      <c r="K34" s="665"/>
      <c r="L34" s="665"/>
      <c r="M34" s="665"/>
      <c r="N34" s="665"/>
      <c r="O34" s="665"/>
    </row>
    <row r="35" spans="1:15" x14ac:dyDescent="0.25">
      <c r="A35" s="665" t="s">
        <v>612</v>
      </c>
      <c r="B35" s="665" t="s">
        <v>444</v>
      </c>
      <c r="C35" s="665">
        <v>1.6</v>
      </c>
      <c r="D35" s="665">
        <f t="shared" si="0"/>
        <v>10.100000000000001</v>
      </c>
      <c r="E35" s="665"/>
      <c r="F35" s="665"/>
      <c r="G35" s="665"/>
      <c r="H35" s="665"/>
      <c r="I35" s="665"/>
      <c r="J35" s="665"/>
      <c r="K35" s="665"/>
      <c r="L35" s="665"/>
      <c r="M35" s="665"/>
      <c r="N35" s="665"/>
      <c r="O35" s="665"/>
    </row>
    <row r="36" spans="1:15" x14ac:dyDescent="0.25">
      <c r="A36" s="665" t="s">
        <v>90</v>
      </c>
      <c r="B36" s="665" t="s">
        <v>433</v>
      </c>
      <c r="C36" s="665">
        <v>2.4</v>
      </c>
      <c r="D36" s="665">
        <f t="shared" si="0"/>
        <v>10.100000000000001</v>
      </c>
      <c r="E36" s="665"/>
      <c r="F36" s="665"/>
      <c r="G36" s="665"/>
      <c r="H36" s="665"/>
      <c r="I36" s="665"/>
      <c r="J36" s="665"/>
      <c r="K36" s="665"/>
      <c r="L36" s="665"/>
      <c r="M36" s="665"/>
      <c r="N36" s="665"/>
      <c r="O36" s="665"/>
    </row>
    <row r="37" spans="1:15" x14ac:dyDescent="0.25">
      <c r="A37" s="665" t="s">
        <v>808</v>
      </c>
      <c r="B37" s="665" t="s">
        <v>434</v>
      </c>
      <c r="C37" s="665">
        <v>3.5</v>
      </c>
      <c r="D37" s="665">
        <f t="shared" si="0"/>
        <v>10.100000000000001</v>
      </c>
      <c r="E37" s="665"/>
      <c r="F37" s="665"/>
      <c r="G37" s="665"/>
      <c r="H37" s="665"/>
      <c r="I37" s="665"/>
      <c r="J37" s="665"/>
      <c r="K37" s="665"/>
      <c r="L37" s="665"/>
      <c r="M37" s="665"/>
      <c r="N37" s="665"/>
      <c r="O37" s="665"/>
    </row>
    <row r="38" spans="1:15" x14ac:dyDescent="0.25">
      <c r="A38" s="665" t="s">
        <v>809</v>
      </c>
      <c r="B38" s="665" t="s">
        <v>424</v>
      </c>
      <c r="C38" s="665">
        <v>5.2</v>
      </c>
      <c r="D38" s="665">
        <f t="shared" si="0"/>
        <v>10.100000000000001</v>
      </c>
      <c r="E38" s="665"/>
      <c r="F38" s="665"/>
      <c r="G38" s="665"/>
      <c r="H38" s="665"/>
      <c r="I38" s="665"/>
      <c r="J38" s="665"/>
      <c r="K38" s="665"/>
      <c r="L38" s="665"/>
      <c r="M38" s="665"/>
      <c r="N38" s="665"/>
      <c r="O38" s="665"/>
    </row>
    <row r="39" spans="1:15" x14ac:dyDescent="0.25">
      <c r="A39" s="665" t="s">
        <v>810</v>
      </c>
      <c r="B39" s="665" t="s">
        <v>435</v>
      </c>
      <c r="C39" s="665">
        <v>5.4</v>
      </c>
      <c r="D39" s="665">
        <f t="shared" si="0"/>
        <v>10.100000000000001</v>
      </c>
      <c r="E39" s="665"/>
      <c r="F39" s="665"/>
      <c r="G39" s="665"/>
      <c r="H39" s="665"/>
      <c r="I39" s="665"/>
      <c r="J39" s="665"/>
      <c r="K39" s="665"/>
      <c r="L39" s="665"/>
      <c r="M39" s="665"/>
      <c r="N39" s="665"/>
      <c r="O39" s="665"/>
    </row>
    <row r="40" spans="1:15" x14ac:dyDescent="0.25">
      <c r="A40" s="665" t="s">
        <v>811</v>
      </c>
      <c r="B40" s="665" t="s">
        <v>449</v>
      </c>
      <c r="C40" s="665">
        <v>6.6</v>
      </c>
      <c r="D40" s="665">
        <f t="shared" si="0"/>
        <v>10.100000000000001</v>
      </c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</row>
    <row r="41" spans="1:15" x14ac:dyDescent="0.25">
      <c r="A41" s="665" t="s">
        <v>597</v>
      </c>
      <c r="B41" s="665" t="s">
        <v>425</v>
      </c>
      <c r="C41" s="665">
        <v>6.9</v>
      </c>
      <c r="D41" s="665">
        <f t="shared" si="0"/>
        <v>10.100000000000001</v>
      </c>
      <c r="E41" s="665"/>
      <c r="F41" s="665"/>
      <c r="G41" s="665"/>
      <c r="H41" s="665"/>
      <c r="I41" s="665"/>
      <c r="J41" s="665"/>
      <c r="K41" s="665"/>
      <c r="L41" s="665"/>
      <c r="M41" s="665"/>
      <c r="N41" s="665"/>
      <c r="O41" s="665"/>
    </row>
    <row r="42" spans="1:15" x14ac:dyDescent="0.25">
      <c r="A42" s="665" t="s">
        <v>812</v>
      </c>
      <c r="B42" s="665" t="s">
        <v>432</v>
      </c>
      <c r="C42" s="665">
        <v>7.4</v>
      </c>
      <c r="D42" s="665">
        <f t="shared" si="0"/>
        <v>10.100000000000001</v>
      </c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</row>
    <row r="43" spans="1:15" x14ac:dyDescent="0.25">
      <c r="A43" s="665" t="s">
        <v>813</v>
      </c>
      <c r="B43" s="665" t="s">
        <v>451</v>
      </c>
      <c r="C43" s="665">
        <v>7.4</v>
      </c>
      <c r="D43" s="665">
        <f t="shared" si="0"/>
        <v>10.100000000000001</v>
      </c>
      <c r="E43" s="665"/>
      <c r="F43" s="665"/>
      <c r="G43" s="665"/>
      <c r="H43" s="665"/>
      <c r="I43" s="665"/>
      <c r="J43" s="665"/>
      <c r="K43" s="665"/>
      <c r="L43" s="665"/>
      <c r="M43" s="665"/>
      <c r="N43" s="665"/>
      <c r="O43" s="665"/>
    </row>
    <row r="44" spans="1:15" x14ac:dyDescent="0.25">
      <c r="A44" s="665" t="s">
        <v>814</v>
      </c>
      <c r="B44" s="665" t="s">
        <v>428</v>
      </c>
      <c r="C44" s="665">
        <v>7.9</v>
      </c>
      <c r="D44" s="665">
        <f t="shared" si="0"/>
        <v>10.100000000000001</v>
      </c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</row>
    <row r="45" spans="1:15" x14ac:dyDescent="0.25">
      <c r="A45" s="665" t="s">
        <v>5</v>
      </c>
      <c r="B45" s="665" t="s">
        <v>447</v>
      </c>
      <c r="C45" s="665">
        <v>9.9</v>
      </c>
      <c r="D45" s="665">
        <f t="shared" si="0"/>
        <v>10.100000000000001</v>
      </c>
      <c r="E45" s="665"/>
      <c r="F45" s="665"/>
      <c r="G45" s="665"/>
      <c r="H45" s="665"/>
      <c r="I45" s="665"/>
      <c r="J45" s="665"/>
      <c r="K45" s="665"/>
      <c r="L45" s="665"/>
      <c r="M45" s="665"/>
      <c r="N45" s="665"/>
      <c r="O45" s="665"/>
    </row>
    <row r="46" spans="1:15" x14ac:dyDescent="0.25">
      <c r="A46" s="665" t="s">
        <v>815</v>
      </c>
      <c r="B46" s="665" t="s">
        <v>427</v>
      </c>
      <c r="C46" s="665">
        <v>10.3</v>
      </c>
      <c r="D46" s="665">
        <f t="shared" si="0"/>
        <v>10.100000000000001</v>
      </c>
      <c r="E46" s="665"/>
      <c r="F46" s="665"/>
      <c r="G46" s="665"/>
      <c r="H46" s="665"/>
      <c r="I46" s="665"/>
      <c r="J46" s="665"/>
      <c r="K46" s="665"/>
      <c r="L46" s="665"/>
      <c r="M46" s="665"/>
      <c r="N46" s="665"/>
      <c r="O46" s="665"/>
    </row>
    <row r="47" spans="1:15" x14ac:dyDescent="0.25">
      <c r="A47" s="665" t="s">
        <v>441</v>
      </c>
      <c r="B47" s="665" t="s">
        <v>441</v>
      </c>
      <c r="C47" s="665">
        <v>10.6</v>
      </c>
      <c r="D47" s="665">
        <f t="shared" si="0"/>
        <v>10.100000000000001</v>
      </c>
      <c r="E47" s="665"/>
      <c r="F47" s="665"/>
      <c r="G47" s="665"/>
      <c r="H47" s="665"/>
      <c r="I47" s="665"/>
      <c r="J47" s="665"/>
      <c r="K47" s="665"/>
      <c r="L47" s="665"/>
      <c r="M47" s="665"/>
      <c r="N47" s="665"/>
      <c r="O47" s="665"/>
    </row>
    <row r="48" spans="1:15" x14ac:dyDescent="0.25">
      <c r="A48" s="665" t="s">
        <v>816</v>
      </c>
      <c r="B48" s="665" t="s">
        <v>430</v>
      </c>
      <c r="C48" s="665">
        <v>11.8</v>
      </c>
      <c r="D48" s="665">
        <f t="shared" si="0"/>
        <v>10.100000000000001</v>
      </c>
      <c r="E48" s="665"/>
      <c r="F48" s="665"/>
      <c r="G48" s="665"/>
      <c r="H48" s="665"/>
      <c r="I48" s="665"/>
      <c r="J48" s="665"/>
      <c r="K48" s="665"/>
      <c r="L48" s="665"/>
      <c r="M48" s="665"/>
      <c r="N48" s="665"/>
      <c r="O48" s="665"/>
    </row>
    <row r="49" spans="1:15" x14ac:dyDescent="0.25">
      <c r="A49" s="665" t="s">
        <v>817</v>
      </c>
      <c r="B49" s="665" t="s">
        <v>442</v>
      </c>
      <c r="C49" s="665">
        <v>11.8</v>
      </c>
      <c r="D49" s="665">
        <f t="shared" si="0"/>
        <v>10.100000000000001</v>
      </c>
      <c r="E49" s="665"/>
      <c r="F49" s="665"/>
      <c r="G49" s="665"/>
      <c r="H49" s="665"/>
      <c r="I49" s="665"/>
      <c r="J49" s="665"/>
      <c r="K49" s="665"/>
      <c r="L49" s="665"/>
      <c r="M49" s="665"/>
      <c r="N49" s="665"/>
      <c r="O49" s="665"/>
    </row>
    <row r="50" spans="1:15" x14ac:dyDescent="0.25">
      <c r="A50" s="665" t="s">
        <v>596</v>
      </c>
      <c r="B50" s="665" t="s">
        <v>423</v>
      </c>
      <c r="C50" s="665">
        <v>12.4</v>
      </c>
      <c r="D50" s="665">
        <f t="shared" si="0"/>
        <v>10.100000000000001</v>
      </c>
      <c r="E50" s="665"/>
      <c r="F50" s="665"/>
      <c r="G50" s="665"/>
      <c r="H50" s="665"/>
      <c r="I50" s="665"/>
      <c r="J50" s="665"/>
      <c r="K50" s="665"/>
      <c r="L50" s="665"/>
      <c r="M50" s="665"/>
      <c r="N50" s="665"/>
      <c r="O50" s="665"/>
    </row>
    <row r="51" spans="1:15" x14ac:dyDescent="0.25">
      <c r="A51" s="665" t="s">
        <v>818</v>
      </c>
      <c r="B51" s="665" t="s">
        <v>446</v>
      </c>
      <c r="C51" s="665">
        <v>12.7</v>
      </c>
      <c r="D51" s="665">
        <f t="shared" si="0"/>
        <v>10.100000000000001</v>
      </c>
      <c r="E51" s="665"/>
      <c r="F51" s="665"/>
      <c r="G51" s="665"/>
      <c r="H51" s="665"/>
      <c r="I51" s="665"/>
      <c r="J51" s="665"/>
      <c r="K51" s="665"/>
      <c r="L51" s="665"/>
      <c r="M51" s="665"/>
      <c r="N51" s="665"/>
      <c r="O51" s="665"/>
    </row>
    <row r="52" spans="1:15" x14ac:dyDescent="0.25">
      <c r="A52" s="665" t="s">
        <v>6</v>
      </c>
      <c r="B52" s="665" t="s">
        <v>421</v>
      </c>
      <c r="C52" s="665">
        <v>13.7</v>
      </c>
      <c r="D52" s="665">
        <f t="shared" si="0"/>
        <v>10.100000000000001</v>
      </c>
      <c r="E52" s="665"/>
      <c r="F52" s="665"/>
      <c r="G52" s="665"/>
      <c r="H52" s="665"/>
      <c r="I52" s="665"/>
      <c r="J52" s="665"/>
      <c r="K52" s="665"/>
      <c r="L52" s="665"/>
      <c r="M52" s="665"/>
      <c r="N52" s="665"/>
      <c r="O52" s="665"/>
    </row>
    <row r="53" spans="1:15" x14ac:dyDescent="0.25">
      <c r="A53" s="665" t="s">
        <v>7</v>
      </c>
      <c r="B53" s="665" t="s">
        <v>422</v>
      </c>
      <c r="C53" s="665">
        <v>13.9</v>
      </c>
      <c r="D53" s="665">
        <f t="shared" si="0"/>
        <v>10.100000000000001</v>
      </c>
      <c r="E53" s="665"/>
      <c r="F53" s="665"/>
      <c r="G53" s="665"/>
      <c r="H53" s="665"/>
      <c r="I53" s="665"/>
      <c r="J53" s="665"/>
      <c r="K53" s="665"/>
      <c r="L53" s="665"/>
      <c r="M53" s="665"/>
      <c r="N53" s="665"/>
      <c r="O53" s="665"/>
    </row>
    <row r="54" spans="1:15" x14ac:dyDescent="0.25">
      <c r="A54" s="665" t="s">
        <v>819</v>
      </c>
      <c r="B54" s="665" t="s">
        <v>452</v>
      </c>
      <c r="C54" s="665">
        <v>14.6</v>
      </c>
      <c r="D54" s="665">
        <f t="shared" si="0"/>
        <v>10.100000000000001</v>
      </c>
      <c r="E54" s="665"/>
      <c r="F54" s="665"/>
      <c r="G54" s="665"/>
      <c r="H54" s="665"/>
      <c r="I54" s="665"/>
      <c r="J54" s="665"/>
      <c r="K54" s="665"/>
      <c r="L54" s="665"/>
      <c r="M54" s="665"/>
      <c r="N54" s="665"/>
      <c r="O54" s="665"/>
    </row>
    <row r="55" spans="1:15" x14ac:dyDescent="0.25">
      <c r="A55" s="665" t="s">
        <v>820</v>
      </c>
      <c r="B55" s="666" t="s">
        <v>394</v>
      </c>
      <c r="C55" s="665">
        <v>23.2</v>
      </c>
      <c r="D55" s="665">
        <f t="shared" si="0"/>
        <v>10.100000000000001</v>
      </c>
      <c r="E55" s="665"/>
      <c r="F55" s="665"/>
      <c r="G55" s="665"/>
      <c r="H55" s="665"/>
      <c r="I55" s="665"/>
      <c r="J55" s="665"/>
      <c r="K55" s="665"/>
      <c r="L55" s="665"/>
      <c r="M55" s="665"/>
      <c r="N55" s="665"/>
      <c r="O55" s="665"/>
    </row>
    <row r="56" spans="1:15" x14ac:dyDescent="0.25">
      <c r="A56" s="665" t="s">
        <v>575</v>
      </c>
      <c r="B56" s="665" t="s">
        <v>426</v>
      </c>
      <c r="C56" s="665">
        <v>23.8</v>
      </c>
      <c r="D56" s="665">
        <f t="shared" si="0"/>
        <v>10.100000000000001</v>
      </c>
      <c r="E56" s="665"/>
      <c r="F56" s="665"/>
      <c r="G56" s="665"/>
      <c r="H56" s="665"/>
      <c r="I56" s="665"/>
      <c r="J56" s="665"/>
      <c r="K56" s="665"/>
      <c r="L56" s="665"/>
      <c r="M56" s="665"/>
      <c r="N56" s="665"/>
      <c r="O56" s="665"/>
    </row>
    <row r="57" spans="1:15" x14ac:dyDescent="0.25">
      <c r="A57" s="665" t="s">
        <v>821</v>
      </c>
      <c r="B57" s="665" t="s">
        <v>450</v>
      </c>
      <c r="C57" s="665">
        <v>25.3</v>
      </c>
      <c r="D57" s="665">
        <f t="shared" si="0"/>
        <v>10.100000000000001</v>
      </c>
      <c r="E57" s="665"/>
      <c r="F57" s="665"/>
      <c r="G57" s="665"/>
      <c r="H57" s="665"/>
      <c r="I57" s="665"/>
      <c r="J57" s="665"/>
      <c r="K57" s="665"/>
      <c r="L57" s="665"/>
      <c r="M57" s="665"/>
      <c r="N57" s="665"/>
      <c r="O57" s="665"/>
    </row>
    <row r="58" spans="1:15" x14ac:dyDescent="0.25">
      <c r="A58" s="665" t="s">
        <v>822</v>
      </c>
      <c r="B58" s="665" t="s">
        <v>443</v>
      </c>
      <c r="C58" s="665">
        <v>33.6</v>
      </c>
      <c r="D58" s="665">
        <f t="shared" si="0"/>
        <v>10.100000000000001</v>
      </c>
      <c r="E58" s="665"/>
      <c r="F58" s="665"/>
      <c r="G58" s="665"/>
      <c r="H58" s="665"/>
      <c r="I58" s="665"/>
      <c r="J58" s="665"/>
      <c r="K58" s="665"/>
      <c r="L58" s="665"/>
      <c r="M58" s="665"/>
      <c r="N58" s="665"/>
      <c r="O58" s="665"/>
    </row>
    <row r="59" spans="1:15" x14ac:dyDescent="0.25">
      <c r="A59" s="665" t="s">
        <v>823</v>
      </c>
      <c r="B59" s="665" t="s">
        <v>445</v>
      </c>
      <c r="C59" s="665">
        <v>35.5</v>
      </c>
      <c r="D59" s="665">
        <f t="shared" si="0"/>
        <v>10.100000000000001</v>
      </c>
      <c r="E59" s="665"/>
      <c r="F59" s="665"/>
      <c r="G59" s="665"/>
      <c r="H59" s="665"/>
      <c r="I59" s="665"/>
      <c r="J59" s="665"/>
      <c r="K59" s="665"/>
      <c r="L59" s="665"/>
      <c r="M59" s="665"/>
      <c r="N59" s="665"/>
      <c r="O59" s="665"/>
    </row>
    <row r="60" spans="1:15" x14ac:dyDescent="0.25">
      <c r="A60" s="665"/>
      <c r="B60" s="665"/>
      <c r="C60" s="665"/>
      <c r="D60" s="665"/>
      <c r="E60" s="665"/>
      <c r="F60" s="665"/>
      <c r="G60" s="665"/>
      <c r="H60" s="665"/>
      <c r="I60" s="665"/>
      <c r="J60" s="665"/>
      <c r="K60" s="665"/>
      <c r="L60" s="665"/>
      <c r="M60" s="665"/>
      <c r="N60" s="665"/>
      <c r="O60" s="665"/>
    </row>
    <row r="61" spans="1:15" x14ac:dyDescent="0.25">
      <c r="A61" s="665"/>
      <c r="B61" s="665"/>
      <c r="C61" s="665"/>
      <c r="D61" s="665"/>
      <c r="E61" s="665"/>
      <c r="F61" s="665"/>
      <c r="G61" s="665"/>
      <c r="H61" s="665"/>
      <c r="I61" s="665"/>
      <c r="J61" s="665"/>
      <c r="K61" s="665"/>
      <c r="L61" s="665"/>
      <c r="M61" s="665"/>
      <c r="N61" s="665"/>
      <c r="O61" s="665"/>
    </row>
  </sheetData>
  <mergeCells count="3">
    <mergeCell ref="V2:AK2"/>
    <mergeCell ref="B20:S20"/>
    <mergeCell ref="V27:AK27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0"/>
  <dimension ref="B2:AB61"/>
  <sheetViews>
    <sheetView showGridLines="0" zoomScale="90" zoomScaleNormal="90" workbookViewId="0"/>
  </sheetViews>
  <sheetFormatPr defaultColWidth="9.140625" defaultRowHeight="13.5" x14ac:dyDescent="0.25"/>
  <cols>
    <col min="1" max="1" width="17.7109375" style="17" customWidth="1"/>
    <col min="2" max="2" width="34.28515625" style="17" customWidth="1"/>
    <col min="3" max="3" width="32.28515625" style="17" customWidth="1"/>
    <col min="4" max="4" width="9.140625" style="17"/>
    <col min="5" max="5" width="11" style="17" customWidth="1"/>
    <col min="6" max="6" width="9.140625" style="17"/>
    <col min="7" max="7" width="11.42578125" style="17" customWidth="1"/>
    <col min="8" max="16384" width="9.140625" style="17"/>
  </cols>
  <sheetData>
    <row r="2" spans="2:28" ht="15.75" customHeight="1" thickBot="1" x14ac:dyDescent="0.3">
      <c r="B2" s="767" t="s">
        <v>1122</v>
      </c>
      <c r="C2" s="767"/>
      <c r="E2" s="767" t="s">
        <v>1124</v>
      </c>
      <c r="F2" s="767"/>
      <c r="G2" s="767"/>
      <c r="H2" s="767"/>
      <c r="I2" s="767"/>
      <c r="J2" s="767"/>
      <c r="K2" s="767"/>
    </row>
    <row r="13" spans="2:28" x14ac:dyDescent="0.25"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</row>
    <row r="14" spans="2:28" x14ac:dyDescent="0.25"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</row>
    <row r="15" spans="2:28" x14ac:dyDescent="0.25">
      <c r="R15" s="107"/>
      <c r="S15" s="107"/>
      <c r="T15" s="107"/>
      <c r="U15" s="99"/>
      <c r="V15" s="99"/>
      <c r="W15" s="99"/>
      <c r="X15" s="99"/>
      <c r="Y15" s="99"/>
      <c r="Z15" s="99"/>
      <c r="AA15" s="99"/>
      <c r="AB15" s="99"/>
    </row>
    <row r="16" spans="2:28" x14ac:dyDescent="0.25"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</row>
    <row r="17" spans="2:28" x14ac:dyDescent="0.25"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</row>
    <row r="18" spans="2:28" x14ac:dyDescent="0.25"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</row>
    <row r="19" spans="2:28" x14ac:dyDescent="0.25">
      <c r="C19" s="167" t="s">
        <v>9</v>
      </c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</row>
    <row r="20" spans="2:28" ht="14.25" thickBot="1" x14ac:dyDescent="0.3">
      <c r="B20" s="766" t="s">
        <v>552</v>
      </c>
      <c r="C20" s="766"/>
      <c r="E20" s="753" t="s">
        <v>552</v>
      </c>
      <c r="F20" s="753"/>
      <c r="G20" s="753"/>
      <c r="H20" s="753"/>
      <c r="I20" s="753"/>
      <c r="J20" s="753"/>
      <c r="K20" s="765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</row>
    <row r="21" spans="2:28" ht="27.75" thickBot="1" x14ac:dyDescent="0.3">
      <c r="B21" s="20" t="s">
        <v>41</v>
      </c>
      <c r="C21" s="98">
        <f>SUM(C22:C26)</f>
        <v>18.050799259689683</v>
      </c>
      <c r="E21" s="103"/>
      <c r="F21" s="104" t="s">
        <v>399</v>
      </c>
      <c r="G21" s="104" t="s">
        <v>400</v>
      </c>
      <c r="H21" s="104" t="s">
        <v>401</v>
      </c>
      <c r="I21" s="105" t="s">
        <v>402</v>
      </c>
      <c r="J21" s="105" t="s">
        <v>704</v>
      </c>
      <c r="K21" s="105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</row>
    <row r="22" spans="2:28" x14ac:dyDescent="0.25">
      <c r="B22" s="99" t="s">
        <v>397</v>
      </c>
      <c r="C22" s="100">
        <v>6.2461661110767457</v>
      </c>
      <c r="E22" s="106" t="s">
        <v>41</v>
      </c>
      <c r="F22" s="107">
        <v>18.050799259689626</v>
      </c>
      <c r="G22" s="107">
        <v>6.2461661110767537</v>
      </c>
      <c r="H22" s="107">
        <v>228.39834734684456</v>
      </c>
      <c r="I22" s="107">
        <v>-131.87471419823166</v>
      </c>
      <c r="J22" s="107">
        <v>-84.718999999999994</v>
      </c>
      <c r="K22" s="107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</row>
    <row r="23" spans="2:28" x14ac:dyDescent="0.25">
      <c r="B23" s="99" t="s">
        <v>649</v>
      </c>
      <c r="C23" s="100">
        <v>228.39834734684456</v>
      </c>
      <c r="E23" s="99" t="s">
        <v>403</v>
      </c>
      <c r="F23" s="108">
        <v>141.32194564999983</v>
      </c>
      <c r="G23" s="108">
        <v>34.806720472763885</v>
      </c>
      <c r="H23" s="108">
        <v>116.38941677020574</v>
      </c>
      <c r="I23" s="108">
        <v>-9.8741915929697761</v>
      </c>
      <c r="J23" s="108">
        <v>0</v>
      </c>
      <c r="K23" s="108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</row>
    <row r="24" spans="2:28" x14ac:dyDescent="0.25">
      <c r="B24" s="99" t="s">
        <v>398</v>
      </c>
      <c r="C24" s="100">
        <v>-131.87471419823163</v>
      </c>
      <c r="E24" s="99" t="s">
        <v>404</v>
      </c>
      <c r="F24" s="108">
        <v>-133.32299999999952</v>
      </c>
      <c r="G24" s="108">
        <v>-98.779695513024762</v>
      </c>
      <c r="H24" s="108">
        <v>-15.911591693956922</v>
      </c>
      <c r="I24" s="108">
        <v>-18.631712793017851</v>
      </c>
      <c r="J24" s="108">
        <v>0</v>
      </c>
      <c r="K24" s="108"/>
      <c r="L24" s="99"/>
      <c r="M24" s="99"/>
      <c r="N24" s="99"/>
      <c r="O24" s="168"/>
      <c r="P24" s="168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</row>
    <row r="25" spans="2:28" ht="14.25" thickBot="1" x14ac:dyDescent="0.3">
      <c r="B25" s="203" t="s">
        <v>650</v>
      </c>
      <c r="C25" s="325">
        <v>-84.718999999999994</v>
      </c>
      <c r="D25" s="461"/>
      <c r="E25" s="99" t="s">
        <v>405</v>
      </c>
      <c r="F25" s="108">
        <v>179.68259154000069</v>
      </c>
      <c r="G25" s="108">
        <v>-3.474758393303945</v>
      </c>
      <c r="H25" s="108">
        <v>183.15734993330466</v>
      </c>
      <c r="I25" s="108">
        <v>0</v>
      </c>
      <c r="J25" s="109">
        <v>0</v>
      </c>
      <c r="K25" s="109"/>
      <c r="L25" s="107"/>
      <c r="M25" s="169"/>
      <c r="N25" s="169"/>
      <c r="O25" s="169"/>
      <c r="P25" s="16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</row>
    <row r="26" spans="2:28" x14ac:dyDescent="0.25">
      <c r="B26" s="462"/>
      <c r="C26" s="463"/>
      <c r="E26" s="99" t="s">
        <v>406</v>
      </c>
      <c r="F26" s="108">
        <v>-53.135169480000165</v>
      </c>
      <c r="G26" s="108">
        <v>-31.285850327933957</v>
      </c>
      <c r="H26" s="108">
        <v>-28.038319152066208</v>
      </c>
      <c r="I26" s="108">
        <v>0</v>
      </c>
      <c r="J26" s="109">
        <v>6.1890000000000001</v>
      </c>
      <c r="K26" s="109"/>
      <c r="L26" s="107"/>
      <c r="M26" s="169"/>
      <c r="N26" s="169"/>
      <c r="O26" s="169"/>
      <c r="P26" s="16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</row>
    <row r="27" spans="2:28" x14ac:dyDescent="0.25">
      <c r="E27" s="99" t="s">
        <v>407</v>
      </c>
      <c r="F27" s="108">
        <v>72.638593539688415</v>
      </c>
      <c r="G27" s="108">
        <v>92.662860726117856</v>
      </c>
      <c r="H27" s="108">
        <v>-17.056424005576758</v>
      </c>
      <c r="I27" s="108">
        <v>-2.967843180852678</v>
      </c>
      <c r="J27" s="108">
        <v>0</v>
      </c>
      <c r="K27" s="108"/>
      <c r="L27" s="107"/>
      <c r="M27" s="170"/>
      <c r="N27" s="170"/>
      <c r="O27" s="170"/>
      <c r="P27" s="170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</row>
    <row r="28" spans="2:28" ht="14.25" thickBot="1" x14ac:dyDescent="0.3">
      <c r="B28" s="154" t="s">
        <v>1123</v>
      </c>
      <c r="C28" s="26"/>
      <c r="E28" s="99" t="s">
        <v>408</v>
      </c>
      <c r="F28" s="108">
        <v>-2.3814331699994873</v>
      </c>
      <c r="G28" s="108">
        <v>45.737280250396175</v>
      </c>
      <c r="H28" s="108">
        <v>-40.407746789004314</v>
      </c>
      <c r="I28" s="108">
        <v>-7.7109666313913472</v>
      </c>
      <c r="J28" s="108">
        <v>0</v>
      </c>
      <c r="K28" s="108"/>
      <c r="L28" s="107"/>
      <c r="M28" s="170"/>
      <c r="N28" s="170"/>
      <c r="O28" s="170"/>
      <c r="P28" s="170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</row>
    <row r="29" spans="2:28" ht="14.25" thickBot="1" x14ac:dyDescent="0.3">
      <c r="E29" s="101" t="s">
        <v>409</v>
      </c>
      <c r="F29" s="110">
        <v>-186.75272882000013</v>
      </c>
      <c r="G29" s="110">
        <v>-33.420391103938499</v>
      </c>
      <c r="H29" s="110">
        <v>30.265662283938372</v>
      </c>
      <c r="I29" s="110">
        <v>-92.69</v>
      </c>
      <c r="J29" s="110">
        <v>-90.908000000000001</v>
      </c>
      <c r="K29" s="110"/>
      <c r="L29" s="107"/>
      <c r="M29" s="170"/>
      <c r="N29" s="170"/>
      <c r="O29" s="170"/>
      <c r="P29" s="170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</row>
    <row r="30" spans="2:28" x14ac:dyDescent="0.25">
      <c r="K30" s="204"/>
      <c r="L30" s="107"/>
      <c r="M30" s="170"/>
      <c r="N30" s="170"/>
      <c r="O30" s="170"/>
      <c r="P30" s="170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</row>
    <row r="31" spans="2:28" x14ac:dyDescent="0.25">
      <c r="L31" s="107"/>
      <c r="M31" s="170"/>
      <c r="N31" s="170"/>
      <c r="O31" s="170"/>
      <c r="P31" s="170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</row>
    <row r="32" spans="2:28" x14ac:dyDescent="0.25">
      <c r="L32" s="107"/>
      <c r="M32" s="170"/>
      <c r="N32" s="170"/>
      <c r="O32" s="170"/>
      <c r="P32" s="170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</row>
    <row r="33" spans="2:28" ht="14.25" thickBot="1" x14ac:dyDescent="0.3">
      <c r="E33" s="766" t="s">
        <v>1125</v>
      </c>
      <c r="F33" s="766"/>
      <c r="G33" s="766"/>
      <c r="H33" s="766"/>
      <c r="I33" s="766"/>
      <c r="J33" s="766"/>
      <c r="K33" s="766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</row>
    <row r="34" spans="2:28" x14ac:dyDescent="0.25"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</row>
    <row r="35" spans="2:28" x14ac:dyDescent="0.25"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</row>
    <row r="36" spans="2:28" x14ac:dyDescent="0.25"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</row>
    <row r="45" spans="2:28" ht="14.25" thickBot="1" x14ac:dyDescent="0.3">
      <c r="B45" s="766" t="s">
        <v>651</v>
      </c>
      <c r="C45" s="766"/>
    </row>
    <row r="46" spans="2:28" ht="14.25" thickBot="1" x14ac:dyDescent="0.3">
      <c r="B46" s="27" t="s">
        <v>190</v>
      </c>
      <c r="C46" s="111">
        <f>C21</f>
        <v>18.050799259689683</v>
      </c>
    </row>
    <row r="47" spans="2:28" x14ac:dyDescent="0.25">
      <c r="B47" s="99" t="s">
        <v>419</v>
      </c>
      <c r="C47" s="100">
        <f t="shared" ref="C47:C50" si="0">C22</f>
        <v>6.2461661110767457</v>
      </c>
    </row>
    <row r="48" spans="2:28" x14ac:dyDescent="0.25">
      <c r="B48" s="112" t="s">
        <v>416</v>
      </c>
      <c r="C48" s="100">
        <f t="shared" si="0"/>
        <v>228.39834734684456</v>
      </c>
    </row>
    <row r="49" spans="2:11" x14ac:dyDescent="0.25">
      <c r="B49" s="99" t="s">
        <v>420</v>
      </c>
      <c r="C49" s="100">
        <f t="shared" si="0"/>
        <v>-131.87471419823163</v>
      </c>
    </row>
    <row r="50" spans="2:11" ht="14.25" thickBot="1" x14ac:dyDescent="0.3">
      <c r="B50" s="101" t="s">
        <v>703</v>
      </c>
      <c r="C50" s="102">
        <f t="shared" si="0"/>
        <v>-84.718999999999994</v>
      </c>
    </row>
    <row r="51" spans="2:11" x14ac:dyDescent="0.25">
      <c r="B51" s="203"/>
      <c r="C51" s="325"/>
    </row>
    <row r="52" spans="2:11" ht="14.25" thickBot="1" x14ac:dyDescent="0.3">
      <c r="C52" s="171" t="s">
        <v>132</v>
      </c>
      <c r="E52" s="753" t="s">
        <v>651</v>
      </c>
      <c r="F52" s="753"/>
      <c r="G52" s="753"/>
      <c r="H52" s="753"/>
      <c r="I52" s="753"/>
      <c r="J52" s="753"/>
      <c r="K52" s="765"/>
    </row>
    <row r="53" spans="2:11" ht="27.75" thickBot="1" x14ac:dyDescent="0.3">
      <c r="E53" s="103"/>
      <c r="F53" s="104" t="s">
        <v>190</v>
      </c>
      <c r="G53" s="105" t="s">
        <v>419</v>
      </c>
      <c r="H53" s="104" t="s">
        <v>416</v>
      </c>
      <c r="I53" s="105" t="s">
        <v>417</v>
      </c>
      <c r="J53" s="105" t="s">
        <v>418</v>
      </c>
      <c r="K53" s="105" t="s">
        <v>644</v>
      </c>
    </row>
    <row r="54" spans="2:11" x14ac:dyDescent="0.25">
      <c r="E54" s="106" t="s">
        <v>190</v>
      </c>
      <c r="F54" s="107">
        <f>F22</f>
        <v>18.050799259689626</v>
      </c>
      <c r="G54" s="107">
        <f t="shared" ref="G54:K54" si="1">G22</f>
        <v>6.2461661110767537</v>
      </c>
      <c r="H54" s="107">
        <f t="shared" si="1"/>
        <v>228.39834734684456</v>
      </c>
      <c r="I54" s="107">
        <f t="shared" si="1"/>
        <v>-131.87471419823166</v>
      </c>
      <c r="J54" s="107">
        <f t="shared" si="1"/>
        <v>-84.718999999999994</v>
      </c>
      <c r="K54" s="107">
        <f t="shared" si="1"/>
        <v>0</v>
      </c>
    </row>
    <row r="55" spans="2:11" x14ac:dyDescent="0.25">
      <c r="E55" s="99" t="s">
        <v>410</v>
      </c>
      <c r="F55" s="108">
        <f t="shared" ref="F55:K55" si="2">F23</f>
        <v>141.32194564999983</v>
      </c>
      <c r="G55" s="108">
        <f t="shared" si="2"/>
        <v>34.806720472763885</v>
      </c>
      <c r="H55" s="108">
        <f t="shared" si="2"/>
        <v>116.38941677020574</v>
      </c>
      <c r="I55" s="108">
        <f t="shared" si="2"/>
        <v>-9.8741915929697761</v>
      </c>
      <c r="J55" s="108">
        <f t="shared" si="2"/>
        <v>0</v>
      </c>
      <c r="K55" s="108">
        <f t="shared" si="2"/>
        <v>0</v>
      </c>
    </row>
    <row r="56" spans="2:11" x14ac:dyDescent="0.25">
      <c r="E56" s="99" t="s">
        <v>411</v>
      </c>
      <c r="F56" s="108">
        <f t="shared" ref="F56:K56" si="3">F24</f>
        <v>-133.32299999999952</v>
      </c>
      <c r="G56" s="108">
        <f t="shared" si="3"/>
        <v>-98.779695513024762</v>
      </c>
      <c r="H56" s="108">
        <f t="shared" si="3"/>
        <v>-15.911591693956922</v>
      </c>
      <c r="I56" s="108">
        <f t="shared" si="3"/>
        <v>-18.631712793017851</v>
      </c>
      <c r="J56" s="108">
        <f t="shared" si="3"/>
        <v>0</v>
      </c>
      <c r="K56" s="108">
        <f t="shared" si="3"/>
        <v>0</v>
      </c>
    </row>
    <row r="57" spans="2:11" x14ac:dyDescent="0.25">
      <c r="E57" s="99" t="s">
        <v>412</v>
      </c>
      <c r="F57" s="108">
        <f t="shared" ref="F57:K57" si="4">F25</f>
        <v>179.68259154000069</v>
      </c>
      <c r="G57" s="108">
        <f t="shared" si="4"/>
        <v>-3.474758393303945</v>
      </c>
      <c r="H57" s="108">
        <f t="shared" si="4"/>
        <v>183.15734993330466</v>
      </c>
      <c r="I57" s="108">
        <f t="shared" si="4"/>
        <v>0</v>
      </c>
      <c r="J57" s="109">
        <f t="shared" si="4"/>
        <v>0</v>
      </c>
      <c r="K57" s="109">
        <f t="shared" si="4"/>
        <v>0</v>
      </c>
    </row>
    <row r="58" spans="2:11" x14ac:dyDescent="0.25">
      <c r="E58" s="99" t="s">
        <v>413</v>
      </c>
      <c r="F58" s="108">
        <f t="shared" ref="F58:K58" si="5">F26</f>
        <v>-53.135169480000165</v>
      </c>
      <c r="G58" s="108">
        <f t="shared" si="5"/>
        <v>-31.285850327933957</v>
      </c>
      <c r="H58" s="108">
        <f t="shared" si="5"/>
        <v>-28.038319152066208</v>
      </c>
      <c r="I58" s="108">
        <f t="shared" si="5"/>
        <v>0</v>
      </c>
      <c r="J58" s="109">
        <f t="shared" si="5"/>
        <v>6.1890000000000001</v>
      </c>
      <c r="K58" s="109">
        <f t="shared" si="5"/>
        <v>0</v>
      </c>
    </row>
    <row r="59" spans="2:11" x14ac:dyDescent="0.25">
      <c r="E59" s="99" t="s">
        <v>414</v>
      </c>
      <c r="F59" s="108">
        <f t="shared" ref="F59:K59" si="6">F27</f>
        <v>72.638593539688415</v>
      </c>
      <c r="G59" s="108">
        <f t="shared" si="6"/>
        <v>92.662860726117856</v>
      </c>
      <c r="H59" s="108">
        <f t="shared" si="6"/>
        <v>-17.056424005576758</v>
      </c>
      <c r="I59" s="108">
        <f t="shared" si="6"/>
        <v>-2.967843180852678</v>
      </c>
      <c r="J59" s="108">
        <f t="shared" si="6"/>
        <v>0</v>
      </c>
      <c r="K59" s="108">
        <f t="shared" si="6"/>
        <v>0</v>
      </c>
    </row>
    <row r="60" spans="2:11" x14ac:dyDescent="0.25">
      <c r="E60" s="99" t="s">
        <v>415</v>
      </c>
      <c r="F60" s="108">
        <f t="shared" ref="F60:K60" si="7">F28</f>
        <v>-2.3814331699994873</v>
      </c>
      <c r="G60" s="108">
        <f t="shared" si="7"/>
        <v>45.737280250396175</v>
      </c>
      <c r="H60" s="108">
        <f t="shared" si="7"/>
        <v>-40.407746789004314</v>
      </c>
      <c r="I60" s="108">
        <f t="shared" si="7"/>
        <v>-7.7109666313913472</v>
      </c>
      <c r="J60" s="108">
        <f t="shared" si="7"/>
        <v>0</v>
      </c>
      <c r="K60" s="108">
        <f t="shared" si="7"/>
        <v>0</v>
      </c>
    </row>
    <row r="61" spans="2:11" ht="14.25" thickBot="1" x14ac:dyDescent="0.3">
      <c r="E61" s="101" t="s">
        <v>191</v>
      </c>
      <c r="F61" s="110">
        <f t="shared" ref="F61:K61" si="8">F29</f>
        <v>-186.75272882000013</v>
      </c>
      <c r="G61" s="110">
        <f t="shared" si="8"/>
        <v>-33.420391103938499</v>
      </c>
      <c r="H61" s="110">
        <f t="shared" si="8"/>
        <v>30.265662283938372</v>
      </c>
      <c r="I61" s="110">
        <f t="shared" si="8"/>
        <v>-92.69</v>
      </c>
      <c r="J61" s="110">
        <f t="shared" si="8"/>
        <v>-90.908000000000001</v>
      </c>
      <c r="K61" s="110">
        <f t="shared" si="8"/>
        <v>0</v>
      </c>
    </row>
  </sheetData>
  <mergeCells count="7">
    <mergeCell ref="E52:K52"/>
    <mergeCell ref="E33:K33"/>
    <mergeCell ref="B20:C20"/>
    <mergeCell ref="B2:C2"/>
    <mergeCell ref="B45:C45"/>
    <mergeCell ref="E2:K2"/>
    <mergeCell ref="E20:K20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showGridLines="0" topLeftCell="B1" workbookViewId="0">
      <selection activeCell="B2" sqref="B2:F2"/>
    </sheetView>
  </sheetViews>
  <sheetFormatPr defaultColWidth="9.140625" defaultRowHeight="13.5" x14ac:dyDescent="0.25"/>
  <cols>
    <col min="1" max="1" width="9.140625" style="17"/>
    <col min="2" max="2" width="3.5703125" style="17" customWidth="1"/>
    <col min="3" max="3" width="57.85546875" style="17" customWidth="1"/>
    <col min="4" max="4" width="72.28515625" style="17" customWidth="1"/>
    <col min="5" max="7" width="9.140625" style="17"/>
    <col min="8" max="8" width="27.140625" style="17" bestFit="1" customWidth="1"/>
    <col min="9" max="16384" width="9.140625" style="17"/>
  </cols>
  <sheetData>
    <row r="2" spans="2:9" x14ac:dyDescent="0.25">
      <c r="B2" s="768" t="s">
        <v>1215</v>
      </c>
      <c r="C2" s="768"/>
      <c r="D2" s="768"/>
      <c r="E2" s="768"/>
      <c r="F2" s="768"/>
      <c r="G2" s="634"/>
      <c r="H2" s="634"/>
      <c r="I2" s="634"/>
    </row>
    <row r="3" spans="2:9" ht="14.25" thickBot="1" x14ac:dyDescent="0.3">
      <c r="B3" s="10"/>
      <c r="C3" s="26"/>
      <c r="D3" s="26"/>
      <c r="E3" s="668" t="s">
        <v>828</v>
      </c>
      <c r="F3" s="668" t="s">
        <v>40</v>
      </c>
    </row>
    <row r="4" spans="2:9" ht="27.6" customHeight="1" x14ac:dyDescent="0.25">
      <c r="B4" s="11">
        <v>1</v>
      </c>
      <c r="C4" s="9" t="s">
        <v>770</v>
      </c>
      <c r="D4" s="9" t="s">
        <v>1155</v>
      </c>
      <c r="E4" s="669">
        <v>307.61599999999999</v>
      </c>
      <c r="F4" s="670">
        <f>E4/ESA2010_source!$T$94*100</f>
        <v>0.345656243912564</v>
      </c>
    </row>
    <row r="5" spans="2:9" ht="31.15" customHeight="1" x14ac:dyDescent="0.25">
      <c r="B5" s="11">
        <v>2</v>
      </c>
      <c r="C5" s="9" t="s">
        <v>772</v>
      </c>
      <c r="D5" s="9" t="s">
        <v>1149</v>
      </c>
      <c r="E5" s="669">
        <v>628</v>
      </c>
      <c r="F5" s="670">
        <f>E5/ESA2010_source!$T$94*100</f>
        <v>0.70565939735608751</v>
      </c>
    </row>
    <row r="6" spans="2:9" ht="13.9" customHeight="1" x14ac:dyDescent="0.25">
      <c r="B6" s="17">
        <v>3</v>
      </c>
      <c r="C6" s="9" t="s">
        <v>1085</v>
      </c>
      <c r="D6" s="9" t="s">
        <v>1150</v>
      </c>
      <c r="E6" s="669">
        <v>261.60000000000002</v>
      </c>
      <c r="F6" s="670">
        <f>E6/ESA2010_source!$T$94*100</f>
        <v>0.2939498381343193</v>
      </c>
    </row>
    <row r="7" spans="2:9" x14ac:dyDescent="0.25">
      <c r="B7" s="17">
        <v>4</v>
      </c>
      <c r="C7" s="17" t="s">
        <v>835</v>
      </c>
      <c r="D7" s="17" t="s">
        <v>1174</v>
      </c>
      <c r="E7" s="669">
        <v>109.9913327412245</v>
      </c>
      <c r="F7" s="670">
        <f>E7/ESA2010_source!$T$94*100</f>
        <v>0.12359302161873467</v>
      </c>
    </row>
    <row r="8" spans="2:9" x14ac:dyDescent="0.25">
      <c r="B8" s="17">
        <v>5</v>
      </c>
      <c r="C8" s="17" t="s">
        <v>836</v>
      </c>
      <c r="D8" s="17" t="s">
        <v>1175</v>
      </c>
      <c r="E8" s="669">
        <v>109.04361702127662</v>
      </c>
      <c r="F8" s="670">
        <f>E8/ESA2010_source!$T$94*100</f>
        <v>0.12252810998847463</v>
      </c>
    </row>
    <row r="9" spans="2:9" ht="16.149999999999999" customHeight="1" x14ac:dyDescent="0.25">
      <c r="B9" s="17">
        <v>6</v>
      </c>
      <c r="C9" s="17" t="s">
        <v>760</v>
      </c>
      <c r="D9" s="17" t="s">
        <v>1151</v>
      </c>
      <c r="E9" s="669">
        <v>160</v>
      </c>
      <c r="F9" s="670">
        <f>E9/ESA2010_source!$T$94*100</f>
        <v>0.1797858337212962</v>
      </c>
    </row>
    <row r="10" spans="2:9" ht="14.45" customHeight="1" x14ac:dyDescent="0.25">
      <c r="B10" s="17">
        <v>7</v>
      </c>
      <c r="C10" s="471" t="s">
        <v>752</v>
      </c>
      <c r="D10" s="471" t="s">
        <v>1154</v>
      </c>
      <c r="E10" s="669">
        <v>44.458139318500521</v>
      </c>
      <c r="F10" s="671">
        <f>E10/ESA2010_source!$T$94*100</f>
        <v>4.995589776921347E-2</v>
      </c>
    </row>
    <row r="11" spans="2:9" x14ac:dyDescent="0.25">
      <c r="B11" s="17">
        <v>8</v>
      </c>
      <c r="C11" s="17" t="s">
        <v>834</v>
      </c>
      <c r="D11" s="17" t="s">
        <v>1152</v>
      </c>
      <c r="E11" s="672">
        <v>15</v>
      </c>
      <c r="F11" s="671">
        <f>E11/ESA2010_source!$T$94*100</f>
        <v>1.6854921911371518E-2</v>
      </c>
    </row>
    <row r="12" spans="2:9" x14ac:dyDescent="0.25">
      <c r="B12" s="17">
        <v>9</v>
      </c>
      <c r="C12" s="17" t="s">
        <v>826</v>
      </c>
      <c r="D12" s="17" t="s">
        <v>1153</v>
      </c>
      <c r="E12" s="672">
        <v>10.9</v>
      </c>
      <c r="F12" s="671">
        <f>E12/ESA2010_source!$T$94*100</f>
        <v>1.2247909922263303E-2</v>
      </c>
    </row>
    <row r="13" spans="2:9" x14ac:dyDescent="0.25">
      <c r="B13" s="17">
        <v>10</v>
      </c>
      <c r="C13" s="17" t="s">
        <v>825</v>
      </c>
      <c r="D13" s="17" t="s">
        <v>1080</v>
      </c>
      <c r="E13" s="672">
        <v>5.07</v>
      </c>
      <c r="F13" s="671">
        <f>E13/ESA2010_source!$T$94*100</f>
        <v>5.6969636060435732E-3</v>
      </c>
    </row>
    <row r="14" spans="2:9" ht="14.25" thickBot="1" x14ac:dyDescent="0.3">
      <c r="B14" s="26"/>
      <c r="C14" s="27" t="s">
        <v>41</v>
      </c>
      <c r="D14" s="27" t="s">
        <v>190</v>
      </c>
      <c r="E14" s="673">
        <f>SUM(E4:E13)+E15</f>
        <v>1454.6790890810016</v>
      </c>
      <c r="F14" s="674">
        <f>E14/ESA2010_source!$T$94*100</f>
        <v>1.6345668301710223</v>
      </c>
      <c r="H14" s="145"/>
    </row>
    <row r="15" spans="2:9" ht="14.25" thickBot="1" x14ac:dyDescent="0.3">
      <c r="B15" s="26">
        <v>11</v>
      </c>
      <c r="C15" s="525" t="s">
        <v>827</v>
      </c>
      <c r="D15" s="525" t="s">
        <v>1156</v>
      </c>
      <c r="E15" s="675">
        <v>-197</v>
      </c>
      <c r="F15" s="676">
        <f>E15/ESA2010_source!$T$94*100</f>
        <v>-0.22136130776934596</v>
      </c>
    </row>
    <row r="16" spans="2:9" x14ac:dyDescent="0.25">
      <c r="F16" s="17" t="s">
        <v>9</v>
      </c>
    </row>
    <row r="18" spans="3:4" x14ac:dyDescent="0.25">
      <c r="C18" s="667"/>
      <c r="D18" s="667"/>
    </row>
  </sheetData>
  <mergeCells count="1">
    <mergeCell ref="B2:F2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workbookViewId="0">
      <selection activeCell="B32" sqref="B32"/>
    </sheetView>
  </sheetViews>
  <sheetFormatPr defaultColWidth="9.140625" defaultRowHeight="13.5" x14ac:dyDescent="0.25"/>
  <cols>
    <col min="1" max="1" width="6.42578125" style="17" customWidth="1"/>
    <col min="2" max="2" width="70" style="17" customWidth="1"/>
    <col min="3" max="7" width="7.28515625" style="17" customWidth="1"/>
    <col min="8" max="8" width="9.28515625" style="17" customWidth="1"/>
    <col min="9" max="16384" width="9.140625" style="17"/>
  </cols>
  <sheetData>
    <row r="2" spans="2:8" ht="16.899999999999999" customHeight="1" thickBot="1" x14ac:dyDescent="0.3">
      <c r="B2" s="677" t="s">
        <v>930</v>
      </c>
    </row>
    <row r="3" spans="2:8" ht="14.25" thickBot="1" x14ac:dyDescent="0.3">
      <c r="B3" s="578"/>
      <c r="C3" s="633" t="s">
        <v>915</v>
      </c>
      <c r="D3" s="633" t="s">
        <v>916</v>
      </c>
      <c r="E3" s="633" t="s">
        <v>917</v>
      </c>
      <c r="F3" s="633" t="s">
        <v>918</v>
      </c>
      <c r="G3" s="633" t="s">
        <v>919</v>
      </c>
      <c r="H3" s="633" t="s">
        <v>920</v>
      </c>
    </row>
    <row r="4" spans="2:8" x14ac:dyDescent="0.25">
      <c r="B4" s="5" t="s">
        <v>921</v>
      </c>
      <c r="C4" s="579">
        <v>-1.05</v>
      </c>
      <c r="D4" s="579">
        <v>-1.3</v>
      </c>
      <c r="E4" s="579">
        <v>-8.4</v>
      </c>
      <c r="F4" s="579">
        <v>-4.9000000000000004</v>
      </c>
      <c r="G4" s="579">
        <v>-3.7</v>
      </c>
      <c r="H4" s="579">
        <v>-2.9</v>
      </c>
    </row>
    <row r="5" spans="2:8" x14ac:dyDescent="0.25">
      <c r="B5" s="3" t="s">
        <v>922</v>
      </c>
      <c r="C5" s="45">
        <v>0.7</v>
      </c>
      <c r="D5" s="45">
        <v>0.7</v>
      </c>
      <c r="E5" s="45">
        <v>-2.8</v>
      </c>
      <c r="F5" s="45">
        <v>-1.2</v>
      </c>
      <c r="G5" s="45">
        <v>-0.5</v>
      </c>
      <c r="H5" s="45">
        <v>-0.2</v>
      </c>
    </row>
    <row r="6" spans="2:8" x14ac:dyDescent="0.25">
      <c r="B6" s="3" t="s">
        <v>923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45">
        <v>0</v>
      </c>
    </row>
    <row r="7" spans="2:8" ht="14.25" thickBot="1" x14ac:dyDescent="0.3">
      <c r="B7" s="2" t="s">
        <v>80</v>
      </c>
      <c r="C7" s="69">
        <v>-1.8</v>
      </c>
      <c r="D7" s="69">
        <v>-2</v>
      </c>
      <c r="E7" s="69">
        <v>-5.6</v>
      </c>
      <c r="F7" s="69">
        <v>-3.7</v>
      </c>
      <c r="G7" s="69">
        <v>-3.2</v>
      </c>
      <c r="H7" s="69">
        <v>-2.7</v>
      </c>
    </row>
    <row r="8" spans="2:8" ht="14.25" thickBot="1" x14ac:dyDescent="0.3">
      <c r="B8" s="2" t="s">
        <v>625</v>
      </c>
      <c r="C8" s="69">
        <v>-0.7</v>
      </c>
      <c r="D8" s="69">
        <v>-0.2</v>
      </c>
      <c r="E8" s="69">
        <v>-3.6</v>
      </c>
      <c r="F8" s="69">
        <v>1.9</v>
      </c>
      <c r="G8" s="69">
        <v>0.5</v>
      </c>
      <c r="H8" s="69">
        <v>0.5</v>
      </c>
    </row>
    <row r="9" spans="2:8" x14ac:dyDescent="0.25">
      <c r="B9" s="3" t="s">
        <v>924</v>
      </c>
      <c r="C9" s="11"/>
      <c r="D9" s="11"/>
      <c r="E9" s="45">
        <v>-1.6</v>
      </c>
      <c r="F9" s="11"/>
      <c r="G9" s="11"/>
      <c r="H9" s="11"/>
    </row>
    <row r="10" spans="2:8" ht="14.25" thickBot="1" x14ac:dyDescent="0.3">
      <c r="B10" s="4" t="s">
        <v>925</v>
      </c>
      <c r="C10" s="70">
        <v>0.5</v>
      </c>
      <c r="D10" s="70">
        <v>0.4</v>
      </c>
      <c r="E10" s="70">
        <v>0</v>
      </c>
      <c r="F10" s="70">
        <v>0.25</v>
      </c>
      <c r="G10" s="70">
        <v>0.5</v>
      </c>
      <c r="H10" s="70">
        <v>0.5</v>
      </c>
    </row>
    <row r="11" spans="2:8" x14ac:dyDescent="0.25">
      <c r="B11" s="5" t="s">
        <v>926</v>
      </c>
      <c r="C11" s="580">
        <v>-0.8</v>
      </c>
      <c r="D11" s="580">
        <v>-0.5</v>
      </c>
      <c r="E11" s="581"/>
      <c r="F11" s="558" t="s">
        <v>927</v>
      </c>
      <c r="G11" s="558">
        <v>0</v>
      </c>
      <c r="H11" s="558">
        <v>0</v>
      </c>
    </row>
    <row r="12" spans="2:8" ht="14.25" thickBot="1" x14ac:dyDescent="0.3">
      <c r="B12" s="2" t="s">
        <v>928</v>
      </c>
      <c r="C12" s="582">
        <v>-0.2</v>
      </c>
      <c r="D12" s="583">
        <v>-0.7</v>
      </c>
      <c r="E12" s="584"/>
      <c r="F12" s="585" t="s">
        <v>929</v>
      </c>
      <c r="G12" s="559">
        <v>0</v>
      </c>
      <c r="H12" s="559">
        <v>0</v>
      </c>
    </row>
    <row r="13" spans="2:8" x14ac:dyDescent="0.25">
      <c r="B13" s="678"/>
      <c r="H13" s="560" t="s">
        <v>1086</v>
      </c>
    </row>
    <row r="14" spans="2:8" x14ac:dyDescent="0.25">
      <c r="B14" s="678"/>
    </row>
    <row r="16" spans="2:8" ht="14.25" thickBot="1" x14ac:dyDescent="0.3">
      <c r="B16" s="677" t="s">
        <v>1218</v>
      </c>
    </row>
    <row r="17" spans="1:8" ht="14.25" thickBot="1" x14ac:dyDescent="0.3">
      <c r="B17" s="578"/>
      <c r="C17" s="633" t="s">
        <v>915</v>
      </c>
      <c r="D17" s="633" t="s">
        <v>916</v>
      </c>
      <c r="E17" s="633" t="s">
        <v>917</v>
      </c>
      <c r="F17" s="633" t="s">
        <v>918</v>
      </c>
      <c r="G17" s="633" t="s">
        <v>919</v>
      </c>
      <c r="H17" s="633" t="s">
        <v>920</v>
      </c>
    </row>
    <row r="18" spans="1:8" x14ac:dyDescent="0.25">
      <c r="A18" s="93"/>
      <c r="B18" s="5" t="s">
        <v>931</v>
      </c>
      <c r="C18" s="579">
        <v>-1.05</v>
      </c>
      <c r="D18" s="579">
        <v>-1.3</v>
      </c>
      <c r="E18" s="579">
        <v>-8.4</v>
      </c>
      <c r="F18" s="579">
        <v>-4.9000000000000004</v>
      </c>
      <c r="G18" s="579">
        <v>-3.7</v>
      </c>
      <c r="H18" s="579">
        <v>-2.9</v>
      </c>
    </row>
    <row r="19" spans="1:8" x14ac:dyDescent="0.25">
      <c r="A19" s="94"/>
      <c r="B19" s="3" t="s">
        <v>932</v>
      </c>
      <c r="C19" s="45">
        <v>0.7</v>
      </c>
      <c r="D19" s="45">
        <v>0.7</v>
      </c>
      <c r="E19" s="45">
        <v>-2.8</v>
      </c>
      <c r="F19" s="45">
        <v>-1.2</v>
      </c>
      <c r="G19" s="45">
        <v>-0.5</v>
      </c>
      <c r="H19" s="45">
        <v>-0.2</v>
      </c>
    </row>
    <row r="20" spans="1:8" x14ac:dyDescent="0.25">
      <c r="A20" s="94"/>
      <c r="B20" s="3" t="s">
        <v>933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</row>
    <row r="21" spans="1:8" ht="14.25" thickBot="1" x14ac:dyDescent="0.3">
      <c r="A21" s="291"/>
      <c r="B21" s="2" t="s">
        <v>187</v>
      </c>
      <c r="C21" s="69">
        <v>-1.8</v>
      </c>
      <c r="D21" s="69">
        <v>-2</v>
      </c>
      <c r="E21" s="69">
        <v>-5.6</v>
      </c>
      <c r="F21" s="69">
        <v>-3.7</v>
      </c>
      <c r="G21" s="69">
        <v>-3.2</v>
      </c>
      <c r="H21" s="69">
        <v>-2.7</v>
      </c>
    </row>
    <row r="22" spans="1:8" ht="14.25" thickBot="1" x14ac:dyDescent="0.3">
      <c r="A22" s="14"/>
      <c r="B22" s="2" t="s">
        <v>661</v>
      </c>
      <c r="C22" s="69">
        <v>-0.7</v>
      </c>
      <c r="D22" s="69">
        <v>-0.2</v>
      </c>
      <c r="E22" s="69">
        <v>-3.6</v>
      </c>
      <c r="F22" s="69">
        <v>1.9</v>
      </c>
      <c r="G22" s="69">
        <v>0.5</v>
      </c>
      <c r="H22" s="69">
        <v>0.5</v>
      </c>
    </row>
    <row r="23" spans="1:8" x14ac:dyDescent="0.25">
      <c r="A23" s="14"/>
      <c r="B23" s="3" t="s">
        <v>934</v>
      </c>
      <c r="C23" s="11"/>
      <c r="D23" s="11"/>
      <c r="E23" s="45">
        <v>-1.6</v>
      </c>
      <c r="F23" s="11"/>
      <c r="G23" s="11"/>
      <c r="H23" s="11"/>
    </row>
    <row r="24" spans="1:8" ht="14.25" thickBot="1" x14ac:dyDescent="0.3">
      <c r="A24" s="14"/>
      <c r="B24" s="4" t="s">
        <v>283</v>
      </c>
      <c r="C24" s="70">
        <v>0.5</v>
      </c>
      <c r="D24" s="70">
        <v>0.4</v>
      </c>
      <c r="E24" s="70">
        <v>0</v>
      </c>
      <c r="F24" s="70">
        <v>0.25</v>
      </c>
      <c r="G24" s="70">
        <v>0.5</v>
      </c>
      <c r="H24" s="70">
        <v>0.5</v>
      </c>
    </row>
    <row r="25" spans="1:8" x14ac:dyDescent="0.25">
      <c r="A25" s="130"/>
      <c r="B25" s="5" t="s">
        <v>935</v>
      </c>
      <c r="C25" s="580">
        <v>-0.8</v>
      </c>
      <c r="D25" s="580">
        <v>-0.5</v>
      </c>
      <c r="E25" s="581"/>
      <c r="F25" s="558" t="s">
        <v>927</v>
      </c>
      <c r="G25" s="558">
        <v>0</v>
      </c>
      <c r="H25" s="558">
        <v>0</v>
      </c>
    </row>
    <row r="26" spans="1:8" ht="14.25" thickBot="1" x14ac:dyDescent="0.3">
      <c r="A26" s="130"/>
      <c r="B26" s="2" t="s">
        <v>936</v>
      </c>
      <c r="C26" s="582">
        <v>-0.2</v>
      </c>
      <c r="D26" s="583">
        <v>-0.7</v>
      </c>
      <c r="E26" s="584"/>
      <c r="F26" s="585" t="s">
        <v>929</v>
      </c>
      <c r="G26" s="559">
        <v>0</v>
      </c>
      <c r="H26" s="559">
        <v>0</v>
      </c>
    </row>
    <row r="27" spans="1:8" x14ac:dyDescent="0.25">
      <c r="A27" s="130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1"/>
  <dimension ref="A2:S53"/>
  <sheetViews>
    <sheetView showGridLines="0" topLeftCell="A22" zoomScaleNormal="100" workbookViewId="0">
      <selection activeCell="A50" sqref="A50:A51"/>
    </sheetView>
  </sheetViews>
  <sheetFormatPr defaultColWidth="10.7109375" defaultRowHeight="13.5" x14ac:dyDescent="0.25"/>
  <cols>
    <col min="1" max="1" width="50.5703125" style="322" customWidth="1"/>
    <col min="2" max="2" width="6.42578125" style="322" bestFit="1" customWidth="1"/>
    <col min="3" max="4" width="7.42578125" style="322" bestFit="1" customWidth="1"/>
    <col min="5" max="5" width="8.28515625" style="322" bestFit="1" customWidth="1"/>
    <col min="6" max="16384" width="10.7109375" style="322"/>
  </cols>
  <sheetData>
    <row r="2" spans="1:19" x14ac:dyDescent="0.25">
      <c r="B2" s="409"/>
    </row>
    <row r="3" spans="1:19" x14ac:dyDescent="0.25">
      <c r="A3" s="769" t="s">
        <v>1126</v>
      </c>
      <c r="B3" s="769"/>
      <c r="C3" s="769"/>
      <c r="D3" s="769"/>
      <c r="E3" s="769"/>
      <c r="F3" s="316"/>
      <c r="G3" s="316"/>
      <c r="H3" s="316"/>
      <c r="I3" s="316"/>
      <c r="J3" s="316"/>
      <c r="K3" s="316"/>
      <c r="M3" s="732"/>
      <c r="N3" s="732"/>
      <c r="O3" s="732"/>
      <c r="P3" s="732"/>
      <c r="Q3" s="732"/>
      <c r="R3" s="732"/>
      <c r="S3" s="732"/>
    </row>
    <row r="4" spans="1:19" x14ac:dyDescent="0.25">
      <c r="A4" s="598"/>
      <c r="B4" s="599"/>
      <c r="C4" s="600" t="s">
        <v>915</v>
      </c>
      <c r="D4" s="600" t="s">
        <v>916</v>
      </c>
      <c r="E4" s="600" t="s">
        <v>917</v>
      </c>
    </row>
    <row r="5" spans="1:19" x14ac:dyDescent="0.25">
      <c r="A5" s="116" t="s">
        <v>57</v>
      </c>
      <c r="B5" s="117" t="s">
        <v>38</v>
      </c>
      <c r="C5" s="586">
        <v>37501</v>
      </c>
      <c r="D5" s="586">
        <v>40304</v>
      </c>
      <c r="E5" s="586">
        <v>44295</v>
      </c>
      <c r="F5" s="414"/>
    </row>
    <row r="6" spans="1:19" x14ac:dyDescent="0.25">
      <c r="A6" s="121" t="s">
        <v>58</v>
      </c>
      <c r="B6" s="117" t="s">
        <v>38</v>
      </c>
      <c r="C6" s="587">
        <v>1207</v>
      </c>
      <c r="D6" s="587">
        <v>1157</v>
      </c>
      <c r="E6" s="587">
        <v>1053</v>
      </c>
      <c r="F6" s="416"/>
      <c r="G6" s="417"/>
      <c r="H6" s="416"/>
      <c r="I6" s="417"/>
      <c r="J6" s="416"/>
    </row>
    <row r="7" spans="1:19" x14ac:dyDescent="0.25">
      <c r="A7" s="121" t="s">
        <v>284</v>
      </c>
      <c r="B7" s="117" t="s">
        <v>38</v>
      </c>
      <c r="C7" s="588">
        <v>749</v>
      </c>
      <c r="D7" s="588">
        <v>587</v>
      </c>
      <c r="E7" s="588">
        <v>483</v>
      </c>
      <c r="F7" s="416"/>
      <c r="G7" s="417"/>
      <c r="H7" s="416"/>
      <c r="I7" s="417"/>
      <c r="J7" s="416"/>
    </row>
    <row r="8" spans="1:19" x14ac:dyDescent="0.25">
      <c r="A8" s="121" t="s">
        <v>285</v>
      </c>
      <c r="B8" s="117" t="s">
        <v>38</v>
      </c>
      <c r="C8" s="588">
        <v>957</v>
      </c>
      <c r="D8" s="588">
        <v>890</v>
      </c>
      <c r="E8" s="588">
        <v>854</v>
      </c>
      <c r="F8" s="416"/>
      <c r="G8" s="417"/>
      <c r="H8" s="416"/>
      <c r="I8" s="417"/>
      <c r="J8" s="416"/>
    </row>
    <row r="9" spans="1:19" x14ac:dyDescent="0.25">
      <c r="A9" s="121" t="s">
        <v>122</v>
      </c>
      <c r="B9" s="117" t="s">
        <v>38</v>
      </c>
      <c r="C9" s="587">
        <v>2604</v>
      </c>
      <c r="D9" s="587">
        <v>2763</v>
      </c>
      <c r="E9" s="587">
        <v>2386</v>
      </c>
      <c r="F9" s="416"/>
      <c r="G9" s="417"/>
      <c r="H9" s="416"/>
      <c r="I9" s="417"/>
      <c r="J9" s="416"/>
    </row>
    <row r="10" spans="1:19" ht="16.899999999999999" customHeight="1" x14ac:dyDescent="0.25">
      <c r="A10" s="121" t="s">
        <v>123</v>
      </c>
      <c r="B10" s="117" t="s">
        <v>38</v>
      </c>
      <c r="C10" s="587">
        <v>2504</v>
      </c>
      <c r="D10" s="587">
        <v>2507</v>
      </c>
      <c r="E10" s="587">
        <v>2541</v>
      </c>
      <c r="F10" s="416"/>
      <c r="G10" s="417"/>
      <c r="H10" s="416"/>
      <c r="I10" s="417"/>
      <c r="J10" s="416"/>
    </row>
    <row r="11" spans="1:19" x14ac:dyDescent="0.25">
      <c r="A11" s="120" t="s">
        <v>59</v>
      </c>
      <c r="B11" s="117" t="s">
        <v>38</v>
      </c>
      <c r="C11" s="588">
        <v>-19</v>
      </c>
      <c r="D11" s="588">
        <v>-18</v>
      </c>
      <c r="E11" s="588">
        <v>73</v>
      </c>
      <c r="F11" s="416"/>
      <c r="G11" s="417"/>
      <c r="H11" s="418"/>
      <c r="I11" s="417"/>
      <c r="J11" s="418"/>
    </row>
    <row r="12" spans="1:19" x14ac:dyDescent="0.25">
      <c r="A12" s="121" t="s">
        <v>60</v>
      </c>
      <c r="B12" s="117" t="s">
        <v>38</v>
      </c>
      <c r="C12" s="588">
        <v>0</v>
      </c>
      <c r="D12" s="588">
        <v>0</v>
      </c>
      <c r="E12" s="588">
        <v>0</v>
      </c>
      <c r="F12" s="418"/>
      <c r="G12" s="417"/>
      <c r="H12" s="418"/>
      <c r="I12" s="417"/>
      <c r="J12" s="418"/>
    </row>
    <row r="13" spans="1:19" x14ac:dyDescent="0.25">
      <c r="A13" s="122" t="s">
        <v>286</v>
      </c>
      <c r="B13" s="123" t="s">
        <v>38</v>
      </c>
      <c r="C13" s="597">
        <v>35256</v>
      </c>
      <c r="D13" s="597">
        <v>38020</v>
      </c>
      <c r="E13" s="597">
        <v>42470</v>
      </c>
      <c r="F13" s="420"/>
      <c r="G13" s="417"/>
      <c r="H13" s="420"/>
      <c r="I13" s="417"/>
      <c r="J13" s="420"/>
    </row>
    <row r="14" spans="1:19" ht="14.45" customHeight="1" x14ac:dyDescent="0.25">
      <c r="A14" s="121" t="s">
        <v>453</v>
      </c>
      <c r="B14" s="117" t="s">
        <v>38</v>
      </c>
      <c r="C14" s="590">
        <v>2050</v>
      </c>
      <c r="D14" s="590">
        <v>2764</v>
      </c>
      <c r="E14" s="590">
        <v>4450</v>
      </c>
      <c r="F14" s="418"/>
      <c r="G14" s="417"/>
      <c r="H14" s="418"/>
      <c r="I14" s="417"/>
      <c r="J14" s="418"/>
    </row>
    <row r="15" spans="1:19" ht="18" customHeight="1" x14ac:dyDescent="0.25">
      <c r="A15" s="121" t="s">
        <v>61</v>
      </c>
      <c r="B15" s="117" t="s">
        <v>38</v>
      </c>
      <c r="C15" s="591">
        <v>-130</v>
      </c>
      <c r="D15" s="591">
        <v>0</v>
      </c>
      <c r="E15" s="591">
        <v>-260</v>
      </c>
      <c r="F15" s="284"/>
      <c r="G15" s="417"/>
      <c r="H15" s="416"/>
      <c r="I15" s="417"/>
      <c r="J15" s="416"/>
    </row>
    <row r="16" spans="1:19" x14ac:dyDescent="0.25">
      <c r="A16" s="121" t="s">
        <v>391</v>
      </c>
      <c r="B16" s="117" t="s">
        <v>38</v>
      </c>
      <c r="C16" s="588">
        <v>0</v>
      </c>
      <c r="D16" s="588">
        <v>0</v>
      </c>
      <c r="E16" s="588">
        <v>4</v>
      </c>
      <c r="F16" s="414"/>
      <c r="H16" s="422"/>
      <c r="I16" s="417"/>
      <c r="J16" s="422"/>
    </row>
    <row r="17" spans="1:13" x14ac:dyDescent="0.25">
      <c r="A17" s="121" t="s">
        <v>392</v>
      </c>
      <c r="B17" s="117" t="s">
        <v>38</v>
      </c>
      <c r="C17" s="588">
        <v>0</v>
      </c>
      <c r="D17" s="588">
        <v>0</v>
      </c>
      <c r="E17" s="587">
        <v>-1607</v>
      </c>
      <c r="F17" s="414"/>
      <c r="H17" s="422"/>
      <c r="I17" s="417"/>
      <c r="J17" s="422"/>
    </row>
    <row r="18" spans="1:13" x14ac:dyDescent="0.25">
      <c r="A18" s="135" t="s">
        <v>393</v>
      </c>
      <c r="B18" s="123" t="s">
        <v>38</v>
      </c>
      <c r="C18" s="594">
        <v>0</v>
      </c>
      <c r="D18" s="594">
        <v>0</v>
      </c>
      <c r="E18" s="594">
        <v>0</v>
      </c>
      <c r="F18" s="414"/>
      <c r="H18" s="422"/>
      <c r="I18" s="417"/>
      <c r="J18" s="422"/>
    </row>
    <row r="19" spans="1:13" ht="13.9" customHeight="1" x14ac:dyDescent="0.25">
      <c r="A19" s="424" t="s">
        <v>602</v>
      </c>
      <c r="B19" s="125" t="s">
        <v>18</v>
      </c>
      <c r="C19" s="591">
        <v>6.6</v>
      </c>
      <c r="D19" s="591">
        <v>7.8</v>
      </c>
      <c r="E19" s="591">
        <v>8.1999999999999993</v>
      </c>
      <c r="F19" s="35"/>
    </row>
    <row r="20" spans="1:13" ht="13.15" customHeight="1" x14ac:dyDescent="0.25">
      <c r="A20" s="135" t="s">
        <v>599</v>
      </c>
      <c r="B20" s="123" t="s">
        <v>18</v>
      </c>
      <c r="C20" s="594">
        <v>5</v>
      </c>
      <c r="D20" s="594">
        <v>5.2</v>
      </c>
      <c r="E20" s="594">
        <v>5.6</v>
      </c>
      <c r="F20" s="36"/>
      <c r="G20" s="417"/>
      <c r="H20" s="36"/>
      <c r="I20" s="417"/>
      <c r="J20" s="36"/>
    </row>
    <row r="21" spans="1:13" ht="17.45" customHeight="1" x14ac:dyDescent="0.25">
      <c r="A21" s="424" t="s">
        <v>600</v>
      </c>
      <c r="B21" s="125" t="s">
        <v>62</v>
      </c>
      <c r="C21" s="591">
        <v>1.3</v>
      </c>
      <c r="D21" s="591">
        <v>2</v>
      </c>
      <c r="E21" s="591">
        <v>2.8</v>
      </c>
      <c r="F21" s="284"/>
      <c r="M21" s="427"/>
    </row>
    <row r="22" spans="1:13" x14ac:dyDescent="0.25">
      <c r="A22" s="135" t="s">
        <v>601</v>
      </c>
      <c r="B22" s="123" t="s">
        <v>62</v>
      </c>
      <c r="C22" s="596">
        <v>-3.6</v>
      </c>
      <c r="D22" s="596">
        <v>-3.2</v>
      </c>
      <c r="E22" s="596">
        <v>-2.8</v>
      </c>
      <c r="F22" s="428"/>
    </row>
    <row r="23" spans="1:13" x14ac:dyDescent="0.25">
      <c r="A23" s="126" t="s">
        <v>607</v>
      </c>
      <c r="B23" s="127" t="s">
        <v>39</v>
      </c>
      <c r="C23" s="595">
        <v>-1.2</v>
      </c>
      <c r="D23" s="595">
        <v>-1.2</v>
      </c>
      <c r="E23" s="567" t="s">
        <v>8</v>
      </c>
      <c r="F23" s="428"/>
    </row>
    <row r="24" spans="1:13" ht="14.25" thickBot="1" x14ac:dyDescent="0.3">
      <c r="A24" s="128" t="s">
        <v>608</v>
      </c>
      <c r="B24" s="129" t="s">
        <v>39</v>
      </c>
      <c r="C24" s="589">
        <v>-0.6</v>
      </c>
      <c r="D24" s="589">
        <v>-1.2</v>
      </c>
      <c r="E24" s="234" t="s">
        <v>8</v>
      </c>
      <c r="F24" s="414"/>
      <c r="I24" s="429"/>
    </row>
    <row r="25" spans="1:13" x14ac:dyDescent="0.25">
      <c r="A25" s="430" t="s">
        <v>89</v>
      </c>
      <c r="B25" s="312" t="s">
        <v>18</v>
      </c>
      <c r="C25" s="431">
        <v>1.508664164</v>
      </c>
      <c r="D25" s="431">
        <v>2.5215278300000001</v>
      </c>
      <c r="E25" s="431">
        <v>2.5732252070000001</v>
      </c>
      <c r="F25" s="284"/>
    </row>
    <row r="26" spans="1:13" x14ac:dyDescent="0.25">
      <c r="A26" s="430" t="s">
        <v>645</v>
      </c>
      <c r="B26" s="312" t="s">
        <v>38</v>
      </c>
      <c r="C26" s="432">
        <f>ESA2010_source!P94</f>
        <v>89720.960999999996</v>
      </c>
      <c r="D26" s="432">
        <f>ESA2010_source!R94</f>
        <v>94177.047999999995</v>
      </c>
      <c r="E26" s="432">
        <f>ESA2010_source!T94</f>
        <v>88994.775999999998</v>
      </c>
      <c r="F26" s="433"/>
    </row>
    <row r="27" spans="1:13" x14ac:dyDescent="0.25">
      <c r="B27" s="434"/>
      <c r="C27" s="435"/>
      <c r="D27" s="435"/>
      <c r="E27" s="435"/>
      <c r="F27" s="216"/>
    </row>
    <row r="28" spans="1:13" x14ac:dyDescent="0.25">
      <c r="B28" s="434"/>
      <c r="C28" s="435"/>
      <c r="D28" s="435"/>
      <c r="E28" s="435"/>
      <c r="F28" s="216"/>
    </row>
    <row r="30" spans="1:13" ht="14.25" thickBot="1" x14ac:dyDescent="0.3">
      <c r="A30" s="315" t="s">
        <v>1127</v>
      </c>
      <c r="B30" s="315"/>
      <c r="C30" s="315"/>
      <c r="D30" s="315"/>
      <c r="E30" s="315"/>
    </row>
    <row r="31" spans="1:13" x14ac:dyDescent="0.25">
      <c r="A31" s="410"/>
      <c r="B31" s="411"/>
      <c r="C31" s="412" t="str">
        <f t="shared" ref="C31:E53" si="0">C4</f>
        <v>2018 S</v>
      </c>
      <c r="D31" s="412" t="str">
        <f t="shared" si="0"/>
        <v>2019 S</v>
      </c>
      <c r="E31" s="412" t="str">
        <f t="shared" si="0"/>
        <v>2020 OS</v>
      </c>
    </row>
    <row r="32" spans="1:13" x14ac:dyDescent="0.25">
      <c r="A32" s="116" t="s">
        <v>1270</v>
      </c>
      <c r="B32" s="117" t="s">
        <v>38</v>
      </c>
      <c r="C32" s="413">
        <f t="shared" si="0"/>
        <v>37501</v>
      </c>
      <c r="D32" s="413">
        <f t="shared" si="0"/>
        <v>40304</v>
      </c>
      <c r="E32" s="413">
        <f t="shared" si="0"/>
        <v>44295</v>
      </c>
    </row>
    <row r="33" spans="1:19" x14ac:dyDescent="0.25">
      <c r="A33" s="121" t="s">
        <v>207</v>
      </c>
      <c r="B33" s="117" t="s">
        <v>38</v>
      </c>
      <c r="C33" s="415">
        <f t="shared" si="0"/>
        <v>1207</v>
      </c>
      <c r="D33" s="415">
        <f t="shared" si="0"/>
        <v>1157</v>
      </c>
      <c r="E33" s="415">
        <f t="shared" si="0"/>
        <v>1053</v>
      </c>
    </row>
    <row r="34" spans="1:19" x14ac:dyDescent="0.25">
      <c r="A34" s="121" t="s">
        <v>287</v>
      </c>
      <c r="B34" s="117" t="s">
        <v>38</v>
      </c>
      <c r="C34" s="415">
        <f t="shared" si="0"/>
        <v>749</v>
      </c>
      <c r="D34" s="415">
        <f t="shared" si="0"/>
        <v>587</v>
      </c>
      <c r="E34" s="415">
        <f t="shared" si="0"/>
        <v>483</v>
      </c>
    </row>
    <row r="35" spans="1:19" x14ac:dyDescent="0.25">
      <c r="A35" s="121" t="s">
        <v>288</v>
      </c>
      <c r="B35" s="117" t="s">
        <v>38</v>
      </c>
      <c r="C35" s="415">
        <f t="shared" si="0"/>
        <v>957</v>
      </c>
      <c r="D35" s="415">
        <f t="shared" si="0"/>
        <v>890</v>
      </c>
      <c r="E35" s="415">
        <f t="shared" si="0"/>
        <v>854</v>
      </c>
      <c r="G35" s="732"/>
      <c r="H35" s="732"/>
      <c r="I35" s="732"/>
      <c r="J35" s="732"/>
      <c r="K35" s="732"/>
      <c r="M35" s="732"/>
      <c r="N35" s="732"/>
      <c r="O35" s="732"/>
      <c r="P35" s="732"/>
      <c r="Q35" s="732"/>
      <c r="R35" s="732"/>
      <c r="S35" s="732"/>
    </row>
    <row r="36" spans="1:19" x14ac:dyDescent="0.25">
      <c r="A36" s="121" t="s">
        <v>208</v>
      </c>
      <c r="B36" s="117" t="s">
        <v>38</v>
      </c>
      <c r="C36" s="415">
        <f t="shared" si="0"/>
        <v>2604</v>
      </c>
      <c r="D36" s="415">
        <f t="shared" si="0"/>
        <v>2763</v>
      </c>
      <c r="E36" s="415">
        <f t="shared" si="0"/>
        <v>2386</v>
      </c>
    </row>
    <row r="37" spans="1:19" x14ac:dyDescent="0.25">
      <c r="A37" s="121" t="s">
        <v>209</v>
      </c>
      <c r="B37" s="117" t="s">
        <v>38</v>
      </c>
      <c r="C37" s="415">
        <f t="shared" si="0"/>
        <v>2504</v>
      </c>
      <c r="D37" s="415">
        <f t="shared" si="0"/>
        <v>2507</v>
      </c>
      <c r="E37" s="415">
        <f t="shared" si="0"/>
        <v>2541</v>
      </c>
    </row>
    <row r="38" spans="1:19" x14ac:dyDescent="0.25">
      <c r="A38" s="120" t="s">
        <v>210</v>
      </c>
      <c r="B38" s="117" t="s">
        <v>38</v>
      </c>
      <c r="C38" s="415">
        <f t="shared" si="0"/>
        <v>-19</v>
      </c>
      <c r="D38" s="415">
        <f t="shared" si="0"/>
        <v>-18</v>
      </c>
      <c r="E38" s="415">
        <f t="shared" si="0"/>
        <v>73</v>
      </c>
    </row>
    <row r="39" spans="1:19" x14ac:dyDescent="0.25">
      <c r="A39" s="121" t="s">
        <v>211</v>
      </c>
      <c r="B39" s="117" t="s">
        <v>38</v>
      </c>
      <c r="C39" s="415">
        <f t="shared" si="0"/>
        <v>0</v>
      </c>
      <c r="D39" s="415">
        <f t="shared" si="0"/>
        <v>0</v>
      </c>
      <c r="E39" s="415">
        <f t="shared" si="0"/>
        <v>0</v>
      </c>
    </row>
    <row r="40" spans="1:19" x14ac:dyDescent="0.25">
      <c r="A40" s="122" t="s">
        <v>212</v>
      </c>
      <c r="B40" s="123" t="s">
        <v>38</v>
      </c>
      <c r="C40" s="419">
        <f t="shared" si="0"/>
        <v>35256</v>
      </c>
      <c r="D40" s="419">
        <f t="shared" si="0"/>
        <v>38020</v>
      </c>
      <c r="E40" s="419">
        <f t="shared" si="0"/>
        <v>42470</v>
      </c>
    </row>
    <row r="41" spans="1:19" x14ac:dyDescent="0.25">
      <c r="A41" s="121" t="s">
        <v>213</v>
      </c>
      <c r="B41" s="117" t="s">
        <v>38</v>
      </c>
      <c r="C41" s="416">
        <f t="shared" si="0"/>
        <v>2050</v>
      </c>
      <c r="D41" s="416">
        <f t="shared" si="0"/>
        <v>2764</v>
      </c>
      <c r="E41" s="416">
        <f t="shared" si="0"/>
        <v>4450</v>
      </c>
    </row>
    <row r="42" spans="1:19" x14ac:dyDescent="0.25">
      <c r="A42" s="121" t="s">
        <v>1269</v>
      </c>
      <c r="B42" s="117" t="s">
        <v>38</v>
      </c>
      <c r="C42" s="415">
        <f t="shared" si="0"/>
        <v>-130</v>
      </c>
      <c r="D42" s="415">
        <f t="shared" si="0"/>
        <v>0</v>
      </c>
      <c r="E42" s="415">
        <f t="shared" si="0"/>
        <v>-260</v>
      </c>
    </row>
    <row r="43" spans="1:19" x14ac:dyDescent="0.25">
      <c r="A43" s="121" t="s">
        <v>438</v>
      </c>
      <c r="B43" s="117" t="s">
        <v>38</v>
      </c>
      <c r="C43" s="415">
        <f t="shared" si="0"/>
        <v>0</v>
      </c>
      <c r="D43" s="415">
        <f t="shared" si="0"/>
        <v>0</v>
      </c>
      <c r="E43" s="415">
        <f t="shared" si="0"/>
        <v>4</v>
      </c>
    </row>
    <row r="44" spans="1:19" x14ac:dyDescent="0.25">
      <c r="A44" s="121" t="s">
        <v>439</v>
      </c>
      <c r="B44" s="117" t="s">
        <v>38</v>
      </c>
      <c r="C44" s="421">
        <f t="shared" si="0"/>
        <v>0</v>
      </c>
      <c r="D44" s="421">
        <f t="shared" si="0"/>
        <v>0</v>
      </c>
      <c r="E44" s="421">
        <f t="shared" si="0"/>
        <v>-1607</v>
      </c>
    </row>
    <row r="45" spans="1:19" x14ac:dyDescent="0.25">
      <c r="A45" s="135" t="s">
        <v>440</v>
      </c>
      <c r="B45" s="123" t="s">
        <v>38</v>
      </c>
      <c r="C45" s="423">
        <f t="shared" si="0"/>
        <v>0</v>
      </c>
      <c r="D45" s="423">
        <f t="shared" si="0"/>
        <v>0</v>
      </c>
      <c r="E45" s="423">
        <f t="shared" si="0"/>
        <v>0</v>
      </c>
    </row>
    <row r="46" spans="1:19" x14ac:dyDescent="0.25">
      <c r="A46" s="131" t="s">
        <v>606</v>
      </c>
      <c r="B46" s="132" t="s">
        <v>18</v>
      </c>
      <c r="C46" s="425">
        <f t="shared" si="0"/>
        <v>6.6</v>
      </c>
      <c r="D46" s="425">
        <f t="shared" si="0"/>
        <v>7.8</v>
      </c>
      <c r="E46" s="425">
        <f t="shared" si="0"/>
        <v>8.1999999999999993</v>
      </c>
    </row>
    <row r="47" spans="1:19" x14ac:dyDescent="0.25">
      <c r="A47" s="133" t="s">
        <v>603</v>
      </c>
      <c r="B47" s="134" t="s">
        <v>18</v>
      </c>
      <c r="C47" s="426">
        <f t="shared" si="0"/>
        <v>5</v>
      </c>
      <c r="D47" s="426">
        <f t="shared" si="0"/>
        <v>5.2</v>
      </c>
      <c r="E47" s="426">
        <f t="shared" si="0"/>
        <v>5.6</v>
      </c>
    </row>
    <row r="48" spans="1:19" x14ac:dyDescent="0.25">
      <c r="A48" s="121" t="s">
        <v>604</v>
      </c>
      <c r="B48" s="117" t="s">
        <v>62</v>
      </c>
      <c r="C48" s="422">
        <f t="shared" si="0"/>
        <v>1.3</v>
      </c>
      <c r="D48" s="422">
        <f t="shared" si="0"/>
        <v>2</v>
      </c>
      <c r="E48" s="422">
        <f t="shared" si="0"/>
        <v>2.8</v>
      </c>
    </row>
    <row r="49" spans="1:5" x14ac:dyDescent="0.25">
      <c r="A49" s="135" t="s">
        <v>605</v>
      </c>
      <c r="B49" s="123" t="s">
        <v>62</v>
      </c>
      <c r="C49" s="426">
        <f t="shared" si="0"/>
        <v>-3.6</v>
      </c>
      <c r="D49" s="426">
        <f t="shared" si="0"/>
        <v>-3.2</v>
      </c>
      <c r="E49" s="426">
        <f t="shared" si="0"/>
        <v>-2.8</v>
      </c>
    </row>
    <row r="50" spans="1:5" x14ac:dyDescent="0.25">
      <c r="A50" s="126" t="s">
        <v>609</v>
      </c>
      <c r="B50" s="127" t="s">
        <v>39</v>
      </c>
      <c r="C50" s="282">
        <f t="shared" si="0"/>
        <v>-1.2</v>
      </c>
      <c r="D50" s="282">
        <f t="shared" si="0"/>
        <v>-1.2</v>
      </c>
      <c r="E50" s="592" t="str">
        <f t="shared" si="0"/>
        <v>-</v>
      </c>
    </row>
    <row r="51" spans="1:5" ht="14.25" thickBot="1" x14ac:dyDescent="0.3">
      <c r="A51" s="128" t="s">
        <v>610</v>
      </c>
      <c r="B51" s="129" t="s">
        <v>39</v>
      </c>
      <c r="C51" s="283">
        <f t="shared" si="0"/>
        <v>-0.6</v>
      </c>
      <c r="D51" s="283">
        <f t="shared" si="0"/>
        <v>-1.2</v>
      </c>
      <c r="E51" s="593" t="str">
        <f t="shared" si="0"/>
        <v>-</v>
      </c>
    </row>
    <row r="52" spans="1:5" x14ac:dyDescent="0.25">
      <c r="A52" s="430" t="s">
        <v>214</v>
      </c>
      <c r="B52" s="434" t="s">
        <v>18</v>
      </c>
      <c r="C52" s="436">
        <f t="shared" si="0"/>
        <v>1.508664164</v>
      </c>
      <c r="D52" s="436">
        <f t="shared" si="0"/>
        <v>2.5215278300000001</v>
      </c>
      <c r="E52" s="436">
        <f t="shared" si="0"/>
        <v>2.5732252070000001</v>
      </c>
    </row>
    <row r="53" spans="1:5" x14ac:dyDescent="0.25">
      <c r="A53" s="437" t="s">
        <v>646</v>
      </c>
      <c r="B53" s="117" t="s">
        <v>38</v>
      </c>
      <c r="C53" s="433">
        <f t="shared" si="0"/>
        <v>89720.960999999996</v>
      </c>
      <c r="D53" s="433">
        <f t="shared" si="0"/>
        <v>94177.047999999995</v>
      </c>
      <c r="E53" s="433">
        <f t="shared" si="0"/>
        <v>88994.775999999998</v>
      </c>
    </row>
  </sheetData>
  <mergeCells count="4">
    <mergeCell ref="G35:K35"/>
    <mergeCell ref="M35:S35"/>
    <mergeCell ref="M3:S3"/>
    <mergeCell ref="A3:E3"/>
  </mergeCells>
  <conditionalFormatting sqref="H20 J20 F20 C50:D51">
    <cfRule type="cellIs" dxfId="2" priority="52" operator="between">
      <formula>-0.0000001</formula>
      <formula>-0.5</formula>
    </cfRule>
    <cfRule type="cellIs" dxfId="1" priority="53" operator="lessThan">
      <formula>-0.5000001</formula>
    </cfRule>
    <cfRule type="cellIs" dxfId="0" priority="54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6"/>
  <dimension ref="B2:Q39"/>
  <sheetViews>
    <sheetView showGridLines="0" zoomScale="90" zoomScaleNormal="90" workbookViewId="0">
      <pane xSplit="2" ySplit="2" topLeftCell="I33" activePane="bottomRight" state="frozen"/>
      <selection activeCell="B1" sqref="B1"/>
      <selection pane="topRight" activeCell="C1" sqref="C1"/>
      <selection pane="bottomLeft" activeCell="B3" sqref="B3"/>
      <selection pane="bottomRight" activeCell="K37" sqref="K37"/>
    </sheetView>
  </sheetViews>
  <sheetFormatPr defaultColWidth="9.140625" defaultRowHeight="11.25" customHeight="1" x14ac:dyDescent="0.25"/>
  <cols>
    <col min="1" max="1" width="13.5703125" style="144" customWidth="1"/>
    <col min="2" max="2" width="62.28515625" style="143" customWidth="1"/>
    <col min="3" max="4" width="8.140625" style="143" customWidth="1"/>
    <col min="5" max="8" width="8.140625" style="144" customWidth="1"/>
    <col min="9" max="9" width="4.5703125" style="144" bestFit="1" customWidth="1"/>
    <col min="10" max="10" width="9.140625" style="144"/>
    <col min="11" max="11" width="47.5703125" style="144" customWidth="1"/>
    <col min="12" max="16384" width="9.140625" style="144"/>
  </cols>
  <sheetData>
    <row r="2" spans="2:17" ht="26.25" customHeight="1" thickBot="1" x14ac:dyDescent="0.3">
      <c r="B2" s="142" t="s">
        <v>937</v>
      </c>
      <c r="K2" s="142" t="s">
        <v>1087</v>
      </c>
    </row>
    <row r="3" spans="2:17" ht="11.25" customHeight="1" thickBot="1" x14ac:dyDescent="0.3">
      <c r="B3" s="208"/>
      <c r="C3" s="770"/>
      <c r="D3" s="770"/>
      <c r="E3" s="770"/>
      <c r="F3" s="770"/>
      <c r="G3" s="770"/>
      <c r="H3" s="770"/>
      <c r="I3" s="146"/>
    </row>
    <row r="4" spans="2:17" ht="14.25" customHeight="1" thickBot="1" x14ac:dyDescent="0.3">
      <c r="B4" s="601" t="s">
        <v>938</v>
      </c>
      <c r="C4" s="280">
        <v>2018</v>
      </c>
      <c r="D4" s="280">
        <v>2019</v>
      </c>
      <c r="E4" s="280">
        <v>2020</v>
      </c>
      <c r="F4" s="280">
        <v>2021</v>
      </c>
      <c r="G4" s="280">
        <v>2022</v>
      </c>
      <c r="H4" s="280">
        <v>2023</v>
      </c>
      <c r="K4" s="601" t="s">
        <v>1077</v>
      </c>
      <c r="L4" s="280">
        <v>2018</v>
      </c>
      <c r="M4" s="280">
        <v>2019</v>
      </c>
      <c r="N4" s="280">
        <v>2020</v>
      </c>
      <c r="O4" s="280">
        <v>2021</v>
      </c>
      <c r="P4" s="280">
        <v>2022</v>
      </c>
      <c r="Q4" s="280">
        <v>2023</v>
      </c>
    </row>
    <row r="5" spans="2:17" ht="14.25" customHeight="1" x14ac:dyDescent="0.25">
      <c r="B5" s="9" t="s">
        <v>437</v>
      </c>
      <c r="C5" s="602">
        <v>-100</v>
      </c>
      <c r="D5" s="602">
        <v>0</v>
      </c>
      <c r="E5" s="602">
        <v>0</v>
      </c>
      <c r="F5" s="602">
        <v>0</v>
      </c>
      <c r="G5" s="602">
        <v>0</v>
      </c>
      <c r="H5" s="602">
        <v>0</v>
      </c>
      <c r="K5" s="144" t="s">
        <v>1088</v>
      </c>
      <c r="L5" s="602">
        <v>-100</v>
      </c>
      <c r="M5" s="602">
        <v>0</v>
      </c>
      <c r="N5" s="602">
        <v>0</v>
      </c>
      <c r="O5" s="602">
        <v>0</v>
      </c>
      <c r="P5" s="602">
        <v>0</v>
      </c>
      <c r="Q5" s="602">
        <v>0</v>
      </c>
    </row>
    <row r="6" spans="2:17" ht="14.25" customHeight="1" x14ac:dyDescent="0.25">
      <c r="B6" s="9" t="s">
        <v>617</v>
      </c>
      <c r="C6" s="602">
        <v>-2</v>
      </c>
      <c r="D6" s="602">
        <v>-30</v>
      </c>
      <c r="E6" s="602">
        <v>-10</v>
      </c>
      <c r="F6" s="602">
        <v>-44</v>
      </c>
      <c r="G6" s="602">
        <v>3</v>
      </c>
      <c r="H6" s="602">
        <v>0</v>
      </c>
      <c r="K6" s="144" t="s">
        <v>1089</v>
      </c>
      <c r="L6" s="602">
        <v>-2</v>
      </c>
      <c r="M6" s="602">
        <v>-30</v>
      </c>
      <c r="N6" s="602">
        <v>-10</v>
      </c>
      <c r="O6" s="602">
        <v>-44</v>
      </c>
      <c r="P6" s="602">
        <v>3</v>
      </c>
      <c r="Q6" s="602">
        <v>0</v>
      </c>
    </row>
    <row r="7" spans="2:17" ht="14.25" customHeight="1" x14ac:dyDescent="0.25">
      <c r="B7" s="9" t="s">
        <v>615</v>
      </c>
      <c r="C7" s="602">
        <v>0</v>
      </c>
      <c r="D7" s="602">
        <v>-58</v>
      </c>
      <c r="E7" s="602">
        <v>0</v>
      </c>
      <c r="F7" s="602">
        <v>0</v>
      </c>
      <c r="G7" s="602">
        <v>0</v>
      </c>
      <c r="H7" s="602">
        <v>0</v>
      </c>
      <c r="K7" s="144" t="s">
        <v>1090</v>
      </c>
      <c r="L7" s="602">
        <v>0</v>
      </c>
      <c r="M7" s="602">
        <v>-58</v>
      </c>
      <c r="N7" s="602">
        <v>0</v>
      </c>
      <c r="O7" s="602">
        <v>0</v>
      </c>
      <c r="P7" s="602">
        <v>0</v>
      </c>
      <c r="Q7" s="602">
        <v>0</v>
      </c>
    </row>
    <row r="8" spans="2:17" ht="14.25" customHeight="1" x14ac:dyDescent="0.25">
      <c r="B8" s="9" t="s">
        <v>618</v>
      </c>
      <c r="C8" s="602">
        <v>0</v>
      </c>
      <c r="D8" s="602">
        <v>-16</v>
      </c>
      <c r="E8" s="602">
        <v>6</v>
      </c>
      <c r="F8" s="602">
        <v>0</v>
      </c>
      <c r="G8" s="602">
        <v>0</v>
      </c>
      <c r="H8" s="602">
        <v>0</v>
      </c>
      <c r="K8" s="144" t="s">
        <v>1091</v>
      </c>
      <c r="L8" s="602">
        <v>0</v>
      </c>
      <c r="M8" s="602">
        <v>-16</v>
      </c>
      <c r="N8" s="602">
        <v>6</v>
      </c>
      <c r="O8" s="602">
        <v>0</v>
      </c>
      <c r="P8" s="602">
        <v>0</v>
      </c>
      <c r="Q8" s="602">
        <v>0</v>
      </c>
    </row>
    <row r="9" spans="2:17" ht="14.25" customHeight="1" x14ac:dyDescent="0.25">
      <c r="B9" s="9" t="s">
        <v>619</v>
      </c>
      <c r="C9" s="602">
        <v>24</v>
      </c>
      <c r="D9" s="602">
        <v>29</v>
      </c>
      <c r="E9" s="602">
        <v>0</v>
      </c>
      <c r="F9" s="602">
        <v>0</v>
      </c>
      <c r="G9" s="602">
        <v>0</v>
      </c>
      <c r="H9" s="602">
        <v>0</v>
      </c>
      <c r="K9" s="144" t="s">
        <v>1092</v>
      </c>
      <c r="L9" s="602">
        <v>24</v>
      </c>
      <c r="M9" s="602">
        <v>29</v>
      </c>
      <c r="N9" s="602">
        <v>0</v>
      </c>
      <c r="O9" s="602">
        <v>0</v>
      </c>
      <c r="P9" s="602">
        <v>0</v>
      </c>
      <c r="Q9" s="602">
        <v>0</v>
      </c>
    </row>
    <row r="10" spans="2:17" ht="14.25" customHeight="1" x14ac:dyDescent="0.25">
      <c r="B10" s="9" t="s">
        <v>568</v>
      </c>
      <c r="C10" s="602">
        <v>0</v>
      </c>
      <c r="D10" s="602">
        <v>-5</v>
      </c>
      <c r="E10" s="602">
        <v>-23</v>
      </c>
      <c r="F10" s="602">
        <v>0</v>
      </c>
      <c r="G10" s="602">
        <v>0</v>
      </c>
      <c r="H10" s="602">
        <v>0</v>
      </c>
      <c r="K10" s="144" t="s">
        <v>1093</v>
      </c>
      <c r="L10" s="602">
        <v>0</v>
      </c>
      <c r="M10" s="602">
        <v>-5</v>
      </c>
      <c r="N10" s="602">
        <v>-23</v>
      </c>
      <c r="O10" s="602">
        <v>0</v>
      </c>
      <c r="P10" s="602">
        <v>0</v>
      </c>
      <c r="Q10" s="602">
        <v>0</v>
      </c>
    </row>
    <row r="11" spans="2:17" ht="14.25" customHeight="1" x14ac:dyDescent="0.25">
      <c r="B11" s="9" t="s">
        <v>620</v>
      </c>
      <c r="C11" s="602">
        <v>-57</v>
      </c>
      <c r="D11" s="602">
        <v>308</v>
      </c>
      <c r="E11" s="602">
        <v>0</v>
      </c>
      <c r="F11" s="602">
        <v>0</v>
      </c>
      <c r="G11" s="602">
        <v>0</v>
      </c>
      <c r="H11" s="602">
        <v>0</v>
      </c>
      <c r="K11" s="144" t="s">
        <v>1094</v>
      </c>
      <c r="L11" s="602">
        <v>-57</v>
      </c>
      <c r="M11" s="602">
        <v>308</v>
      </c>
      <c r="N11" s="602">
        <v>0</v>
      </c>
      <c r="O11" s="602">
        <v>0</v>
      </c>
      <c r="P11" s="602">
        <v>0</v>
      </c>
      <c r="Q11" s="602">
        <v>0</v>
      </c>
    </row>
    <row r="12" spans="2:17" ht="14.25" customHeight="1" x14ac:dyDescent="0.25">
      <c r="B12" s="9" t="s">
        <v>614</v>
      </c>
      <c r="C12" s="602">
        <v>0</v>
      </c>
      <c r="D12" s="602">
        <v>-24</v>
      </c>
      <c r="E12" s="602">
        <v>0</v>
      </c>
      <c r="F12" s="602">
        <v>0</v>
      </c>
      <c r="G12" s="602">
        <v>0</v>
      </c>
      <c r="H12" s="602">
        <v>0</v>
      </c>
      <c r="K12" s="144" t="s">
        <v>1095</v>
      </c>
      <c r="L12" s="602">
        <v>0</v>
      </c>
      <c r="M12" s="602">
        <v>-24</v>
      </c>
      <c r="N12" s="602">
        <v>0</v>
      </c>
      <c r="O12" s="602">
        <v>0</v>
      </c>
      <c r="P12" s="602">
        <v>0</v>
      </c>
      <c r="Q12" s="602">
        <v>0</v>
      </c>
    </row>
    <row r="13" spans="2:17" ht="14.25" customHeight="1" x14ac:dyDescent="0.25">
      <c r="B13" s="9" t="s">
        <v>621</v>
      </c>
      <c r="C13" s="602">
        <v>3</v>
      </c>
      <c r="D13" s="602">
        <v>36</v>
      </c>
      <c r="E13" s="602">
        <v>0</v>
      </c>
      <c r="F13" s="602">
        <v>0</v>
      </c>
      <c r="G13" s="602">
        <v>0</v>
      </c>
      <c r="H13" s="602">
        <v>0</v>
      </c>
      <c r="K13" s="144" t="s">
        <v>1096</v>
      </c>
      <c r="L13" s="602">
        <v>3</v>
      </c>
      <c r="M13" s="602">
        <v>36</v>
      </c>
      <c r="N13" s="602">
        <v>0</v>
      </c>
      <c r="O13" s="602">
        <v>0</v>
      </c>
      <c r="P13" s="602">
        <v>0</v>
      </c>
      <c r="Q13" s="602">
        <v>0</v>
      </c>
    </row>
    <row r="14" spans="2:17" ht="14.25" customHeight="1" x14ac:dyDescent="0.25">
      <c r="B14" s="9" t="s">
        <v>939</v>
      </c>
      <c r="C14" s="602">
        <v>0</v>
      </c>
      <c r="D14" s="602">
        <v>0</v>
      </c>
      <c r="E14" s="602">
        <v>0</v>
      </c>
      <c r="F14" s="602">
        <v>0</v>
      </c>
      <c r="G14" s="602">
        <v>0</v>
      </c>
      <c r="H14" s="602">
        <v>49</v>
      </c>
      <c r="K14" s="144" t="s">
        <v>1097</v>
      </c>
      <c r="L14" s="602">
        <v>0</v>
      </c>
      <c r="M14" s="602">
        <v>0</v>
      </c>
      <c r="N14" s="602">
        <v>0</v>
      </c>
      <c r="O14" s="602">
        <v>0</v>
      </c>
      <c r="P14" s="602">
        <v>0</v>
      </c>
      <c r="Q14" s="602">
        <v>49</v>
      </c>
    </row>
    <row r="15" spans="2:17" ht="27" x14ac:dyDescent="0.25">
      <c r="B15" s="9" t="s">
        <v>940</v>
      </c>
      <c r="C15" s="602">
        <v>35</v>
      </c>
      <c r="D15" s="602">
        <v>37</v>
      </c>
      <c r="E15" s="602">
        <v>0</v>
      </c>
      <c r="F15" s="602">
        <v>0</v>
      </c>
      <c r="G15" s="602">
        <v>0</v>
      </c>
      <c r="H15" s="602">
        <v>0</v>
      </c>
      <c r="K15" s="144" t="s">
        <v>1098</v>
      </c>
      <c r="L15" s="602">
        <v>35</v>
      </c>
      <c r="M15" s="602">
        <v>37</v>
      </c>
      <c r="N15" s="602">
        <v>0</v>
      </c>
      <c r="O15" s="602">
        <v>0</v>
      </c>
      <c r="P15" s="602">
        <v>0</v>
      </c>
      <c r="Q15" s="602">
        <v>0</v>
      </c>
    </row>
    <row r="16" spans="2:17" ht="14.25" customHeight="1" x14ac:dyDescent="0.25">
      <c r="B16" s="9" t="s">
        <v>622</v>
      </c>
      <c r="C16" s="602">
        <v>-32</v>
      </c>
      <c r="D16" s="602">
        <v>-41</v>
      </c>
      <c r="E16" s="602">
        <v>-45</v>
      </c>
      <c r="F16" s="602">
        <v>-45</v>
      </c>
      <c r="G16" s="602">
        <v>-48</v>
      </c>
      <c r="H16" s="602">
        <v>-53</v>
      </c>
      <c r="K16" s="144" t="s">
        <v>1099</v>
      </c>
      <c r="L16" s="602">
        <v>-32</v>
      </c>
      <c r="M16" s="602">
        <v>-41</v>
      </c>
      <c r="N16" s="602">
        <v>-45</v>
      </c>
      <c r="O16" s="602">
        <v>-45</v>
      </c>
      <c r="P16" s="602">
        <v>-48</v>
      </c>
      <c r="Q16" s="602">
        <v>-53</v>
      </c>
    </row>
    <row r="17" spans="2:17" ht="14.25" customHeight="1" x14ac:dyDescent="0.25">
      <c r="B17" s="9" t="s">
        <v>941</v>
      </c>
      <c r="C17" s="602">
        <v>14</v>
      </c>
      <c r="D17" s="602">
        <v>65</v>
      </c>
      <c r="E17" s="602">
        <v>0</v>
      </c>
      <c r="F17" s="602">
        <v>0</v>
      </c>
      <c r="G17" s="602">
        <v>0</v>
      </c>
      <c r="H17" s="602">
        <v>0</v>
      </c>
      <c r="K17" s="144" t="s">
        <v>1118</v>
      </c>
      <c r="L17" s="602">
        <v>14</v>
      </c>
      <c r="M17" s="602">
        <v>65</v>
      </c>
      <c r="N17" s="602">
        <v>0</v>
      </c>
      <c r="O17" s="602">
        <v>0</v>
      </c>
      <c r="P17" s="602">
        <v>0</v>
      </c>
      <c r="Q17" s="602">
        <v>0</v>
      </c>
    </row>
    <row r="18" spans="2:17" ht="27" x14ac:dyDescent="0.25">
      <c r="B18" s="9" t="s">
        <v>623</v>
      </c>
      <c r="C18" s="602">
        <v>0</v>
      </c>
      <c r="D18" s="602">
        <v>-29</v>
      </c>
      <c r="E18" s="602">
        <v>0</v>
      </c>
      <c r="F18" s="602">
        <v>-28</v>
      </c>
      <c r="G18" s="602">
        <v>0</v>
      </c>
      <c r="H18" s="602">
        <v>0</v>
      </c>
      <c r="K18" s="144" t="s">
        <v>1117</v>
      </c>
      <c r="L18" s="602">
        <v>0</v>
      </c>
      <c r="M18" s="602">
        <v>-29</v>
      </c>
      <c r="N18" s="602">
        <v>0</v>
      </c>
      <c r="O18" s="602">
        <v>-28</v>
      </c>
      <c r="P18" s="602">
        <v>0</v>
      </c>
      <c r="Q18" s="602">
        <v>0</v>
      </c>
    </row>
    <row r="19" spans="2:17" ht="13.5" x14ac:dyDescent="0.25">
      <c r="B19" s="9" t="s">
        <v>942</v>
      </c>
      <c r="C19" s="602">
        <v>0</v>
      </c>
      <c r="D19" s="602">
        <v>0</v>
      </c>
      <c r="E19" s="602">
        <v>125</v>
      </c>
      <c r="F19" s="602">
        <v>0</v>
      </c>
      <c r="G19" s="602">
        <v>0</v>
      </c>
      <c r="H19" s="602">
        <v>0</v>
      </c>
      <c r="K19" s="144" t="s">
        <v>1116</v>
      </c>
      <c r="L19" s="602">
        <v>0</v>
      </c>
      <c r="M19" s="602">
        <v>0</v>
      </c>
      <c r="N19" s="602">
        <v>125</v>
      </c>
      <c r="O19" s="602">
        <v>0</v>
      </c>
      <c r="P19" s="602">
        <v>0</v>
      </c>
      <c r="Q19" s="602">
        <v>0</v>
      </c>
    </row>
    <row r="20" spans="2:17" ht="13.5" x14ac:dyDescent="0.25">
      <c r="B20" s="9" t="s">
        <v>943</v>
      </c>
      <c r="C20" s="602">
        <v>-15</v>
      </c>
      <c r="D20" s="602">
        <v>-4</v>
      </c>
      <c r="E20" s="602">
        <v>0</v>
      </c>
      <c r="F20" s="602">
        <v>0</v>
      </c>
      <c r="G20" s="602">
        <v>0</v>
      </c>
      <c r="H20" s="602">
        <v>0</v>
      </c>
      <c r="K20" s="144" t="s">
        <v>1115</v>
      </c>
      <c r="L20" s="602">
        <v>-15</v>
      </c>
      <c r="M20" s="602">
        <v>-4</v>
      </c>
      <c r="N20" s="602">
        <v>0</v>
      </c>
      <c r="O20" s="602">
        <v>0</v>
      </c>
      <c r="P20" s="602">
        <v>0</v>
      </c>
      <c r="Q20" s="602">
        <v>0</v>
      </c>
    </row>
    <row r="21" spans="2:17" ht="14.25" customHeight="1" x14ac:dyDescent="0.25">
      <c r="B21" s="9" t="s">
        <v>624</v>
      </c>
      <c r="C21" s="602">
        <v>0</v>
      </c>
      <c r="D21" s="602">
        <v>12</v>
      </c>
      <c r="E21" s="602">
        <v>3</v>
      </c>
      <c r="F21" s="602">
        <v>0</v>
      </c>
      <c r="G21" s="602">
        <v>0</v>
      </c>
      <c r="H21" s="602">
        <v>0</v>
      </c>
      <c r="K21" s="144" t="s">
        <v>1114</v>
      </c>
      <c r="L21" s="602">
        <v>0</v>
      </c>
      <c r="M21" s="602">
        <v>12</v>
      </c>
      <c r="N21" s="602">
        <v>3</v>
      </c>
      <c r="O21" s="602">
        <v>0</v>
      </c>
      <c r="P21" s="602">
        <v>0</v>
      </c>
      <c r="Q21" s="602">
        <v>0</v>
      </c>
    </row>
    <row r="22" spans="2:17" ht="13.5" x14ac:dyDescent="0.25">
      <c r="B22" s="9" t="s">
        <v>944</v>
      </c>
      <c r="C22" s="602">
        <v>0</v>
      </c>
      <c r="D22" s="602">
        <v>0</v>
      </c>
      <c r="E22" s="602">
        <v>0</v>
      </c>
      <c r="F22" s="602">
        <v>-11</v>
      </c>
      <c r="G22" s="602">
        <v>0</v>
      </c>
      <c r="H22" s="602">
        <v>0</v>
      </c>
      <c r="K22" s="144" t="s">
        <v>1113</v>
      </c>
      <c r="L22" s="602">
        <v>0</v>
      </c>
      <c r="M22" s="602">
        <v>0</v>
      </c>
      <c r="N22" s="602">
        <v>0</v>
      </c>
      <c r="O22" s="602">
        <v>-11</v>
      </c>
      <c r="P22" s="602">
        <v>0</v>
      </c>
      <c r="Q22" s="602">
        <v>0</v>
      </c>
    </row>
    <row r="23" spans="2:17" ht="13.5" x14ac:dyDescent="0.25">
      <c r="B23" s="9" t="s">
        <v>945</v>
      </c>
      <c r="C23" s="602">
        <v>0</v>
      </c>
      <c r="D23" s="602">
        <v>0</v>
      </c>
      <c r="E23" s="602">
        <v>0</v>
      </c>
      <c r="F23" s="602">
        <v>36</v>
      </c>
      <c r="G23" s="602">
        <v>-6</v>
      </c>
      <c r="H23" s="602">
        <v>0</v>
      </c>
      <c r="K23" s="144" t="s">
        <v>1112</v>
      </c>
      <c r="L23" s="602">
        <v>0</v>
      </c>
      <c r="M23" s="602">
        <v>0</v>
      </c>
      <c r="N23" s="602">
        <v>0</v>
      </c>
      <c r="O23" s="602">
        <v>36</v>
      </c>
      <c r="P23" s="602">
        <v>-6</v>
      </c>
      <c r="Q23" s="602">
        <v>0</v>
      </c>
    </row>
    <row r="24" spans="2:17" ht="14.25" customHeight="1" x14ac:dyDescent="0.25">
      <c r="B24" s="9" t="s">
        <v>946</v>
      </c>
      <c r="C24" s="602">
        <v>0</v>
      </c>
      <c r="D24" s="602">
        <v>0</v>
      </c>
      <c r="E24" s="602">
        <v>0</v>
      </c>
      <c r="F24" s="602">
        <v>-15</v>
      </c>
      <c r="G24" s="602">
        <v>0</v>
      </c>
      <c r="H24" s="602">
        <v>0</v>
      </c>
      <c r="K24" s="144" t="s">
        <v>1111</v>
      </c>
      <c r="L24" s="602">
        <v>0</v>
      </c>
      <c r="M24" s="602">
        <v>0</v>
      </c>
      <c r="N24" s="602">
        <v>0</v>
      </c>
      <c r="O24" s="602">
        <v>-15</v>
      </c>
      <c r="P24" s="602">
        <v>0</v>
      </c>
      <c r="Q24" s="602">
        <v>0</v>
      </c>
    </row>
    <row r="25" spans="2:17" ht="14.25" customHeight="1" x14ac:dyDescent="0.25">
      <c r="B25" s="9" t="s">
        <v>947</v>
      </c>
      <c r="C25" s="602">
        <v>0</v>
      </c>
      <c r="D25" s="602">
        <v>0</v>
      </c>
      <c r="E25" s="602">
        <v>-42</v>
      </c>
      <c r="F25" s="602">
        <v>0</v>
      </c>
      <c r="G25" s="602">
        <v>0</v>
      </c>
      <c r="H25" s="602">
        <v>0</v>
      </c>
      <c r="K25" s="144" t="s">
        <v>1109</v>
      </c>
      <c r="L25" s="602">
        <v>0</v>
      </c>
      <c r="M25" s="602">
        <v>0</v>
      </c>
      <c r="N25" s="602">
        <v>-42</v>
      </c>
      <c r="O25" s="602">
        <v>0</v>
      </c>
      <c r="P25" s="602">
        <v>0</v>
      </c>
      <c r="Q25" s="602">
        <v>0</v>
      </c>
    </row>
    <row r="26" spans="2:17" ht="14.25" customHeight="1" x14ac:dyDescent="0.25">
      <c r="B26" s="9" t="s">
        <v>948</v>
      </c>
      <c r="C26" s="602">
        <v>0</v>
      </c>
      <c r="D26" s="602">
        <v>0</v>
      </c>
      <c r="E26" s="602">
        <v>-135</v>
      </c>
      <c r="F26" s="602">
        <v>0</v>
      </c>
      <c r="G26" s="602">
        <v>0</v>
      </c>
      <c r="H26" s="602">
        <v>0</v>
      </c>
      <c r="K26" s="144" t="s">
        <v>1110</v>
      </c>
      <c r="L26" s="602">
        <v>0</v>
      </c>
      <c r="M26" s="602">
        <v>0</v>
      </c>
      <c r="N26" s="602">
        <v>-135</v>
      </c>
      <c r="O26" s="602">
        <v>0</v>
      </c>
      <c r="P26" s="602">
        <v>0</v>
      </c>
      <c r="Q26" s="602">
        <v>0</v>
      </c>
    </row>
    <row r="27" spans="2:17" ht="14.25" customHeight="1" x14ac:dyDescent="0.25">
      <c r="B27" s="9" t="s">
        <v>949</v>
      </c>
      <c r="C27" s="602">
        <v>0</v>
      </c>
      <c r="D27" s="602">
        <v>0</v>
      </c>
      <c r="E27" s="602">
        <v>-19</v>
      </c>
      <c r="F27" s="602">
        <v>0</v>
      </c>
      <c r="G27" s="602">
        <v>0</v>
      </c>
      <c r="H27" s="602">
        <v>0</v>
      </c>
      <c r="K27" s="144" t="s">
        <v>1108</v>
      </c>
      <c r="L27" s="602">
        <v>0</v>
      </c>
      <c r="M27" s="602">
        <v>0</v>
      </c>
      <c r="N27" s="602">
        <v>-19</v>
      </c>
      <c r="O27" s="602">
        <v>0</v>
      </c>
      <c r="P27" s="602">
        <v>0</v>
      </c>
      <c r="Q27" s="602">
        <v>0</v>
      </c>
    </row>
    <row r="28" spans="2:17" ht="14.25" customHeight="1" x14ac:dyDescent="0.25">
      <c r="B28" s="9" t="s">
        <v>950</v>
      </c>
      <c r="C28" s="602">
        <v>0</v>
      </c>
      <c r="D28" s="602">
        <v>0</v>
      </c>
      <c r="E28" s="602">
        <v>-77</v>
      </c>
      <c r="F28" s="602">
        <v>0</v>
      </c>
      <c r="G28" s="602">
        <v>0</v>
      </c>
      <c r="H28" s="602">
        <v>0</v>
      </c>
      <c r="K28" s="144" t="s">
        <v>1107</v>
      </c>
      <c r="L28" s="602">
        <v>0</v>
      </c>
      <c r="M28" s="602">
        <v>0</v>
      </c>
      <c r="N28" s="602">
        <v>-77</v>
      </c>
      <c r="O28" s="602">
        <v>0</v>
      </c>
      <c r="P28" s="602">
        <v>0</v>
      </c>
      <c r="Q28" s="602">
        <v>0</v>
      </c>
    </row>
    <row r="29" spans="2:17" ht="14.25" customHeight="1" x14ac:dyDescent="0.25">
      <c r="B29" s="9" t="s">
        <v>951</v>
      </c>
      <c r="C29" s="602">
        <v>0</v>
      </c>
      <c r="D29" s="602">
        <v>0</v>
      </c>
      <c r="E29" s="602">
        <v>0</v>
      </c>
      <c r="F29" s="602">
        <v>-12</v>
      </c>
      <c r="G29" s="602">
        <v>0</v>
      </c>
      <c r="H29" s="602">
        <v>0</v>
      </c>
      <c r="K29" s="144" t="s">
        <v>1106</v>
      </c>
      <c r="L29" s="602">
        <v>0</v>
      </c>
      <c r="M29" s="602">
        <v>0</v>
      </c>
      <c r="N29" s="602">
        <v>0</v>
      </c>
      <c r="O29" s="602">
        <v>-12</v>
      </c>
      <c r="P29" s="602">
        <v>0</v>
      </c>
      <c r="Q29" s="602">
        <v>0</v>
      </c>
    </row>
    <row r="30" spans="2:17" ht="14.25" customHeight="1" x14ac:dyDescent="0.25">
      <c r="B30" s="9" t="s">
        <v>952</v>
      </c>
      <c r="C30" s="602">
        <v>0</v>
      </c>
      <c r="D30" s="602">
        <v>0</v>
      </c>
      <c r="E30" s="602">
        <v>-34</v>
      </c>
      <c r="F30" s="602">
        <v>0</v>
      </c>
      <c r="G30" s="602">
        <v>0</v>
      </c>
      <c r="H30" s="602">
        <v>0</v>
      </c>
      <c r="K30" s="144" t="s">
        <v>1100</v>
      </c>
      <c r="L30" s="602">
        <v>0</v>
      </c>
      <c r="M30" s="602">
        <v>0</v>
      </c>
      <c r="N30" s="602">
        <v>-34</v>
      </c>
      <c r="O30" s="602">
        <v>0</v>
      </c>
      <c r="P30" s="602">
        <v>0</v>
      </c>
      <c r="Q30" s="602">
        <v>0</v>
      </c>
    </row>
    <row r="31" spans="2:17" ht="25.9" customHeight="1" x14ac:dyDescent="0.25">
      <c r="B31" s="9" t="s">
        <v>953</v>
      </c>
      <c r="C31" s="602">
        <v>0</v>
      </c>
      <c r="D31" s="602">
        <v>0</v>
      </c>
      <c r="E31" s="602">
        <v>-13</v>
      </c>
      <c r="F31" s="602">
        <v>13</v>
      </c>
      <c r="G31" s="602">
        <v>0</v>
      </c>
      <c r="H31" s="602">
        <v>0</v>
      </c>
      <c r="K31" s="144" t="s">
        <v>1078</v>
      </c>
      <c r="L31" s="602">
        <v>0</v>
      </c>
      <c r="M31" s="602">
        <v>0</v>
      </c>
      <c r="N31" s="602">
        <v>-13</v>
      </c>
      <c r="O31" s="602">
        <v>13</v>
      </c>
      <c r="P31" s="602">
        <v>0</v>
      </c>
      <c r="Q31" s="602">
        <v>0</v>
      </c>
    </row>
    <row r="32" spans="2:17" ht="11.25" customHeight="1" x14ac:dyDescent="0.25">
      <c r="B32" s="9" t="s">
        <v>954</v>
      </c>
      <c r="C32" s="602">
        <v>0</v>
      </c>
      <c r="D32" s="602">
        <v>-5</v>
      </c>
      <c r="E32" s="602">
        <v>5</v>
      </c>
      <c r="F32" s="602">
        <v>0</v>
      </c>
      <c r="G32" s="602">
        <v>0</v>
      </c>
      <c r="H32" s="602">
        <v>0</v>
      </c>
      <c r="K32" s="144" t="s">
        <v>1079</v>
      </c>
      <c r="L32" s="602">
        <v>0</v>
      </c>
      <c r="M32" s="602">
        <v>-5</v>
      </c>
      <c r="N32" s="602">
        <v>5</v>
      </c>
      <c r="O32" s="602">
        <v>0</v>
      </c>
      <c r="P32" s="602">
        <v>0</v>
      </c>
      <c r="Q32" s="602">
        <v>0</v>
      </c>
    </row>
    <row r="33" spans="2:17" ht="11.25" customHeight="1" x14ac:dyDescent="0.25">
      <c r="B33" s="9" t="s">
        <v>752</v>
      </c>
      <c r="C33" s="602">
        <v>0</v>
      </c>
      <c r="D33" s="602">
        <v>0</v>
      </c>
      <c r="E33" s="602">
        <v>-44</v>
      </c>
      <c r="F33" s="602">
        <v>44</v>
      </c>
      <c r="G33" s="602">
        <v>0</v>
      </c>
      <c r="H33" s="602">
        <v>0</v>
      </c>
      <c r="K33" s="144" t="s">
        <v>1101</v>
      </c>
      <c r="L33" s="602">
        <v>0</v>
      </c>
      <c r="M33" s="602">
        <v>0</v>
      </c>
      <c r="N33" s="602">
        <v>-44</v>
      </c>
      <c r="O33" s="602">
        <v>44</v>
      </c>
      <c r="P33" s="602">
        <v>0</v>
      </c>
      <c r="Q33" s="602">
        <v>0</v>
      </c>
    </row>
    <row r="34" spans="2:17" ht="11.25" customHeight="1" x14ac:dyDescent="0.25">
      <c r="B34" s="9" t="s">
        <v>955</v>
      </c>
      <c r="C34" s="602">
        <v>0</v>
      </c>
      <c r="D34" s="602">
        <v>-43</v>
      </c>
      <c r="E34" s="602">
        <v>43</v>
      </c>
      <c r="F34" s="602">
        <v>0</v>
      </c>
      <c r="G34" s="602">
        <v>0</v>
      </c>
      <c r="H34" s="602">
        <v>0</v>
      </c>
      <c r="K34" s="144" t="s">
        <v>1102</v>
      </c>
      <c r="L34" s="602">
        <v>0</v>
      </c>
      <c r="M34" s="602">
        <v>-43</v>
      </c>
      <c r="N34" s="602">
        <v>43</v>
      </c>
      <c r="O34" s="602">
        <v>0</v>
      </c>
      <c r="P34" s="602">
        <v>0</v>
      </c>
      <c r="Q34" s="602">
        <v>0</v>
      </c>
    </row>
    <row r="35" spans="2:17" ht="11.25" customHeight="1" x14ac:dyDescent="0.25">
      <c r="B35" s="9" t="s">
        <v>956</v>
      </c>
      <c r="C35" s="602">
        <v>0</v>
      </c>
      <c r="D35" s="602">
        <v>0</v>
      </c>
      <c r="E35" s="602">
        <v>-48</v>
      </c>
      <c r="F35" s="602">
        <v>48</v>
      </c>
      <c r="G35" s="602">
        <v>0</v>
      </c>
      <c r="H35" s="602">
        <v>0</v>
      </c>
      <c r="K35" s="144" t="s">
        <v>1103</v>
      </c>
      <c r="L35" s="602">
        <v>0</v>
      </c>
      <c r="M35" s="602">
        <v>0</v>
      </c>
      <c r="N35" s="602">
        <v>-48</v>
      </c>
      <c r="O35" s="602">
        <v>48</v>
      </c>
      <c r="P35" s="602">
        <v>0</v>
      </c>
      <c r="Q35" s="602">
        <v>0</v>
      </c>
    </row>
    <row r="36" spans="2:17" ht="11.25" customHeight="1" x14ac:dyDescent="0.25">
      <c r="B36" s="9" t="s">
        <v>957</v>
      </c>
      <c r="C36" s="602">
        <v>0</v>
      </c>
      <c r="D36" s="602">
        <v>0</v>
      </c>
      <c r="E36" s="602">
        <v>-193</v>
      </c>
      <c r="F36" s="602">
        <v>193</v>
      </c>
      <c r="G36" s="602">
        <v>0</v>
      </c>
      <c r="H36" s="602">
        <v>0</v>
      </c>
      <c r="K36" s="144" t="s">
        <v>1104</v>
      </c>
      <c r="L36" s="602">
        <v>0</v>
      </c>
      <c r="M36" s="602">
        <v>0</v>
      </c>
      <c r="N36" s="602">
        <v>-193</v>
      </c>
      <c r="O36" s="602">
        <v>193</v>
      </c>
      <c r="P36" s="602">
        <v>0</v>
      </c>
      <c r="Q36" s="602">
        <v>0</v>
      </c>
    </row>
    <row r="37" spans="2:17" ht="11.25" customHeight="1" thickBot="1" x14ac:dyDescent="0.3">
      <c r="B37" s="9" t="s">
        <v>958</v>
      </c>
      <c r="C37" s="602">
        <v>0</v>
      </c>
      <c r="D37" s="602">
        <v>0</v>
      </c>
      <c r="E37" s="602">
        <v>-371</v>
      </c>
      <c r="F37" s="602">
        <v>371</v>
      </c>
      <c r="G37" s="602">
        <v>0</v>
      </c>
      <c r="H37" s="602">
        <v>0</v>
      </c>
      <c r="K37" s="144" t="s">
        <v>1105</v>
      </c>
      <c r="L37" s="602">
        <v>0</v>
      </c>
      <c r="M37" s="602">
        <v>0</v>
      </c>
      <c r="N37" s="602">
        <v>-371</v>
      </c>
      <c r="O37" s="602">
        <v>371</v>
      </c>
      <c r="P37" s="602">
        <v>0</v>
      </c>
      <c r="Q37" s="602">
        <v>0</v>
      </c>
    </row>
    <row r="38" spans="2:17" ht="11.25" customHeight="1" x14ac:dyDescent="0.25">
      <c r="B38" s="603" t="s">
        <v>41</v>
      </c>
      <c r="C38" s="604">
        <v>-130</v>
      </c>
      <c r="D38" s="604">
        <v>232</v>
      </c>
      <c r="E38" s="604">
        <v>-872</v>
      </c>
      <c r="F38" s="604">
        <v>550</v>
      </c>
      <c r="G38" s="604">
        <v>-51</v>
      </c>
      <c r="H38" s="604">
        <v>-4</v>
      </c>
      <c r="L38" s="604">
        <v>-130</v>
      </c>
      <c r="M38" s="604">
        <v>232</v>
      </c>
      <c r="N38" s="604">
        <v>-872</v>
      </c>
      <c r="O38" s="604">
        <v>550</v>
      </c>
      <c r="P38" s="604">
        <v>-51</v>
      </c>
      <c r="Q38" s="604">
        <v>-4</v>
      </c>
    </row>
    <row r="39" spans="2:17" ht="11.25" customHeight="1" x14ac:dyDescent="0.25">
      <c r="B39" s="605" t="s">
        <v>959</v>
      </c>
    </row>
  </sheetData>
  <mergeCells count="1">
    <mergeCell ref="C3:H3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2"/>
  <dimension ref="A2:H41"/>
  <sheetViews>
    <sheetView showGridLines="0" zoomScale="90" zoomScaleNormal="90" workbookViewId="0">
      <selection activeCell="A45" sqref="A45"/>
    </sheetView>
  </sheetViews>
  <sheetFormatPr defaultColWidth="9.140625" defaultRowHeight="13.5" x14ac:dyDescent="0.25"/>
  <cols>
    <col min="1" max="1" width="44" style="17" bestFit="1" customWidth="1"/>
    <col min="2" max="16384" width="9.140625" style="17"/>
  </cols>
  <sheetData>
    <row r="2" spans="1:8" x14ac:dyDescent="0.25">
      <c r="A2" s="772" t="s">
        <v>1221</v>
      </c>
      <c r="B2" s="772"/>
      <c r="C2" s="772"/>
      <c r="D2" s="772"/>
      <c r="E2" s="772"/>
      <c r="F2" s="772"/>
      <c r="G2" s="772"/>
      <c r="H2" s="772"/>
    </row>
    <row r="3" spans="1:8" x14ac:dyDescent="0.25">
      <c r="A3" s="340"/>
      <c r="B3" s="341">
        <v>2018</v>
      </c>
      <c r="C3" s="341">
        <v>2019</v>
      </c>
      <c r="D3" s="341">
        <v>2020</v>
      </c>
      <c r="E3" s="341">
        <v>2021</v>
      </c>
      <c r="F3" s="341">
        <v>2022</v>
      </c>
      <c r="G3" s="341">
        <v>2023</v>
      </c>
      <c r="H3" s="113"/>
    </row>
    <row r="4" spans="1:8" x14ac:dyDescent="0.25">
      <c r="A4" s="31" t="s">
        <v>64</v>
      </c>
      <c r="B4" s="449">
        <v>43370</v>
      </c>
      <c r="C4" s="449">
        <v>44322</v>
      </c>
      <c r="D4" s="449">
        <v>45202</v>
      </c>
      <c r="E4" s="449">
        <v>54498</v>
      </c>
      <c r="F4" s="449">
        <v>58905</v>
      </c>
      <c r="G4" s="449">
        <v>61737</v>
      </c>
      <c r="H4" s="114"/>
    </row>
    <row r="5" spans="1:8" x14ac:dyDescent="0.25">
      <c r="A5" s="336" t="s">
        <v>65</v>
      </c>
      <c r="B5" s="446">
        <v>952</v>
      </c>
      <c r="C5" s="446">
        <v>880</v>
      </c>
      <c r="D5" s="446">
        <v>9297</v>
      </c>
      <c r="E5" s="446">
        <v>4407</v>
      </c>
      <c r="F5" s="446">
        <v>2832</v>
      </c>
      <c r="G5" s="446">
        <v>1834</v>
      </c>
      <c r="H5" s="114"/>
    </row>
    <row r="6" spans="1:8" x14ac:dyDescent="0.25">
      <c r="A6" s="440" t="s">
        <v>564</v>
      </c>
      <c r="B6" s="438">
        <v>1182</v>
      </c>
      <c r="C6" s="438">
        <v>2201</v>
      </c>
      <c r="D6" s="438">
        <v>7810</v>
      </c>
      <c r="E6" s="438">
        <v>6023</v>
      </c>
      <c r="F6" s="438">
        <v>3949</v>
      </c>
      <c r="G6" s="438">
        <v>3130</v>
      </c>
      <c r="H6" s="114"/>
    </row>
    <row r="7" spans="1:8" x14ac:dyDescent="0.25">
      <c r="A7" s="441" t="s">
        <v>616</v>
      </c>
      <c r="B7" s="438">
        <v>0</v>
      </c>
      <c r="C7" s="438">
        <v>0</v>
      </c>
      <c r="D7" s="438">
        <v>134</v>
      </c>
      <c r="E7" s="438">
        <v>0</v>
      </c>
      <c r="F7" s="438">
        <v>0</v>
      </c>
      <c r="G7" s="438">
        <v>0</v>
      </c>
      <c r="H7" s="114"/>
    </row>
    <row r="8" spans="1:8" x14ac:dyDescent="0.25">
      <c r="A8" s="442" t="s">
        <v>66</v>
      </c>
      <c r="B8" s="438">
        <v>-498</v>
      </c>
      <c r="C8" s="438">
        <v>-1586</v>
      </c>
      <c r="D8" s="438">
        <v>1523</v>
      </c>
      <c r="E8" s="438">
        <v>-1568</v>
      </c>
      <c r="F8" s="438">
        <v>-1106</v>
      </c>
      <c r="G8" s="438">
        <v>-1455</v>
      </c>
      <c r="H8" s="114"/>
    </row>
    <row r="9" spans="1:8" x14ac:dyDescent="0.25">
      <c r="A9" s="440" t="s">
        <v>658</v>
      </c>
      <c r="B9" s="438">
        <v>111</v>
      </c>
      <c r="C9" s="438">
        <v>248</v>
      </c>
      <c r="D9" s="438">
        <v>12</v>
      </c>
      <c r="E9" s="438">
        <v>-52</v>
      </c>
      <c r="F9" s="438">
        <v>-52</v>
      </c>
      <c r="G9" s="438">
        <v>-14</v>
      </c>
      <c r="H9" s="114"/>
    </row>
    <row r="10" spans="1:8" x14ac:dyDescent="0.25">
      <c r="A10" s="443" t="s">
        <v>659</v>
      </c>
      <c r="B10" s="438">
        <v>92</v>
      </c>
      <c r="C10" s="438">
        <v>46</v>
      </c>
      <c r="D10" s="438">
        <v>2</v>
      </c>
      <c r="E10" s="438">
        <v>35</v>
      </c>
      <c r="F10" s="438">
        <v>35</v>
      </c>
      <c r="G10" s="438">
        <v>35</v>
      </c>
      <c r="H10" s="114"/>
    </row>
    <row r="11" spans="1:8" x14ac:dyDescent="0.25">
      <c r="A11" s="443" t="s">
        <v>69</v>
      </c>
      <c r="B11" s="438">
        <v>-37</v>
      </c>
      <c r="C11" s="438">
        <v>-42</v>
      </c>
      <c r="D11" s="438">
        <v>-37</v>
      </c>
      <c r="E11" s="438">
        <v>-37</v>
      </c>
      <c r="F11" s="438">
        <v>-37</v>
      </c>
      <c r="G11" s="438">
        <v>0</v>
      </c>
      <c r="H11" s="114"/>
    </row>
    <row r="12" spans="1:8" x14ac:dyDescent="0.25">
      <c r="A12" s="443" t="s">
        <v>565</v>
      </c>
      <c r="B12" s="438">
        <v>34</v>
      </c>
      <c r="C12" s="438">
        <v>117</v>
      </c>
      <c r="D12" s="438">
        <v>25</v>
      </c>
      <c r="E12" s="438">
        <v>-65</v>
      </c>
      <c r="F12" s="438">
        <v>-65</v>
      </c>
      <c r="G12" s="438">
        <v>-65</v>
      </c>
      <c r="H12" s="114"/>
    </row>
    <row r="13" spans="1:8" x14ac:dyDescent="0.25">
      <c r="A13" s="443" t="s">
        <v>70</v>
      </c>
      <c r="B13" s="438">
        <v>-4</v>
      </c>
      <c r="C13" s="438">
        <v>-15</v>
      </c>
      <c r="D13" s="438">
        <v>5</v>
      </c>
      <c r="E13" s="438">
        <v>4</v>
      </c>
      <c r="F13" s="438">
        <v>4</v>
      </c>
      <c r="G13" s="438">
        <v>4</v>
      </c>
      <c r="H13" s="114"/>
    </row>
    <row r="14" spans="1:8" x14ac:dyDescent="0.25">
      <c r="A14" s="451" t="s">
        <v>960</v>
      </c>
      <c r="B14" s="438">
        <v>0</v>
      </c>
      <c r="C14" s="438">
        <v>-21</v>
      </c>
      <c r="D14" s="438">
        <v>0</v>
      </c>
      <c r="E14" s="438">
        <v>0</v>
      </c>
      <c r="F14" s="438">
        <v>0</v>
      </c>
      <c r="G14" s="438">
        <v>0</v>
      </c>
      <c r="H14" s="114"/>
    </row>
    <row r="15" spans="1:8" x14ac:dyDescent="0.25">
      <c r="A15" s="440" t="s">
        <v>67</v>
      </c>
      <c r="B15" s="438">
        <v>7</v>
      </c>
      <c r="C15" s="438">
        <v>4</v>
      </c>
      <c r="D15" s="438">
        <v>13</v>
      </c>
      <c r="E15" s="438">
        <v>16</v>
      </c>
      <c r="F15" s="438">
        <v>56</v>
      </c>
      <c r="G15" s="438">
        <v>220</v>
      </c>
      <c r="H15" s="114"/>
    </row>
    <row r="16" spans="1:8" x14ac:dyDescent="0.25">
      <c r="A16" s="440" t="s">
        <v>68</v>
      </c>
      <c r="B16" s="438">
        <v>-7</v>
      </c>
      <c r="C16" s="438">
        <v>1</v>
      </c>
      <c r="D16" s="438">
        <v>-62</v>
      </c>
      <c r="E16" s="438">
        <v>-10</v>
      </c>
      <c r="F16" s="438">
        <v>-14</v>
      </c>
      <c r="G16" s="438">
        <v>-49</v>
      </c>
      <c r="H16" s="114"/>
    </row>
    <row r="17" spans="1:8" x14ac:dyDescent="0.25">
      <c r="A17" s="445" t="s">
        <v>71</v>
      </c>
      <c r="B17" s="439">
        <v>157</v>
      </c>
      <c r="C17" s="439">
        <v>33</v>
      </c>
      <c r="D17" s="439">
        <v>0</v>
      </c>
      <c r="E17" s="439">
        <v>-2</v>
      </c>
      <c r="F17" s="439">
        <v>-1</v>
      </c>
      <c r="G17" s="439">
        <v>1</v>
      </c>
      <c r="H17" s="113"/>
    </row>
    <row r="18" spans="1:8" x14ac:dyDescent="0.25">
      <c r="A18" s="342" t="s">
        <v>72</v>
      </c>
      <c r="B18" s="444">
        <v>44322</v>
      </c>
      <c r="C18" s="444">
        <v>45202</v>
      </c>
      <c r="D18" s="444">
        <v>54498</v>
      </c>
      <c r="E18" s="444">
        <v>58905</v>
      </c>
      <c r="F18" s="444">
        <v>61737</v>
      </c>
      <c r="G18" s="444">
        <v>63571</v>
      </c>
      <c r="H18" s="113"/>
    </row>
    <row r="19" spans="1:8" x14ac:dyDescent="0.25">
      <c r="A19" s="339" t="s">
        <v>40</v>
      </c>
      <c r="B19" s="447">
        <v>49.4</v>
      </c>
      <c r="C19" s="447">
        <v>48</v>
      </c>
      <c r="D19" s="447">
        <v>61.2</v>
      </c>
      <c r="E19" s="447">
        <v>61.9</v>
      </c>
      <c r="F19" s="447">
        <v>61.4</v>
      </c>
      <c r="G19" s="447">
        <v>60.1</v>
      </c>
      <c r="H19" s="114"/>
    </row>
    <row r="20" spans="1:8" ht="27" customHeight="1" x14ac:dyDescent="0.25">
      <c r="A20" s="771" t="s">
        <v>73</v>
      </c>
      <c r="B20" s="771"/>
      <c r="C20" s="771"/>
      <c r="D20" s="771"/>
      <c r="E20" s="771"/>
      <c r="F20" s="762" t="s">
        <v>9</v>
      </c>
      <c r="G20" s="762"/>
    </row>
    <row r="24" spans="1:8" ht="14.25" thickBot="1" x14ac:dyDescent="0.3">
      <c r="A24" s="730" t="s">
        <v>1222</v>
      </c>
      <c r="B24" s="730"/>
      <c r="C24" s="730"/>
      <c r="D24" s="730"/>
      <c r="E24" s="730"/>
      <c r="F24" s="730"/>
    </row>
    <row r="25" spans="1:8" x14ac:dyDescent="0.25">
      <c r="A25" s="340"/>
      <c r="B25" s="341">
        <f t="shared" ref="B25:G35" si="0">B3</f>
        <v>2018</v>
      </c>
      <c r="C25" s="341">
        <f t="shared" si="0"/>
        <v>2019</v>
      </c>
      <c r="D25" s="341">
        <f t="shared" si="0"/>
        <v>2020</v>
      </c>
      <c r="E25" s="341">
        <f t="shared" si="0"/>
        <v>2021</v>
      </c>
      <c r="F25" s="341">
        <f t="shared" si="0"/>
        <v>2022</v>
      </c>
      <c r="G25" s="341">
        <f t="shared" si="0"/>
        <v>2023</v>
      </c>
      <c r="H25" s="113"/>
    </row>
    <row r="26" spans="1:8" x14ac:dyDescent="0.25">
      <c r="A26" s="448" t="s">
        <v>220</v>
      </c>
      <c r="B26" s="449">
        <f t="shared" si="0"/>
        <v>43370</v>
      </c>
      <c r="C26" s="449">
        <f t="shared" si="0"/>
        <v>44322</v>
      </c>
      <c r="D26" s="449">
        <f t="shared" si="0"/>
        <v>45202</v>
      </c>
      <c r="E26" s="449">
        <f t="shared" si="0"/>
        <v>54498</v>
      </c>
      <c r="F26" s="449">
        <f t="shared" si="0"/>
        <v>58905</v>
      </c>
      <c r="G26" s="449">
        <f t="shared" si="0"/>
        <v>61737</v>
      </c>
      <c r="H26" s="114"/>
    </row>
    <row r="27" spans="1:8" x14ac:dyDescent="0.25">
      <c r="A27" s="450" t="s">
        <v>215</v>
      </c>
      <c r="B27" s="337">
        <f t="shared" si="0"/>
        <v>952</v>
      </c>
      <c r="C27" s="337">
        <f t="shared" si="0"/>
        <v>880</v>
      </c>
      <c r="D27" s="337">
        <f t="shared" si="0"/>
        <v>9297</v>
      </c>
      <c r="E27" s="337">
        <f t="shared" si="0"/>
        <v>4407</v>
      </c>
      <c r="F27" s="337">
        <f t="shared" si="0"/>
        <v>2832</v>
      </c>
      <c r="G27" s="446">
        <f t="shared" si="0"/>
        <v>1834</v>
      </c>
    </row>
    <row r="28" spans="1:8" x14ac:dyDescent="0.25">
      <c r="A28" s="451" t="s">
        <v>245</v>
      </c>
      <c r="B28" s="338">
        <f t="shared" si="0"/>
        <v>1182</v>
      </c>
      <c r="C28" s="338">
        <f t="shared" si="0"/>
        <v>2201</v>
      </c>
      <c r="D28" s="338">
        <f t="shared" si="0"/>
        <v>7810</v>
      </c>
      <c r="E28" s="338">
        <f t="shared" si="0"/>
        <v>6023</v>
      </c>
      <c r="F28" s="338">
        <f t="shared" si="0"/>
        <v>3949</v>
      </c>
      <c r="G28" s="438">
        <f t="shared" si="0"/>
        <v>3130</v>
      </c>
    </row>
    <row r="29" spans="1:8" x14ac:dyDescent="0.25">
      <c r="A29" s="453" t="s">
        <v>660</v>
      </c>
      <c r="B29" s="338">
        <f t="shared" si="0"/>
        <v>0</v>
      </c>
      <c r="C29" s="338">
        <f t="shared" si="0"/>
        <v>0</v>
      </c>
      <c r="D29" s="338">
        <f t="shared" si="0"/>
        <v>134</v>
      </c>
      <c r="E29" s="338">
        <f t="shared" si="0"/>
        <v>0</v>
      </c>
      <c r="F29" s="338">
        <f t="shared" si="0"/>
        <v>0</v>
      </c>
      <c r="G29" s="438">
        <f t="shared" si="0"/>
        <v>0</v>
      </c>
    </row>
    <row r="30" spans="1:8" x14ac:dyDescent="0.25">
      <c r="A30" s="452" t="s">
        <v>246</v>
      </c>
      <c r="B30" s="338">
        <f t="shared" si="0"/>
        <v>-498</v>
      </c>
      <c r="C30" s="338">
        <f t="shared" si="0"/>
        <v>-1586</v>
      </c>
      <c r="D30" s="338">
        <f t="shared" si="0"/>
        <v>1523</v>
      </c>
      <c r="E30" s="338">
        <f t="shared" si="0"/>
        <v>-1568</v>
      </c>
      <c r="F30" s="338">
        <f t="shared" si="0"/>
        <v>-1106</v>
      </c>
      <c r="G30" s="438">
        <f t="shared" si="0"/>
        <v>-1455</v>
      </c>
    </row>
    <row r="31" spans="1:8" x14ac:dyDescent="0.25">
      <c r="A31" s="451" t="s">
        <v>248</v>
      </c>
      <c r="B31" s="338">
        <f t="shared" si="0"/>
        <v>111</v>
      </c>
      <c r="C31" s="338">
        <f t="shared" si="0"/>
        <v>248</v>
      </c>
      <c r="D31" s="338">
        <f t="shared" si="0"/>
        <v>12</v>
      </c>
      <c r="E31" s="338">
        <f t="shared" si="0"/>
        <v>-52</v>
      </c>
      <c r="F31" s="338">
        <f t="shared" si="0"/>
        <v>-52</v>
      </c>
      <c r="G31" s="438">
        <f t="shared" si="0"/>
        <v>-14</v>
      </c>
    </row>
    <row r="32" spans="1:8" x14ac:dyDescent="0.25">
      <c r="A32" s="454" t="s">
        <v>250</v>
      </c>
      <c r="B32" s="338">
        <f t="shared" si="0"/>
        <v>92</v>
      </c>
      <c r="C32" s="338">
        <f t="shared" si="0"/>
        <v>46</v>
      </c>
      <c r="D32" s="338">
        <f t="shared" si="0"/>
        <v>2</v>
      </c>
      <c r="E32" s="338">
        <f t="shared" si="0"/>
        <v>35</v>
      </c>
      <c r="F32" s="338">
        <f t="shared" si="0"/>
        <v>35</v>
      </c>
      <c r="G32" s="438">
        <f t="shared" si="0"/>
        <v>35</v>
      </c>
    </row>
    <row r="33" spans="1:7" x14ac:dyDescent="0.25">
      <c r="A33" s="454" t="s">
        <v>217</v>
      </c>
      <c r="B33" s="338">
        <f t="shared" si="0"/>
        <v>-37</v>
      </c>
      <c r="C33" s="338">
        <f t="shared" si="0"/>
        <v>-42</v>
      </c>
      <c r="D33" s="338">
        <f t="shared" si="0"/>
        <v>-37</v>
      </c>
      <c r="E33" s="338">
        <f t="shared" si="0"/>
        <v>-37</v>
      </c>
      <c r="F33" s="338">
        <f t="shared" si="0"/>
        <v>-37</v>
      </c>
      <c r="G33" s="438">
        <f t="shared" si="0"/>
        <v>0</v>
      </c>
    </row>
    <row r="34" spans="1:7" x14ac:dyDescent="0.25">
      <c r="A34" s="454" t="s">
        <v>566</v>
      </c>
      <c r="B34" s="338">
        <f t="shared" si="0"/>
        <v>34</v>
      </c>
      <c r="C34" s="338">
        <f t="shared" si="0"/>
        <v>117</v>
      </c>
      <c r="D34" s="338">
        <f t="shared" si="0"/>
        <v>25</v>
      </c>
      <c r="E34" s="338">
        <f t="shared" si="0"/>
        <v>-65</v>
      </c>
      <c r="F34" s="338">
        <f t="shared" si="0"/>
        <v>-65</v>
      </c>
      <c r="G34" s="438">
        <f t="shared" si="0"/>
        <v>-65</v>
      </c>
    </row>
    <row r="35" spans="1:7" x14ac:dyDescent="0.25">
      <c r="A35" s="454" t="s">
        <v>249</v>
      </c>
      <c r="B35" s="338">
        <f t="shared" si="0"/>
        <v>-4</v>
      </c>
      <c r="C35" s="338">
        <f t="shared" si="0"/>
        <v>-15</v>
      </c>
      <c r="D35" s="338">
        <f t="shared" si="0"/>
        <v>5</v>
      </c>
      <c r="E35" s="338">
        <f t="shared" si="0"/>
        <v>4</v>
      </c>
      <c r="F35" s="338">
        <f t="shared" si="0"/>
        <v>4</v>
      </c>
      <c r="G35" s="438">
        <f t="shared" si="0"/>
        <v>4</v>
      </c>
    </row>
    <row r="36" spans="1:7" x14ac:dyDescent="0.25">
      <c r="A36" s="451" t="s">
        <v>247</v>
      </c>
      <c r="B36" s="338">
        <f t="shared" ref="B36:G40" si="1">B15</f>
        <v>7</v>
      </c>
      <c r="C36" s="338">
        <f t="shared" si="1"/>
        <v>4</v>
      </c>
      <c r="D36" s="338">
        <f t="shared" si="1"/>
        <v>13</v>
      </c>
      <c r="E36" s="338">
        <f t="shared" si="1"/>
        <v>16</v>
      </c>
      <c r="F36" s="338">
        <f t="shared" si="1"/>
        <v>56</v>
      </c>
      <c r="G36" s="438">
        <f t="shared" si="1"/>
        <v>220</v>
      </c>
    </row>
    <row r="37" spans="1:7" x14ac:dyDescent="0.25">
      <c r="A37" s="451" t="s">
        <v>216</v>
      </c>
      <c r="B37" s="338">
        <f t="shared" si="1"/>
        <v>-7</v>
      </c>
      <c r="C37" s="338">
        <f t="shared" si="1"/>
        <v>1</v>
      </c>
      <c r="D37" s="338">
        <f t="shared" si="1"/>
        <v>-62</v>
      </c>
      <c r="E37" s="338">
        <f t="shared" si="1"/>
        <v>-10</v>
      </c>
      <c r="F37" s="338">
        <f t="shared" si="1"/>
        <v>-14</v>
      </c>
      <c r="G37" s="438">
        <f t="shared" si="1"/>
        <v>-49</v>
      </c>
    </row>
    <row r="38" spans="1:7" x14ac:dyDescent="0.25">
      <c r="A38" s="455" t="s">
        <v>218</v>
      </c>
      <c r="B38" s="344">
        <f t="shared" si="1"/>
        <v>157</v>
      </c>
      <c r="C38" s="344">
        <f t="shared" si="1"/>
        <v>33</v>
      </c>
      <c r="D38" s="344">
        <f t="shared" si="1"/>
        <v>0</v>
      </c>
      <c r="E38" s="344">
        <f t="shared" si="1"/>
        <v>-2</v>
      </c>
      <c r="F38" s="344">
        <f t="shared" si="1"/>
        <v>-1</v>
      </c>
      <c r="G38" s="439">
        <f t="shared" si="1"/>
        <v>1</v>
      </c>
    </row>
    <row r="39" spans="1:7" x14ac:dyDescent="0.25">
      <c r="A39" s="342" t="s">
        <v>251</v>
      </c>
      <c r="B39" s="343">
        <f t="shared" si="1"/>
        <v>44322</v>
      </c>
      <c r="C39" s="343">
        <f t="shared" si="1"/>
        <v>45202</v>
      </c>
      <c r="D39" s="343">
        <f t="shared" si="1"/>
        <v>54498</v>
      </c>
      <c r="E39" s="343">
        <f t="shared" si="1"/>
        <v>58905</v>
      </c>
      <c r="F39" s="343">
        <f t="shared" si="1"/>
        <v>61737</v>
      </c>
      <c r="G39" s="444">
        <f t="shared" si="1"/>
        <v>63571</v>
      </c>
    </row>
    <row r="40" spans="1:7" x14ac:dyDescent="0.25">
      <c r="A40" s="679" t="s">
        <v>1271</v>
      </c>
      <c r="B40" s="680">
        <f t="shared" si="1"/>
        <v>49.4</v>
      </c>
      <c r="C40" s="680">
        <f t="shared" si="1"/>
        <v>48</v>
      </c>
      <c r="D40" s="680">
        <f t="shared" si="1"/>
        <v>61.2</v>
      </c>
      <c r="E40" s="680">
        <f t="shared" si="1"/>
        <v>61.9</v>
      </c>
      <c r="F40" s="680">
        <f t="shared" si="1"/>
        <v>61.4</v>
      </c>
      <c r="G40" s="680">
        <f t="shared" si="1"/>
        <v>60.1</v>
      </c>
    </row>
    <row r="41" spans="1:7" ht="27" customHeight="1" x14ac:dyDescent="0.25">
      <c r="A41" s="771" t="s">
        <v>219</v>
      </c>
      <c r="B41" s="771"/>
      <c r="C41" s="771"/>
      <c r="D41" s="771"/>
      <c r="E41" s="771"/>
      <c r="F41" s="762" t="s">
        <v>132</v>
      </c>
      <c r="G41" s="762"/>
    </row>
  </sheetData>
  <mergeCells count="6">
    <mergeCell ref="A20:E20"/>
    <mergeCell ref="A24:F24"/>
    <mergeCell ref="A41:E41"/>
    <mergeCell ref="A2:H2"/>
    <mergeCell ref="F20:G20"/>
    <mergeCell ref="F41:G41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showGridLines="0" workbookViewId="0">
      <selection activeCell="D21" sqref="D21"/>
    </sheetView>
  </sheetViews>
  <sheetFormatPr defaultRowHeight="15" x14ac:dyDescent="0.25"/>
  <cols>
    <col min="1" max="1" width="5.28515625" customWidth="1"/>
    <col min="2" max="2" width="30" customWidth="1"/>
    <col min="3" max="11" width="18" customWidth="1"/>
  </cols>
  <sheetData>
    <row r="2" spans="2:11" ht="15.75" thickBot="1" x14ac:dyDescent="0.3">
      <c r="B2" s="784" t="s">
        <v>1232</v>
      </c>
      <c r="C2" s="784"/>
      <c r="D2" s="784"/>
      <c r="E2" s="784"/>
      <c r="F2" s="784"/>
      <c r="G2" s="784"/>
      <c r="H2" s="784"/>
      <c r="I2" s="784"/>
      <c r="J2" s="683"/>
      <c r="K2" s="683"/>
    </row>
    <row r="3" spans="2:11" ht="39" thickBot="1" x14ac:dyDescent="0.3">
      <c r="B3" s="69"/>
      <c r="C3" s="684" t="s">
        <v>1238</v>
      </c>
      <c r="D3" s="684" t="s">
        <v>1239</v>
      </c>
      <c r="E3" s="684" t="s">
        <v>1240</v>
      </c>
      <c r="F3" s="684" t="s">
        <v>1241</v>
      </c>
      <c r="G3" s="684" t="s">
        <v>1242</v>
      </c>
      <c r="H3" s="684" t="s">
        <v>1243</v>
      </c>
      <c r="I3" s="685" t="s">
        <v>1244</v>
      </c>
      <c r="J3" s="686" t="s">
        <v>1245</v>
      </c>
      <c r="K3" s="686" t="s">
        <v>1246</v>
      </c>
    </row>
    <row r="4" spans="2:11" x14ac:dyDescent="0.25">
      <c r="B4" s="8" t="s">
        <v>1234</v>
      </c>
      <c r="C4" s="687">
        <v>2021</v>
      </c>
      <c r="D4" s="687">
        <v>-2.6</v>
      </c>
      <c r="E4" s="687">
        <v>61.9</v>
      </c>
      <c r="F4" s="687" t="s">
        <v>1129</v>
      </c>
      <c r="G4" s="687">
        <v>2034</v>
      </c>
      <c r="H4" s="687">
        <v>60</v>
      </c>
      <c r="I4" s="688" t="s">
        <v>1130</v>
      </c>
      <c r="J4" s="689">
        <v>2.7</v>
      </c>
      <c r="K4" s="689" t="s">
        <v>1131</v>
      </c>
    </row>
    <row r="5" spans="2:11" x14ac:dyDescent="0.25">
      <c r="B5" s="8" t="s">
        <v>1235</v>
      </c>
      <c r="C5" s="778">
        <v>2021</v>
      </c>
      <c r="D5" s="778">
        <v>-2.6</v>
      </c>
      <c r="E5" s="778">
        <v>61.9</v>
      </c>
      <c r="F5" s="778" t="s">
        <v>1129</v>
      </c>
      <c r="G5" s="778">
        <v>2034</v>
      </c>
      <c r="H5" s="778">
        <v>40</v>
      </c>
      <c r="I5" s="780" t="s">
        <v>1130</v>
      </c>
      <c r="J5" s="775">
        <v>4.7</v>
      </c>
      <c r="K5" s="773" t="s">
        <v>1131</v>
      </c>
    </row>
    <row r="6" spans="2:11" x14ac:dyDescent="0.25">
      <c r="B6" s="8"/>
      <c r="C6" s="778"/>
      <c r="D6" s="778"/>
      <c r="E6" s="778"/>
      <c r="F6" s="778"/>
      <c r="G6" s="778"/>
      <c r="H6" s="778"/>
      <c r="I6" s="780"/>
      <c r="J6" s="775"/>
      <c r="K6" s="773"/>
    </row>
    <row r="7" spans="2:11" x14ac:dyDescent="0.25">
      <c r="B7" s="8" t="s">
        <v>1237</v>
      </c>
      <c r="C7" s="687">
        <v>2023</v>
      </c>
      <c r="D7" s="687">
        <v>-1.7</v>
      </c>
      <c r="E7" s="687">
        <v>60.1</v>
      </c>
      <c r="F7" s="687" t="s">
        <v>1133</v>
      </c>
      <c r="G7" s="687">
        <v>2036</v>
      </c>
      <c r="H7" s="687">
        <v>60</v>
      </c>
      <c r="I7" s="688" t="s">
        <v>1130</v>
      </c>
      <c r="J7" s="690">
        <v>1.9</v>
      </c>
      <c r="K7" s="690" t="s">
        <v>1134</v>
      </c>
    </row>
    <row r="8" spans="2:11" x14ac:dyDescent="0.25">
      <c r="B8" s="5" t="s">
        <v>1236</v>
      </c>
      <c r="C8" s="776">
        <v>2023</v>
      </c>
      <c r="D8" s="776">
        <v>-1.7</v>
      </c>
      <c r="E8" s="778">
        <v>60.1</v>
      </c>
      <c r="F8" s="778" t="s">
        <v>1133</v>
      </c>
      <c r="G8" s="776">
        <v>2036</v>
      </c>
      <c r="H8" s="776">
        <v>40</v>
      </c>
      <c r="I8" s="780" t="s">
        <v>1130</v>
      </c>
      <c r="J8" s="782">
        <v>3.8</v>
      </c>
      <c r="K8" s="773" t="s">
        <v>1131</v>
      </c>
    </row>
    <row r="9" spans="2:11" ht="15.75" thickBot="1" x14ac:dyDescent="0.3">
      <c r="B9" s="2"/>
      <c r="C9" s="777"/>
      <c r="D9" s="777"/>
      <c r="E9" s="779"/>
      <c r="F9" s="779"/>
      <c r="G9" s="777"/>
      <c r="H9" s="777"/>
      <c r="I9" s="781"/>
      <c r="J9" s="783"/>
      <c r="K9" s="774"/>
    </row>
    <row r="10" spans="2:11" ht="31.5" customHeight="1" x14ac:dyDescent="0.25">
      <c r="B10" s="702" t="s">
        <v>1251</v>
      </c>
      <c r="C10" s="714"/>
      <c r="D10" s="714"/>
      <c r="E10" s="714"/>
      <c r="F10" s="714"/>
      <c r="G10" s="714"/>
    </row>
    <row r="11" spans="2:11" x14ac:dyDescent="0.25">
      <c r="B11" s="691"/>
    </row>
    <row r="12" spans="2:11" ht="15.75" thickBot="1" x14ac:dyDescent="0.3">
      <c r="B12" s="682" t="s">
        <v>1230</v>
      </c>
      <c r="C12" s="683"/>
    </row>
    <row r="13" spans="2:11" ht="15.75" thickBot="1" x14ac:dyDescent="0.3">
      <c r="B13" s="691"/>
    </row>
    <row r="14" spans="2:11" ht="15.75" thickBot="1" x14ac:dyDescent="0.3">
      <c r="B14" s="578"/>
      <c r="C14" s="637" t="s">
        <v>1247</v>
      </c>
      <c r="D14" s="692" t="s">
        <v>1248</v>
      </c>
      <c r="E14" s="637" t="s">
        <v>1237</v>
      </c>
      <c r="F14" s="693" t="s">
        <v>1249</v>
      </c>
    </row>
    <row r="15" spans="2:11" ht="15.75" thickBot="1" x14ac:dyDescent="0.3">
      <c r="B15" s="2" t="s">
        <v>1250</v>
      </c>
      <c r="C15" s="694">
        <v>2.7</v>
      </c>
      <c r="D15" s="695">
        <v>4.7</v>
      </c>
      <c r="E15" s="696">
        <v>1.9</v>
      </c>
      <c r="F15" s="697">
        <v>3.8</v>
      </c>
    </row>
    <row r="16" spans="2:11" x14ac:dyDescent="0.25">
      <c r="B16" s="3" t="s">
        <v>1252</v>
      </c>
      <c r="C16" s="579"/>
      <c r="D16" s="698"/>
      <c r="E16" s="579"/>
      <c r="F16" s="233"/>
    </row>
    <row r="17" spans="2:6" x14ac:dyDescent="0.25">
      <c r="B17" s="3" t="s">
        <v>1253</v>
      </c>
      <c r="C17" s="45">
        <v>1.6</v>
      </c>
      <c r="D17" s="699">
        <v>1.6</v>
      </c>
      <c r="E17" s="45">
        <v>1</v>
      </c>
      <c r="F17" s="700">
        <v>1</v>
      </c>
    </row>
    <row r="18" spans="2:6" x14ac:dyDescent="0.25">
      <c r="B18" s="3" t="s">
        <v>1254</v>
      </c>
      <c r="C18" s="45">
        <v>0.4</v>
      </c>
      <c r="D18" s="699">
        <v>0.7</v>
      </c>
      <c r="E18" s="45">
        <v>0.3</v>
      </c>
      <c r="F18" s="700">
        <v>0.5</v>
      </c>
    </row>
    <row r="19" spans="2:6" x14ac:dyDescent="0.25">
      <c r="B19" s="3" t="s">
        <v>1255</v>
      </c>
      <c r="C19" s="45">
        <v>0.2</v>
      </c>
      <c r="D19" s="699">
        <v>1.8</v>
      </c>
      <c r="E19" s="45">
        <v>0</v>
      </c>
      <c r="F19" s="700">
        <v>1.6</v>
      </c>
    </row>
    <row r="20" spans="2:6" x14ac:dyDescent="0.25">
      <c r="B20" s="3" t="s">
        <v>1256</v>
      </c>
      <c r="C20" s="45">
        <v>0.4</v>
      </c>
      <c r="D20" s="699">
        <v>0.4</v>
      </c>
      <c r="E20" s="45">
        <v>0.6</v>
      </c>
      <c r="F20" s="700">
        <v>0.6</v>
      </c>
    </row>
    <row r="21" spans="2:6" ht="15.75" thickBot="1" x14ac:dyDescent="0.3">
      <c r="B21" s="4" t="s">
        <v>1257</v>
      </c>
      <c r="C21" s="70">
        <v>0.1</v>
      </c>
      <c r="D21" s="701">
        <v>0.1</v>
      </c>
      <c r="E21" s="70">
        <v>0</v>
      </c>
      <c r="F21" s="286">
        <v>0</v>
      </c>
    </row>
    <row r="22" spans="2:6" x14ac:dyDescent="0.25">
      <c r="B22" s="702" t="s">
        <v>1251</v>
      </c>
    </row>
  </sheetData>
  <mergeCells count="19">
    <mergeCell ref="B2:I2"/>
    <mergeCell ref="C5:C6"/>
    <mergeCell ref="D5:D6"/>
    <mergeCell ref="E5:E6"/>
    <mergeCell ref="F5:F6"/>
    <mergeCell ref="G5:G6"/>
    <mergeCell ref="H5:H6"/>
    <mergeCell ref="I5:I6"/>
    <mergeCell ref="K8:K9"/>
    <mergeCell ref="J5:J6"/>
    <mergeCell ref="K5:K6"/>
    <mergeCell ref="C8:C9"/>
    <mergeCell ref="D8:D9"/>
    <mergeCell ref="E8:E9"/>
    <mergeCell ref="F8:F9"/>
    <mergeCell ref="G8:G9"/>
    <mergeCell ref="H8:H9"/>
    <mergeCell ref="I8:I9"/>
    <mergeCell ref="J8:J9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showGridLines="0" workbookViewId="0">
      <selection activeCell="B12" sqref="B12"/>
    </sheetView>
  </sheetViews>
  <sheetFormatPr defaultRowHeight="15" x14ac:dyDescent="0.25"/>
  <cols>
    <col min="2" max="2" width="60.5703125" bestFit="1" customWidth="1"/>
    <col min="3" max="3" width="24.7109375" bestFit="1" customWidth="1"/>
    <col min="4" max="4" width="38.5703125" bestFit="1" customWidth="1"/>
    <col min="5" max="5" width="13.140625" bestFit="1" customWidth="1"/>
    <col min="6" max="6" width="12.85546875" bestFit="1" customWidth="1"/>
    <col min="7" max="7" width="9.42578125" bestFit="1" customWidth="1"/>
    <col min="8" max="8" width="33" bestFit="1" customWidth="1"/>
  </cols>
  <sheetData>
    <row r="2" spans="2:8" ht="15.75" thickBot="1" x14ac:dyDescent="0.3">
      <c r="B2" s="784" t="s">
        <v>1231</v>
      </c>
      <c r="C2" s="784"/>
      <c r="D2" s="784"/>
      <c r="E2" s="784"/>
      <c r="F2" s="784"/>
      <c r="G2" s="784"/>
      <c r="H2" s="784"/>
    </row>
    <row r="3" spans="2:8" ht="39" thickBot="1" x14ac:dyDescent="0.3">
      <c r="B3" s="69"/>
      <c r="C3" s="684" t="s">
        <v>1258</v>
      </c>
      <c r="D3" s="684" t="s">
        <v>1239</v>
      </c>
      <c r="E3" s="684" t="s">
        <v>1259</v>
      </c>
      <c r="F3" s="685" t="s">
        <v>1244</v>
      </c>
      <c r="G3" s="686" t="s">
        <v>1245</v>
      </c>
      <c r="H3" s="684" t="s">
        <v>1246</v>
      </c>
    </row>
    <row r="4" spans="2:8" x14ac:dyDescent="0.25">
      <c r="B4" s="8" t="s">
        <v>1128</v>
      </c>
      <c r="C4" s="687">
        <v>2021</v>
      </c>
      <c r="D4" s="687">
        <v>-2.6</v>
      </c>
      <c r="E4" s="687">
        <v>61.9</v>
      </c>
      <c r="F4" s="688" t="s">
        <v>1130</v>
      </c>
      <c r="G4" s="689">
        <v>8.4</v>
      </c>
      <c r="H4" s="703" t="s">
        <v>1131</v>
      </c>
    </row>
    <row r="5" spans="2:8" ht="15.75" thickBot="1" x14ac:dyDescent="0.3">
      <c r="B5" s="20" t="s">
        <v>1132</v>
      </c>
      <c r="C5" s="306">
        <v>2023</v>
      </c>
      <c r="D5" s="306">
        <v>-1.7</v>
      </c>
      <c r="E5" s="306">
        <v>60.1</v>
      </c>
      <c r="F5" s="704" t="s">
        <v>1130</v>
      </c>
      <c r="G5" s="705">
        <v>7.6</v>
      </c>
      <c r="H5" s="706" t="s">
        <v>1131</v>
      </c>
    </row>
    <row r="6" spans="2:8" x14ac:dyDescent="0.25">
      <c r="B6" s="702" t="s">
        <v>9</v>
      </c>
    </row>
    <row r="7" spans="2:8" ht="15.75" thickBot="1" x14ac:dyDescent="0.3">
      <c r="B7" s="681" t="s">
        <v>1228</v>
      </c>
    </row>
    <row r="8" spans="2:8" ht="15.75" thickBot="1" x14ac:dyDescent="0.3">
      <c r="B8" s="637"/>
      <c r="C8" s="785" t="s">
        <v>1128</v>
      </c>
      <c r="D8" s="785"/>
      <c r="E8" s="785" t="s">
        <v>1132</v>
      </c>
      <c r="F8" s="785"/>
    </row>
    <row r="9" spans="2:8" ht="15.75" thickBot="1" x14ac:dyDescent="0.3">
      <c r="B9" s="2" t="s">
        <v>1135</v>
      </c>
      <c r="C9" s="786">
        <v>8.4</v>
      </c>
      <c r="D9" s="786"/>
      <c r="E9" s="787">
        <v>7.6</v>
      </c>
      <c r="F9" s="787"/>
    </row>
    <row r="10" spans="2:8" x14ac:dyDescent="0.25">
      <c r="B10" s="3" t="s">
        <v>1252</v>
      </c>
      <c r="C10" s="579"/>
      <c r="D10" s="233"/>
      <c r="E10" s="579"/>
      <c r="F10" s="233"/>
    </row>
    <row r="11" spans="2:8" x14ac:dyDescent="0.25">
      <c r="B11" s="3" t="s">
        <v>1253</v>
      </c>
      <c r="C11" s="776">
        <v>3.5</v>
      </c>
      <c r="D11" s="776"/>
      <c r="E11" s="776">
        <v>2.6</v>
      </c>
      <c r="F11" s="776"/>
    </row>
    <row r="12" spans="2:8" x14ac:dyDescent="0.25">
      <c r="B12" s="3" t="s">
        <v>1254</v>
      </c>
      <c r="C12" s="776">
        <v>3.5</v>
      </c>
      <c r="D12" s="776"/>
      <c r="E12" s="776">
        <v>3.8</v>
      </c>
      <c r="F12" s="776"/>
    </row>
    <row r="13" spans="2:8" x14ac:dyDescent="0.25">
      <c r="B13" s="3" t="s">
        <v>1255</v>
      </c>
      <c r="C13" s="776">
        <v>1.3</v>
      </c>
      <c r="D13" s="776"/>
      <c r="E13" s="776">
        <v>1.2</v>
      </c>
      <c r="F13" s="776"/>
    </row>
    <row r="14" spans="2:8" x14ac:dyDescent="0.25">
      <c r="B14" s="3" t="s">
        <v>1256</v>
      </c>
      <c r="C14" s="776">
        <v>0.1</v>
      </c>
      <c r="D14" s="776"/>
      <c r="E14" s="776">
        <v>0.1</v>
      </c>
      <c r="F14" s="776"/>
    </row>
    <row r="15" spans="2:8" ht="15.75" thickBot="1" x14ac:dyDescent="0.3">
      <c r="B15" s="4" t="s">
        <v>1257</v>
      </c>
      <c r="C15" s="777">
        <v>0</v>
      </c>
      <c r="D15" s="777"/>
      <c r="E15" s="777">
        <v>-0.1</v>
      </c>
      <c r="F15" s="777"/>
    </row>
    <row r="16" spans="2:8" x14ac:dyDescent="0.25">
      <c r="B16" s="707"/>
      <c r="C16" s="707"/>
      <c r="D16" s="707"/>
      <c r="E16" s="707"/>
      <c r="F16" s="707"/>
    </row>
    <row r="17" spans="2:2" ht="16.5" x14ac:dyDescent="0.25">
      <c r="B17" s="708"/>
    </row>
  </sheetData>
  <mergeCells count="15">
    <mergeCell ref="C11:D11"/>
    <mergeCell ref="E11:F11"/>
    <mergeCell ref="B2:H2"/>
    <mergeCell ref="C8:D8"/>
    <mergeCell ref="E8:F8"/>
    <mergeCell ref="C9:D9"/>
    <mergeCell ref="E9:F9"/>
    <mergeCell ref="C15:D15"/>
    <mergeCell ref="E15:F15"/>
    <mergeCell ref="C12:D12"/>
    <mergeCell ref="E12:F12"/>
    <mergeCell ref="C13:D13"/>
    <mergeCell ref="E13:F13"/>
    <mergeCell ref="C14:D14"/>
    <mergeCell ref="E14:F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3:M40"/>
  <sheetViews>
    <sheetView showGridLines="0" zoomScale="90" zoomScaleNormal="90" workbookViewId="0"/>
  </sheetViews>
  <sheetFormatPr defaultColWidth="9.140625" defaultRowHeight="13.5" x14ac:dyDescent="0.25"/>
  <cols>
    <col min="1" max="1" width="9.140625" style="17"/>
    <col min="2" max="2" width="29.140625" style="17" customWidth="1"/>
    <col min="3" max="9" width="8.5703125" style="17" customWidth="1"/>
    <col min="10" max="16384" width="9.140625" style="17"/>
  </cols>
  <sheetData>
    <row r="3" spans="1:13" s="46" customFormat="1" ht="14.25" thickBot="1" x14ac:dyDescent="0.3">
      <c r="A3" s="727" t="s">
        <v>705</v>
      </c>
      <c r="B3" s="727"/>
      <c r="C3" s="727"/>
      <c r="D3" s="727"/>
      <c r="E3" s="727"/>
      <c r="F3" s="727"/>
      <c r="G3" s="727"/>
      <c r="H3" s="727"/>
      <c r="I3" s="727"/>
    </row>
    <row r="4" spans="1:13" ht="14.25" thickBot="1" x14ac:dyDescent="0.3">
      <c r="A4" s="69" t="s">
        <v>10</v>
      </c>
      <c r="B4" s="69" t="s">
        <v>11</v>
      </c>
      <c r="C4" s="69"/>
      <c r="D4" s="728" t="s">
        <v>12</v>
      </c>
      <c r="E4" s="728"/>
      <c r="F4" s="728" t="s">
        <v>13</v>
      </c>
      <c r="G4" s="728"/>
      <c r="H4" s="728"/>
      <c r="I4" s="728"/>
    </row>
    <row r="5" spans="1:13" ht="14.25" thickBot="1" x14ac:dyDescent="0.3">
      <c r="A5" s="69"/>
      <c r="B5" s="69"/>
      <c r="C5" s="69" t="s">
        <v>14</v>
      </c>
      <c r="D5" s="69">
        <v>2018</v>
      </c>
      <c r="E5" s="69">
        <v>2019</v>
      </c>
      <c r="F5" s="69">
        <v>2020</v>
      </c>
      <c r="G5" s="69">
        <v>2021</v>
      </c>
      <c r="H5" s="69">
        <v>2022</v>
      </c>
      <c r="I5" s="69">
        <v>2023</v>
      </c>
    </row>
    <row r="6" spans="1:13" x14ac:dyDescent="0.25">
      <c r="A6" s="45">
        <v>1</v>
      </c>
      <c r="B6" s="3" t="s">
        <v>15</v>
      </c>
      <c r="C6" s="45" t="s">
        <v>16</v>
      </c>
      <c r="D6" s="73">
        <v>89.720961000000003</v>
      </c>
      <c r="E6" s="73">
        <v>94.177047999999999</v>
      </c>
      <c r="F6" s="73">
        <v>88.994776216887786</v>
      </c>
      <c r="G6" s="73">
        <v>95.191489219913095</v>
      </c>
      <c r="H6" s="73">
        <v>100.47436382202451</v>
      </c>
      <c r="I6" s="73">
        <v>105.79592193260983</v>
      </c>
      <c r="J6" s="278"/>
      <c r="K6" s="278"/>
      <c r="L6" s="278"/>
      <c r="M6" s="278"/>
    </row>
    <row r="7" spans="1:13" x14ac:dyDescent="0.25">
      <c r="A7" s="45">
        <v>2</v>
      </c>
      <c r="B7" s="3" t="s">
        <v>17</v>
      </c>
      <c r="C7" s="45" t="s">
        <v>18</v>
      </c>
      <c r="D7" s="73">
        <v>4.0337030433846399</v>
      </c>
      <c r="E7" s="73">
        <v>2.2762205168674443</v>
      </c>
      <c r="F7" s="73">
        <v>-7.2200045039226168</v>
      </c>
      <c r="G7" s="73">
        <v>6.7983055825052263</v>
      </c>
      <c r="H7" s="73">
        <v>4.0804312359938422</v>
      </c>
      <c r="I7" s="73">
        <v>3.1507264099455146</v>
      </c>
    </row>
    <row r="8" spans="1:13" x14ac:dyDescent="0.25">
      <c r="A8" s="45">
        <v>3</v>
      </c>
      <c r="B8" s="3" t="s">
        <v>19</v>
      </c>
      <c r="C8" s="45" t="s">
        <v>18</v>
      </c>
      <c r="D8" s="73">
        <v>3.8669833137398024</v>
      </c>
      <c r="E8" s="73">
        <v>2.1695823229913147</v>
      </c>
      <c r="F8" s="73">
        <v>-8.3517936676343005</v>
      </c>
      <c r="G8" s="73">
        <v>7.7934379684500676</v>
      </c>
      <c r="H8" s="73">
        <v>4.1146486967168716</v>
      </c>
      <c r="I8" s="73">
        <v>2.8722967813269884</v>
      </c>
    </row>
    <row r="9" spans="1:13" x14ac:dyDescent="0.25">
      <c r="A9" s="45">
        <v>4</v>
      </c>
      <c r="B9" s="9" t="s">
        <v>20</v>
      </c>
      <c r="C9" s="45" t="s">
        <v>18</v>
      </c>
      <c r="D9" s="73">
        <v>0.2299482268182329</v>
      </c>
      <c r="E9" s="73">
        <v>3.7780244161552012</v>
      </c>
      <c r="F9" s="73">
        <v>1.8427549010215705</v>
      </c>
      <c r="G9" s="73">
        <v>0.1634955961687945</v>
      </c>
      <c r="H9" s="73">
        <v>1.7775747694156463</v>
      </c>
      <c r="I9" s="73">
        <v>2.5526607360428555</v>
      </c>
    </row>
    <row r="10" spans="1:13" x14ac:dyDescent="0.25">
      <c r="A10" s="45">
        <v>5</v>
      </c>
      <c r="B10" s="9" t="s">
        <v>21</v>
      </c>
      <c r="C10" s="45" t="s">
        <v>18</v>
      </c>
      <c r="D10" s="73">
        <v>3.671911417921403</v>
      </c>
      <c r="E10" s="73">
        <v>4.4183451215164871</v>
      </c>
      <c r="F10" s="73">
        <v>-20.279126248517287</v>
      </c>
      <c r="G10" s="73">
        <v>17.049855460857998</v>
      </c>
      <c r="H10" s="73">
        <v>5.232888064033081</v>
      </c>
      <c r="I10" s="73">
        <v>5.8168289210295931</v>
      </c>
    </row>
    <row r="11" spans="1:13" x14ac:dyDescent="0.25">
      <c r="A11" s="45">
        <v>6</v>
      </c>
      <c r="B11" s="9" t="s">
        <v>22</v>
      </c>
      <c r="C11" s="45" t="s">
        <v>18</v>
      </c>
      <c r="D11" s="73">
        <v>5.373390255717192</v>
      </c>
      <c r="E11" s="73">
        <v>1.7236507104954724</v>
      </c>
      <c r="F11" s="73">
        <v>-21.391334132418883</v>
      </c>
      <c r="G11" s="73">
        <v>17.560978170596787</v>
      </c>
      <c r="H11" s="73">
        <v>6.46632937963183</v>
      </c>
      <c r="I11" s="73">
        <v>3.6214904019113092</v>
      </c>
    </row>
    <row r="12" spans="1:13" x14ac:dyDescent="0.25">
      <c r="A12" s="45">
        <v>7</v>
      </c>
      <c r="B12" s="9" t="s">
        <v>23</v>
      </c>
      <c r="C12" s="45" t="s">
        <v>18</v>
      </c>
      <c r="D12" s="73">
        <v>4.9613720158665275</v>
      </c>
      <c r="E12" s="73">
        <v>2.5781313379647397</v>
      </c>
      <c r="F12" s="73">
        <v>-25.539675927743065</v>
      </c>
      <c r="G12" s="73">
        <v>19.019055805025964</v>
      </c>
      <c r="H12" s="73">
        <v>6.5405533391539317</v>
      </c>
      <c r="I12" s="73">
        <v>4.0028921228566272</v>
      </c>
    </row>
    <row r="13" spans="1:13" x14ac:dyDescent="0.25">
      <c r="A13" s="45">
        <v>8</v>
      </c>
      <c r="B13" s="3" t="s">
        <v>24</v>
      </c>
      <c r="C13" s="45" t="s">
        <v>18</v>
      </c>
      <c r="D13" s="73">
        <v>1.8099246289069448</v>
      </c>
      <c r="E13" s="73">
        <v>1.6845468169292221</v>
      </c>
      <c r="F13" s="73">
        <v>-7.1240493644227136</v>
      </c>
      <c r="G13" s="73">
        <v>-2.9607238172592809</v>
      </c>
      <c r="H13" s="73">
        <v>-1.3047774123322364</v>
      </c>
      <c r="I13" s="73">
        <v>-0.46434902840726267</v>
      </c>
    </row>
    <row r="14" spans="1:13" x14ac:dyDescent="0.25">
      <c r="A14" s="45">
        <v>9</v>
      </c>
      <c r="B14" s="3" t="s">
        <v>25</v>
      </c>
      <c r="C14" s="45" t="s">
        <v>18</v>
      </c>
      <c r="D14" s="73">
        <v>6.1844863731656208</v>
      </c>
      <c r="E14" s="73">
        <v>7.7986179664363275</v>
      </c>
      <c r="F14" s="73">
        <v>1.5567765567765512</v>
      </c>
      <c r="G14" s="73">
        <v>3.9675383228133354</v>
      </c>
      <c r="H14" s="73">
        <v>4.8568950563746771</v>
      </c>
      <c r="I14" s="73">
        <v>4.8800661703887416</v>
      </c>
    </row>
    <row r="15" spans="1:13" x14ac:dyDescent="0.25">
      <c r="A15" s="45">
        <v>10</v>
      </c>
      <c r="B15" s="3" t="s">
        <v>26</v>
      </c>
      <c r="C15" s="45" t="s">
        <v>18</v>
      </c>
      <c r="D15" s="73">
        <v>1.4249271414237485</v>
      </c>
      <c r="E15" s="73">
        <v>0.65851207380898114</v>
      </c>
      <c r="F15" s="73">
        <v>-3.5069929258435106</v>
      </c>
      <c r="G15" s="73">
        <v>1.5467992931414543</v>
      </c>
      <c r="H15" s="73">
        <v>0.95449302127565971</v>
      </c>
      <c r="I15" s="73">
        <v>0.23329087095791401</v>
      </c>
    </row>
    <row r="16" spans="1:13" x14ac:dyDescent="0.25">
      <c r="A16" s="45">
        <v>11</v>
      </c>
      <c r="B16" s="9" t="s">
        <v>27</v>
      </c>
      <c r="C16" s="45" t="s">
        <v>18</v>
      </c>
      <c r="D16" s="73">
        <v>2.008467888794474</v>
      </c>
      <c r="E16" s="73">
        <v>1.2470752947846497</v>
      </c>
      <c r="F16" s="73">
        <v>-3.6045240362050035</v>
      </c>
      <c r="G16" s="73">
        <v>1.6256933564942289</v>
      </c>
      <c r="H16" s="73">
        <v>1.0085247692129151</v>
      </c>
      <c r="I16" s="73">
        <v>0.2537623427650848</v>
      </c>
    </row>
    <row r="17" spans="1:9" ht="27" x14ac:dyDescent="0.25">
      <c r="A17" s="45">
        <v>12</v>
      </c>
      <c r="B17" s="9" t="s">
        <v>28</v>
      </c>
      <c r="C17" s="45" t="s">
        <v>18</v>
      </c>
      <c r="D17" s="73">
        <v>6.5362760288176363</v>
      </c>
      <c r="E17" s="73">
        <v>5.7538217443709918</v>
      </c>
      <c r="F17" s="73">
        <v>8.8377947966498844</v>
      </c>
      <c r="G17" s="73">
        <v>7.7233188529215777</v>
      </c>
      <c r="H17" s="73">
        <v>6.8254886846067508</v>
      </c>
      <c r="I17" s="73">
        <v>6.3690600161190503</v>
      </c>
    </row>
    <row r="18" spans="1:9" x14ac:dyDescent="0.25">
      <c r="A18" s="45">
        <v>13</v>
      </c>
      <c r="B18" s="9" t="s">
        <v>29</v>
      </c>
      <c r="C18" s="45" t="s">
        <v>18</v>
      </c>
      <c r="D18" s="73">
        <v>5.4176550591020698</v>
      </c>
      <c r="E18" s="73">
        <v>4.9975602360197051</v>
      </c>
      <c r="F18" s="73">
        <v>7.6758358027049916</v>
      </c>
      <c r="G18" s="73">
        <v>6.707839385492691</v>
      </c>
      <c r="H18" s="73">
        <v>5.9280132518563251</v>
      </c>
      <c r="I18" s="73">
        <v>5.5315732419921178</v>
      </c>
    </row>
    <row r="19" spans="1:9" ht="27" x14ac:dyDescent="0.25">
      <c r="A19" s="45">
        <v>14</v>
      </c>
      <c r="B19" s="9" t="s">
        <v>30</v>
      </c>
      <c r="C19" s="45" t="s">
        <v>18</v>
      </c>
      <c r="D19" s="73">
        <v>2.5329732497543</v>
      </c>
      <c r="E19" s="73">
        <v>2.7716472009665871</v>
      </c>
      <c r="F19" s="73">
        <v>1.6899260750578238</v>
      </c>
      <c r="G19" s="73">
        <v>0.17387971544207126</v>
      </c>
      <c r="H19" s="73">
        <v>1.9307396526505372</v>
      </c>
      <c r="I19" s="73">
        <v>2.0134597854390979</v>
      </c>
    </row>
    <row r="20" spans="1:9" ht="14.25" thickBot="1" x14ac:dyDescent="0.3">
      <c r="A20" s="70">
        <v>15</v>
      </c>
      <c r="B20" s="199" t="s">
        <v>106</v>
      </c>
      <c r="C20" s="70" t="s">
        <v>18</v>
      </c>
      <c r="D20" s="193">
        <v>-2.642042673840733</v>
      </c>
      <c r="E20" s="193">
        <v>-2.9456137667428193</v>
      </c>
      <c r="F20" s="193">
        <v>2.3239161674555517</v>
      </c>
      <c r="G20" s="193">
        <v>0.34268497685636329</v>
      </c>
      <c r="H20" s="193">
        <v>0.3092605273897126</v>
      </c>
      <c r="I20" s="193">
        <v>-0.54462575549798875</v>
      </c>
    </row>
    <row r="21" spans="1:9" ht="27" customHeight="1" x14ac:dyDescent="0.25">
      <c r="H21" s="726" t="s">
        <v>117</v>
      </c>
      <c r="I21" s="726"/>
    </row>
    <row r="22" spans="1:9" ht="14.25" thickBot="1" x14ac:dyDescent="0.3">
      <c r="A22" s="724" t="s">
        <v>655</v>
      </c>
      <c r="B22" s="724"/>
      <c r="C22" s="724"/>
      <c r="D22" s="724"/>
      <c r="E22" s="724"/>
      <c r="F22" s="724"/>
      <c r="G22" s="724"/>
      <c r="H22" s="724"/>
      <c r="I22" s="724"/>
    </row>
    <row r="23" spans="1:9" ht="14.25" thickBot="1" x14ac:dyDescent="0.3">
      <c r="A23" s="69" t="s">
        <v>151</v>
      </c>
      <c r="B23" s="69" t="s">
        <v>152</v>
      </c>
      <c r="C23" s="69"/>
      <c r="D23" s="728" t="s">
        <v>153</v>
      </c>
      <c r="E23" s="728"/>
      <c r="F23" s="728" t="s">
        <v>154</v>
      </c>
      <c r="G23" s="728"/>
      <c r="H23" s="728"/>
      <c r="I23" s="728"/>
    </row>
    <row r="24" spans="1:9" ht="14.25" thickBot="1" x14ac:dyDescent="0.3">
      <c r="A24" s="69"/>
      <c r="B24" s="69"/>
      <c r="C24" s="69" t="s">
        <v>155</v>
      </c>
      <c r="D24" s="69">
        <v>2017</v>
      </c>
      <c r="E24" s="69">
        <v>2018</v>
      </c>
      <c r="F24" s="69">
        <v>2019</v>
      </c>
      <c r="G24" s="69">
        <v>2020</v>
      </c>
      <c r="H24" s="69">
        <v>2021</v>
      </c>
      <c r="I24" s="69">
        <v>2022</v>
      </c>
    </row>
    <row r="25" spans="1:9" x14ac:dyDescent="0.25">
      <c r="A25" s="45">
        <v>1</v>
      </c>
      <c r="B25" s="3" t="s">
        <v>156</v>
      </c>
      <c r="C25" s="45" t="s">
        <v>171</v>
      </c>
      <c r="D25" s="73">
        <f t="shared" ref="D25:I25" si="0">D6</f>
        <v>89.720961000000003</v>
      </c>
      <c r="E25" s="73">
        <f t="shared" si="0"/>
        <v>94.177047999999999</v>
      </c>
      <c r="F25" s="73">
        <f t="shared" si="0"/>
        <v>88.994776216887786</v>
      </c>
      <c r="G25" s="73">
        <f t="shared" si="0"/>
        <v>95.191489219913095</v>
      </c>
      <c r="H25" s="73">
        <f t="shared" si="0"/>
        <v>100.47436382202451</v>
      </c>
      <c r="I25" s="73">
        <f t="shared" si="0"/>
        <v>105.79592193260983</v>
      </c>
    </row>
    <row r="26" spans="1:9" x14ac:dyDescent="0.25">
      <c r="A26" s="45">
        <v>2</v>
      </c>
      <c r="B26" s="3" t="s">
        <v>157</v>
      </c>
      <c r="C26" s="45" t="s">
        <v>18</v>
      </c>
      <c r="D26" s="73">
        <f t="shared" ref="D26:I26" si="1">D7</f>
        <v>4.0337030433846399</v>
      </c>
      <c r="E26" s="73">
        <f t="shared" si="1"/>
        <v>2.2762205168674443</v>
      </c>
      <c r="F26" s="73">
        <f t="shared" si="1"/>
        <v>-7.2200045039226168</v>
      </c>
      <c r="G26" s="73">
        <f t="shared" si="1"/>
        <v>6.7983055825052263</v>
      </c>
      <c r="H26" s="73">
        <f t="shared" si="1"/>
        <v>4.0804312359938422</v>
      </c>
      <c r="I26" s="73">
        <f t="shared" si="1"/>
        <v>3.1507264099455146</v>
      </c>
    </row>
    <row r="27" spans="1:9" x14ac:dyDescent="0.25">
      <c r="A27" s="45">
        <v>3</v>
      </c>
      <c r="B27" s="3" t="s">
        <v>158</v>
      </c>
      <c r="C27" s="45" t="s">
        <v>18</v>
      </c>
      <c r="D27" s="73">
        <f t="shared" ref="D27:I27" si="2">D8</f>
        <v>3.8669833137398024</v>
      </c>
      <c r="E27" s="73">
        <f t="shared" si="2"/>
        <v>2.1695823229913147</v>
      </c>
      <c r="F27" s="73">
        <f t="shared" si="2"/>
        <v>-8.3517936676343005</v>
      </c>
      <c r="G27" s="73">
        <f t="shared" si="2"/>
        <v>7.7934379684500676</v>
      </c>
      <c r="H27" s="73">
        <f t="shared" si="2"/>
        <v>4.1146486967168716</v>
      </c>
      <c r="I27" s="73">
        <f t="shared" si="2"/>
        <v>2.8722967813269884</v>
      </c>
    </row>
    <row r="28" spans="1:9" x14ac:dyDescent="0.25">
      <c r="A28" s="45">
        <v>4</v>
      </c>
      <c r="B28" s="9" t="s">
        <v>159</v>
      </c>
      <c r="C28" s="45" t="s">
        <v>18</v>
      </c>
      <c r="D28" s="73">
        <f t="shared" ref="D28:I28" si="3">D9</f>
        <v>0.2299482268182329</v>
      </c>
      <c r="E28" s="73">
        <f t="shared" si="3"/>
        <v>3.7780244161552012</v>
      </c>
      <c r="F28" s="73">
        <f t="shared" si="3"/>
        <v>1.8427549010215705</v>
      </c>
      <c r="G28" s="73">
        <f t="shared" si="3"/>
        <v>0.1634955961687945</v>
      </c>
      <c r="H28" s="73">
        <f t="shared" si="3"/>
        <v>1.7775747694156463</v>
      </c>
      <c r="I28" s="73">
        <f t="shared" si="3"/>
        <v>2.5526607360428555</v>
      </c>
    </row>
    <row r="29" spans="1:9" x14ac:dyDescent="0.25">
      <c r="A29" s="45">
        <v>5</v>
      </c>
      <c r="B29" s="9" t="s">
        <v>160</v>
      </c>
      <c r="C29" s="45" t="s">
        <v>18</v>
      </c>
      <c r="D29" s="73">
        <f t="shared" ref="D29:I29" si="4">D10</f>
        <v>3.671911417921403</v>
      </c>
      <c r="E29" s="73">
        <f t="shared" si="4"/>
        <v>4.4183451215164871</v>
      </c>
      <c r="F29" s="73">
        <f t="shared" si="4"/>
        <v>-20.279126248517287</v>
      </c>
      <c r="G29" s="73">
        <f t="shared" si="4"/>
        <v>17.049855460857998</v>
      </c>
      <c r="H29" s="73">
        <f t="shared" si="4"/>
        <v>5.232888064033081</v>
      </c>
      <c r="I29" s="73">
        <f t="shared" si="4"/>
        <v>5.8168289210295931</v>
      </c>
    </row>
    <row r="30" spans="1:9" x14ac:dyDescent="0.25">
      <c r="A30" s="45">
        <v>6</v>
      </c>
      <c r="B30" s="9" t="s">
        <v>161</v>
      </c>
      <c r="C30" s="45" t="s">
        <v>18</v>
      </c>
      <c r="D30" s="73">
        <f t="shared" ref="D30:I30" si="5">D11</f>
        <v>5.373390255717192</v>
      </c>
      <c r="E30" s="73">
        <f t="shared" si="5"/>
        <v>1.7236507104954724</v>
      </c>
      <c r="F30" s="73">
        <f t="shared" si="5"/>
        <v>-21.391334132418883</v>
      </c>
      <c r="G30" s="73">
        <f t="shared" si="5"/>
        <v>17.560978170596787</v>
      </c>
      <c r="H30" s="73">
        <f t="shared" si="5"/>
        <v>6.46632937963183</v>
      </c>
      <c r="I30" s="73">
        <f t="shared" si="5"/>
        <v>3.6214904019113092</v>
      </c>
    </row>
    <row r="31" spans="1:9" x14ac:dyDescent="0.25">
      <c r="A31" s="45">
        <v>7</v>
      </c>
      <c r="B31" s="9" t="s">
        <v>162</v>
      </c>
      <c r="C31" s="45" t="s">
        <v>18</v>
      </c>
      <c r="D31" s="73">
        <f t="shared" ref="D31:I31" si="6">D12</f>
        <v>4.9613720158665275</v>
      </c>
      <c r="E31" s="73">
        <f t="shared" si="6"/>
        <v>2.5781313379647397</v>
      </c>
      <c r="F31" s="73">
        <f t="shared" si="6"/>
        <v>-25.539675927743065</v>
      </c>
      <c r="G31" s="73">
        <f t="shared" si="6"/>
        <v>19.019055805025964</v>
      </c>
      <c r="H31" s="73">
        <f t="shared" si="6"/>
        <v>6.5405533391539317</v>
      </c>
      <c r="I31" s="73">
        <f t="shared" si="6"/>
        <v>4.0028921228566272</v>
      </c>
    </row>
    <row r="32" spans="1:9" x14ac:dyDescent="0.25">
      <c r="A32" s="45">
        <v>8</v>
      </c>
      <c r="B32" s="3" t="s">
        <v>163</v>
      </c>
      <c r="C32" s="45" t="s">
        <v>18</v>
      </c>
      <c r="D32" s="73">
        <f t="shared" ref="D32:I32" si="7">D13</f>
        <v>1.8099246289069448</v>
      </c>
      <c r="E32" s="73">
        <f t="shared" si="7"/>
        <v>1.6845468169292221</v>
      </c>
      <c r="F32" s="73">
        <f t="shared" si="7"/>
        <v>-7.1240493644227136</v>
      </c>
      <c r="G32" s="73">
        <f t="shared" si="7"/>
        <v>-2.9607238172592809</v>
      </c>
      <c r="H32" s="73">
        <f t="shared" si="7"/>
        <v>-1.3047774123322364</v>
      </c>
      <c r="I32" s="73">
        <f t="shared" si="7"/>
        <v>-0.46434902840726267</v>
      </c>
    </row>
    <row r="33" spans="1:9" x14ac:dyDescent="0.25">
      <c r="A33" s="45">
        <v>9</v>
      </c>
      <c r="B33" s="3" t="s">
        <v>164</v>
      </c>
      <c r="C33" s="45" t="s">
        <v>18</v>
      </c>
      <c r="D33" s="73">
        <f t="shared" ref="D33:I33" si="8">D14</f>
        <v>6.1844863731656208</v>
      </c>
      <c r="E33" s="73">
        <f t="shared" si="8"/>
        <v>7.7986179664363275</v>
      </c>
      <c r="F33" s="73">
        <f t="shared" si="8"/>
        <v>1.5567765567765512</v>
      </c>
      <c r="G33" s="73">
        <f t="shared" si="8"/>
        <v>3.9675383228133354</v>
      </c>
      <c r="H33" s="73">
        <f t="shared" si="8"/>
        <v>4.8568950563746771</v>
      </c>
      <c r="I33" s="73">
        <f t="shared" si="8"/>
        <v>4.8800661703887416</v>
      </c>
    </row>
    <row r="34" spans="1:9" x14ac:dyDescent="0.25">
      <c r="A34" s="45">
        <v>10</v>
      </c>
      <c r="B34" s="3" t="s">
        <v>165</v>
      </c>
      <c r="C34" s="45" t="s">
        <v>18</v>
      </c>
      <c r="D34" s="73">
        <f t="shared" ref="D34:I34" si="9">D15</f>
        <v>1.4249271414237485</v>
      </c>
      <c r="E34" s="73">
        <f t="shared" si="9"/>
        <v>0.65851207380898114</v>
      </c>
      <c r="F34" s="73">
        <f t="shared" si="9"/>
        <v>-3.5069929258435106</v>
      </c>
      <c r="G34" s="73">
        <f t="shared" si="9"/>
        <v>1.5467992931414543</v>
      </c>
      <c r="H34" s="73">
        <f t="shared" si="9"/>
        <v>0.95449302127565971</v>
      </c>
      <c r="I34" s="73">
        <f t="shared" si="9"/>
        <v>0.23329087095791401</v>
      </c>
    </row>
    <row r="35" spans="1:9" x14ac:dyDescent="0.25">
      <c r="A35" s="45">
        <v>11</v>
      </c>
      <c r="B35" s="3" t="s">
        <v>166</v>
      </c>
      <c r="C35" s="45" t="s">
        <v>18</v>
      </c>
      <c r="D35" s="73">
        <f t="shared" ref="D35:I35" si="10">D16</f>
        <v>2.008467888794474</v>
      </c>
      <c r="E35" s="73">
        <f t="shared" si="10"/>
        <v>1.2470752947846497</v>
      </c>
      <c r="F35" s="73">
        <f t="shared" si="10"/>
        <v>-3.6045240362050035</v>
      </c>
      <c r="G35" s="73">
        <f t="shared" si="10"/>
        <v>1.6256933564942289</v>
      </c>
      <c r="H35" s="73">
        <f t="shared" si="10"/>
        <v>1.0085247692129151</v>
      </c>
      <c r="I35" s="73">
        <f t="shared" si="10"/>
        <v>0.2537623427650848</v>
      </c>
    </row>
    <row r="36" spans="1:9" x14ac:dyDescent="0.25">
      <c r="A36" s="45">
        <v>12</v>
      </c>
      <c r="B36" s="9" t="s">
        <v>167</v>
      </c>
      <c r="C36" s="45" t="s">
        <v>18</v>
      </c>
      <c r="D36" s="73">
        <f t="shared" ref="D36:I36" si="11">D17</f>
        <v>6.5362760288176363</v>
      </c>
      <c r="E36" s="73">
        <f t="shared" si="11"/>
        <v>5.7538217443709918</v>
      </c>
      <c r="F36" s="73">
        <f t="shared" si="11"/>
        <v>8.8377947966498844</v>
      </c>
      <c r="G36" s="73">
        <f t="shared" si="11"/>
        <v>7.7233188529215777</v>
      </c>
      <c r="H36" s="73">
        <f t="shared" si="11"/>
        <v>6.8254886846067508</v>
      </c>
      <c r="I36" s="73">
        <f t="shared" si="11"/>
        <v>6.3690600161190503</v>
      </c>
    </row>
    <row r="37" spans="1:9" x14ac:dyDescent="0.25">
      <c r="A37" s="45">
        <v>13</v>
      </c>
      <c r="B37" s="9" t="s">
        <v>168</v>
      </c>
      <c r="C37" s="45" t="s">
        <v>18</v>
      </c>
      <c r="D37" s="73">
        <f t="shared" ref="D37:I37" si="12">D18</f>
        <v>5.4176550591020698</v>
      </c>
      <c r="E37" s="73">
        <f t="shared" si="12"/>
        <v>4.9975602360197051</v>
      </c>
      <c r="F37" s="73">
        <f t="shared" si="12"/>
        <v>7.6758358027049916</v>
      </c>
      <c r="G37" s="73">
        <f t="shared" si="12"/>
        <v>6.707839385492691</v>
      </c>
      <c r="H37" s="73">
        <f t="shared" si="12"/>
        <v>5.9280132518563251</v>
      </c>
      <c r="I37" s="73">
        <f t="shared" si="12"/>
        <v>5.5315732419921178</v>
      </c>
    </row>
    <row r="38" spans="1:9" x14ac:dyDescent="0.25">
      <c r="A38" s="45">
        <v>14</v>
      </c>
      <c r="B38" s="9" t="s">
        <v>169</v>
      </c>
      <c r="C38" s="45" t="s">
        <v>18</v>
      </c>
      <c r="D38" s="73">
        <f t="shared" ref="D38:I38" si="13">D19</f>
        <v>2.5329732497543</v>
      </c>
      <c r="E38" s="73">
        <f t="shared" si="13"/>
        <v>2.7716472009665871</v>
      </c>
      <c r="F38" s="73">
        <f t="shared" si="13"/>
        <v>1.6899260750578238</v>
      </c>
      <c r="G38" s="73">
        <f t="shared" si="13"/>
        <v>0.17387971544207126</v>
      </c>
      <c r="H38" s="73">
        <f t="shared" si="13"/>
        <v>1.9307396526505372</v>
      </c>
      <c r="I38" s="73">
        <f t="shared" si="13"/>
        <v>2.0134597854390979</v>
      </c>
    </row>
    <row r="39" spans="1:9" ht="14.25" thickBot="1" x14ac:dyDescent="0.3">
      <c r="A39" s="70">
        <v>15</v>
      </c>
      <c r="B39" s="199" t="s">
        <v>170</v>
      </c>
      <c r="C39" s="70" t="s">
        <v>18</v>
      </c>
      <c r="D39" s="81">
        <f t="shared" ref="D39:I39" si="14">D20</f>
        <v>-2.642042673840733</v>
      </c>
      <c r="E39" s="81">
        <f>E20</f>
        <v>-2.9456137667428193</v>
      </c>
      <c r="F39" s="81">
        <f t="shared" si="14"/>
        <v>2.3239161674555517</v>
      </c>
      <c r="G39" s="81">
        <f t="shared" si="14"/>
        <v>0.34268497685636329</v>
      </c>
      <c r="H39" s="81">
        <f t="shared" si="14"/>
        <v>0.3092605273897126</v>
      </c>
      <c r="I39" s="81">
        <f t="shared" si="14"/>
        <v>-0.54462575549798875</v>
      </c>
    </row>
    <row r="40" spans="1:9" ht="27" customHeight="1" x14ac:dyDescent="0.25">
      <c r="H40" s="726" t="s">
        <v>232</v>
      </c>
      <c r="I40" s="726"/>
    </row>
  </sheetData>
  <mergeCells count="8">
    <mergeCell ref="H40:I40"/>
    <mergeCell ref="H21:I21"/>
    <mergeCell ref="A3:I3"/>
    <mergeCell ref="D4:E4"/>
    <mergeCell ref="F4:I4"/>
    <mergeCell ref="A22:I22"/>
    <mergeCell ref="D23:E23"/>
    <mergeCell ref="F23:I23"/>
  </mergeCells>
  <hyperlinks>
    <hyperlink ref="B8" location="_ftn1" display="_ftn1"/>
    <hyperlink ref="B27" location="_ftn1" display="_ftn1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/>
  <dimension ref="B3:O41"/>
  <sheetViews>
    <sheetView showGridLines="0" zoomScale="90" zoomScaleNormal="90" zoomScaleSheetLayoutView="90" workbookViewId="0"/>
  </sheetViews>
  <sheetFormatPr defaultColWidth="9.140625" defaultRowHeight="13.5" x14ac:dyDescent="0.25"/>
  <cols>
    <col min="1" max="1" width="12.42578125" style="17" customWidth="1"/>
    <col min="2" max="2" width="3.28515625" style="17" customWidth="1"/>
    <col min="3" max="3" width="52" style="17" bestFit="1" customWidth="1"/>
    <col min="4" max="10" width="9.140625" style="17"/>
    <col min="11" max="11" width="63.42578125" style="17" customWidth="1"/>
    <col min="12" max="16384" width="9.140625" style="17"/>
  </cols>
  <sheetData>
    <row r="3" spans="2:15" x14ac:dyDescent="0.25">
      <c r="B3" s="712" t="s">
        <v>1226</v>
      </c>
      <c r="C3" s="712"/>
      <c r="D3" s="712"/>
      <c r="E3" s="712"/>
      <c r="F3" s="712"/>
      <c r="G3" s="712"/>
      <c r="H3" s="712"/>
      <c r="I3" s="712"/>
      <c r="J3" s="712"/>
      <c r="K3" s="712"/>
    </row>
    <row r="4" spans="2:15" ht="14.25" thickBot="1" x14ac:dyDescent="0.3">
      <c r="B4" s="26"/>
      <c r="C4" s="456" t="s">
        <v>961</v>
      </c>
      <c r="D4" s="606">
        <v>2020</v>
      </c>
      <c r="E4" s="606">
        <v>2021</v>
      </c>
      <c r="F4" s="606">
        <v>2022</v>
      </c>
      <c r="G4" s="606">
        <v>2023</v>
      </c>
      <c r="K4" s="456" t="s">
        <v>1145</v>
      </c>
      <c r="L4" s="606">
        <v>2020</v>
      </c>
      <c r="M4" s="606">
        <v>2021</v>
      </c>
      <c r="N4" s="606">
        <v>2022</v>
      </c>
      <c r="O4" s="606">
        <v>2023</v>
      </c>
    </row>
    <row r="5" spans="2:15" ht="25.5" x14ac:dyDescent="0.25">
      <c r="B5" s="114"/>
      <c r="C5" s="607" t="s">
        <v>617</v>
      </c>
      <c r="D5" s="608">
        <v>-10</v>
      </c>
      <c r="E5" s="608">
        <v>-53</v>
      </c>
      <c r="F5" s="608">
        <v>-50</v>
      </c>
      <c r="G5" s="608">
        <v>-50</v>
      </c>
      <c r="K5" s="607" t="s">
        <v>1089</v>
      </c>
      <c r="L5" s="608">
        <v>-10</v>
      </c>
      <c r="M5" s="608">
        <v>-53</v>
      </c>
      <c r="N5" s="608">
        <v>-50</v>
      </c>
      <c r="O5" s="608">
        <v>-50</v>
      </c>
    </row>
    <row r="6" spans="2:15" s="114" customFormat="1" x14ac:dyDescent="0.25">
      <c r="C6" s="607" t="s">
        <v>618</v>
      </c>
      <c r="D6" s="608">
        <v>6</v>
      </c>
      <c r="E6" s="608">
        <v>6</v>
      </c>
      <c r="F6" s="608">
        <v>6</v>
      </c>
      <c r="G6" s="608">
        <v>6</v>
      </c>
      <c r="K6" s="607" t="s">
        <v>1091</v>
      </c>
      <c r="L6" s="608">
        <v>6</v>
      </c>
      <c r="M6" s="608">
        <v>6</v>
      </c>
      <c r="N6" s="608">
        <v>6</v>
      </c>
      <c r="O6" s="608">
        <v>6</v>
      </c>
    </row>
    <row r="7" spans="2:15" s="114" customFormat="1" x14ac:dyDescent="0.25">
      <c r="C7" s="607" t="s">
        <v>568</v>
      </c>
      <c r="D7" s="608">
        <v>-23</v>
      </c>
      <c r="E7" s="608">
        <v>-24</v>
      </c>
      <c r="F7" s="608">
        <v>-26</v>
      </c>
      <c r="G7" s="608">
        <v>-26</v>
      </c>
      <c r="K7" s="607" t="s">
        <v>1093</v>
      </c>
      <c r="L7" s="608">
        <v>-23</v>
      </c>
      <c r="M7" s="608">
        <v>-24</v>
      </c>
      <c r="N7" s="608">
        <v>-26</v>
      </c>
      <c r="O7" s="608">
        <v>-26</v>
      </c>
    </row>
    <row r="8" spans="2:15" s="114" customFormat="1" x14ac:dyDescent="0.25">
      <c r="C8" s="607" t="s">
        <v>939</v>
      </c>
      <c r="D8" s="608">
        <v>0</v>
      </c>
      <c r="E8" s="608">
        <v>0</v>
      </c>
      <c r="F8" s="608">
        <v>0</v>
      </c>
      <c r="G8" s="608">
        <v>49</v>
      </c>
      <c r="K8" s="607" t="s">
        <v>1097</v>
      </c>
      <c r="L8" s="608">
        <v>0</v>
      </c>
      <c r="M8" s="608">
        <v>0</v>
      </c>
      <c r="N8" s="608">
        <v>0</v>
      </c>
      <c r="O8" s="608">
        <v>49</v>
      </c>
    </row>
    <row r="9" spans="2:15" s="114" customFormat="1" x14ac:dyDescent="0.25">
      <c r="C9" s="607" t="s">
        <v>622</v>
      </c>
      <c r="D9" s="608">
        <v>-45</v>
      </c>
      <c r="E9" s="608">
        <v>-90</v>
      </c>
      <c r="F9" s="608">
        <v>-138</v>
      </c>
      <c r="G9" s="608">
        <v>-191</v>
      </c>
      <c r="K9" s="607" t="s">
        <v>1099</v>
      </c>
      <c r="L9" s="608">
        <v>-45</v>
      </c>
      <c r="M9" s="608">
        <v>-90</v>
      </c>
      <c r="N9" s="608">
        <v>-138</v>
      </c>
      <c r="O9" s="608">
        <v>-191</v>
      </c>
    </row>
    <row r="10" spans="2:15" s="114" customFormat="1" ht="25.5" x14ac:dyDescent="0.25">
      <c r="C10" s="607" t="s">
        <v>623</v>
      </c>
      <c r="D10" s="608">
        <v>0</v>
      </c>
      <c r="E10" s="608">
        <v>-28</v>
      </c>
      <c r="F10" s="608">
        <v>-28</v>
      </c>
      <c r="G10" s="608">
        <v>-28</v>
      </c>
      <c r="K10" s="607" t="s">
        <v>1117</v>
      </c>
      <c r="L10" s="608">
        <v>0</v>
      </c>
      <c r="M10" s="608">
        <v>-28</v>
      </c>
      <c r="N10" s="608">
        <v>-28</v>
      </c>
      <c r="O10" s="608">
        <v>-28</v>
      </c>
    </row>
    <row r="11" spans="2:15" s="114" customFormat="1" x14ac:dyDescent="0.25">
      <c r="C11" s="607" t="s">
        <v>962</v>
      </c>
      <c r="D11" s="608">
        <v>125</v>
      </c>
      <c r="E11" s="608">
        <v>128</v>
      </c>
      <c r="F11" s="608">
        <v>152</v>
      </c>
      <c r="G11" s="608">
        <v>159</v>
      </c>
      <c r="K11" s="607" t="s">
        <v>1116</v>
      </c>
      <c r="L11" s="608">
        <v>125</v>
      </c>
      <c r="M11" s="608">
        <v>128</v>
      </c>
      <c r="N11" s="608">
        <v>152</v>
      </c>
      <c r="O11" s="608">
        <v>159</v>
      </c>
    </row>
    <row r="12" spans="2:15" s="114" customFormat="1" ht="25.5" x14ac:dyDescent="0.25">
      <c r="B12" s="14"/>
      <c r="C12" s="607" t="s">
        <v>624</v>
      </c>
      <c r="D12" s="608">
        <v>3</v>
      </c>
      <c r="E12" s="608">
        <v>3</v>
      </c>
      <c r="F12" s="608">
        <v>3</v>
      </c>
      <c r="G12" s="608">
        <v>3</v>
      </c>
      <c r="K12" s="607" t="s">
        <v>1114</v>
      </c>
      <c r="L12" s="608">
        <v>3</v>
      </c>
      <c r="M12" s="608">
        <v>3</v>
      </c>
      <c r="N12" s="608">
        <v>3</v>
      </c>
      <c r="O12" s="608">
        <v>3</v>
      </c>
    </row>
    <row r="13" spans="2:15" s="114" customFormat="1" ht="25.5" x14ac:dyDescent="0.25">
      <c r="C13" s="607" t="s">
        <v>944</v>
      </c>
      <c r="D13" s="608">
        <v>0</v>
      </c>
      <c r="E13" s="608">
        <v>-11</v>
      </c>
      <c r="F13" s="608">
        <v>-11</v>
      </c>
      <c r="G13" s="608">
        <v>-11</v>
      </c>
      <c r="K13" s="607" t="s">
        <v>1113</v>
      </c>
      <c r="L13" s="608">
        <v>0</v>
      </c>
      <c r="M13" s="608">
        <v>-11</v>
      </c>
      <c r="N13" s="608">
        <v>-11</v>
      </c>
      <c r="O13" s="608">
        <v>-11</v>
      </c>
    </row>
    <row r="14" spans="2:15" s="114" customFormat="1" ht="25.5" x14ac:dyDescent="0.25">
      <c r="C14" s="607" t="s">
        <v>945</v>
      </c>
      <c r="D14" s="608">
        <v>0</v>
      </c>
      <c r="E14" s="608">
        <v>36</v>
      </c>
      <c r="F14" s="608">
        <v>30</v>
      </c>
      <c r="G14" s="608">
        <v>30</v>
      </c>
      <c r="K14" s="607" t="s">
        <v>1112</v>
      </c>
      <c r="L14" s="608">
        <v>0</v>
      </c>
      <c r="M14" s="608">
        <v>36</v>
      </c>
      <c r="N14" s="608">
        <v>30</v>
      </c>
      <c r="O14" s="608">
        <v>30</v>
      </c>
    </row>
    <row r="15" spans="2:15" s="114" customFormat="1" ht="25.5" x14ac:dyDescent="0.25">
      <c r="C15" s="607" t="s">
        <v>946</v>
      </c>
      <c r="D15" s="608">
        <v>0</v>
      </c>
      <c r="E15" s="608">
        <v>-15</v>
      </c>
      <c r="F15" s="608">
        <v>-15</v>
      </c>
      <c r="G15" s="608">
        <v>-15</v>
      </c>
      <c r="K15" s="607" t="s">
        <v>1111</v>
      </c>
      <c r="L15" s="608">
        <v>0</v>
      </c>
      <c r="M15" s="608">
        <v>-15</v>
      </c>
      <c r="N15" s="608">
        <v>-15</v>
      </c>
      <c r="O15" s="608">
        <v>-15</v>
      </c>
    </row>
    <row r="16" spans="2:15" s="114" customFormat="1" ht="38.25" x14ac:dyDescent="0.25">
      <c r="B16" s="119"/>
      <c r="C16" s="607" t="s">
        <v>947</v>
      </c>
      <c r="D16" s="608">
        <v>-42</v>
      </c>
      <c r="E16" s="608">
        <v>-44</v>
      </c>
      <c r="F16" s="608">
        <v>-45</v>
      </c>
      <c r="G16" s="608">
        <v>-45</v>
      </c>
      <c r="H16" s="119"/>
      <c r="K16" s="607" t="s">
        <v>1109</v>
      </c>
      <c r="L16" s="608">
        <v>-42</v>
      </c>
      <c r="M16" s="608">
        <v>-44</v>
      </c>
      <c r="N16" s="608">
        <v>-45</v>
      </c>
      <c r="O16" s="608">
        <v>-45</v>
      </c>
    </row>
    <row r="17" spans="2:15" s="114" customFormat="1" ht="25.5" x14ac:dyDescent="0.25">
      <c r="B17" s="119"/>
      <c r="C17" s="607" t="s">
        <v>948</v>
      </c>
      <c r="D17" s="608">
        <v>-135</v>
      </c>
      <c r="E17" s="608">
        <v>-136</v>
      </c>
      <c r="F17" s="608">
        <v>-137</v>
      </c>
      <c r="G17" s="608">
        <v>-137</v>
      </c>
      <c r="H17" s="119"/>
      <c r="K17" s="607" t="s">
        <v>1110</v>
      </c>
      <c r="L17" s="608">
        <v>-135</v>
      </c>
      <c r="M17" s="608">
        <v>-136</v>
      </c>
      <c r="N17" s="608">
        <v>-137</v>
      </c>
      <c r="O17" s="608">
        <v>-137</v>
      </c>
    </row>
    <row r="18" spans="2:15" s="114" customFormat="1" x14ac:dyDescent="0.25">
      <c r="B18" s="119"/>
      <c r="C18" s="607" t="s">
        <v>949</v>
      </c>
      <c r="D18" s="608">
        <v>-19</v>
      </c>
      <c r="E18" s="608">
        <v>-19</v>
      </c>
      <c r="F18" s="608">
        <v>-21</v>
      </c>
      <c r="G18" s="608">
        <v>-22</v>
      </c>
      <c r="H18" s="119"/>
      <c r="K18" s="607" t="s">
        <v>1108</v>
      </c>
      <c r="L18" s="608">
        <v>-19</v>
      </c>
      <c r="M18" s="608">
        <v>-19</v>
      </c>
      <c r="N18" s="608">
        <v>-21</v>
      </c>
      <c r="O18" s="608">
        <v>-22</v>
      </c>
    </row>
    <row r="19" spans="2:15" s="114" customFormat="1" x14ac:dyDescent="0.25">
      <c r="B19" s="119"/>
      <c r="C19" s="607" t="s">
        <v>950</v>
      </c>
      <c r="D19" s="608">
        <v>-77</v>
      </c>
      <c r="E19" s="608">
        <v>-81</v>
      </c>
      <c r="F19" s="608">
        <v>-84</v>
      </c>
      <c r="G19" s="608">
        <v>-88</v>
      </c>
      <c r="H19" s="119"/>
      <c r="K19" s="144" t="s">
        <v>1107</v>
      </c>
      <c r="L19" s="608">
        <v>-77</v>
      </c>
      <c r="M19" s="608">
        <v>-81</v>
      </c>
      <c r="N19" s="608">
        <v>-84</v>
      </c>
      <c r="O19" s="608">
        <v>-88</v>
      </c>
    </row>
    <row r="20" spans="2:15" s="114" customFormat="1" ht="25.5" x14ac:dyDescent="0.25">
      <c r="B20" s="119"/>
      <c r="C20" s="607" t="s">
        <v>951</v>
      </c>
      <c r="D20" s="608">
        <v>0</v>
      </c>
      <c r="E20" s="608">
        <v>-12</v>
      </c>
      <c r="F20" s="608">
        <v>-12</v>
      </c>
      <c r="G20" s="608">
        <v>-12</v>
      </c>
      <c r="H20" s="119"/>
      <c r="K20" s="607" t="s">
        <v>1106</v>
      </c>
      <c r="L20" s="608">
        <v>0</v>
      </c>
      <c r="M20" s="608">
        <v>-12</v>
      </c>
      <c r="N20" s="608">
        <v>-12</v>
      </c>
      <c r="O20" s="608">
        <v>-12</v>
      </c>
    </row>
    <row r="21" spans="2:15" s="114" customFormat="1" ht="14.25" thickBot="1" x14ac:dyDescent="0.3">
      <c r="B21" s="119"/>
      <c r="C21" s="609" t="s">
        <v>952</v>
      </c>
      <c r="D21" s="610">
        <v>-34</v>
      </c>
      <c r="E21" s="610">
        <v>-34</v>
      </c>
      <c r="F21" s="610">
        <v>-34</v>
      </c>
      <c r="G21" s="610">
        <v>-34</v>
      </c>
      <c r="H21" s="119"/>
      <c r="K21" s="609" t="s">
        <v>1100</v>
      </c>
      <c r="L21" s="610">
        <v>-34</v>
      </c>
      <c r="M21" s="610">
        <v>-34</v>
      </c>
      <c r="N21" s="610">
        <v>-34</v>
      </c>
      <c r="O21" s="610">
        <v>-34</v>
      </c>
    </row>
    <row r="22" spans="2:15" s="114" customFormat="1" x14ac:dyDescent="0.25">
      <c r="B22" s="119"/>
      <c r="C22" s="611" t="s">
        <v>963</v>
      </c>
      <c r="D22" s="612">
        <v>-250</v>
      </c>
      <c r="E22" s="612">
        <v>-374</v>
      </c>
      <c r="F22" s="612">
        <v>-409</v>
      </c>
      <c r="G22" s="612">
        <v>-412</v>
      </c>
      <c r="H22" s="119"/>
      <c r="K22" s="611" t="s">
        <v>1144</v>
      </c>
      <c r="L22" s="612">
        <v>-250</v>
      </c>
      <c r="M22" s="612">
        <v>-374</v>
      </c>
      <c r="N22" s="612">
        <v>-409</v>
      </c>
      <c r="O22" s="612">
        <v>-412</v>
      </c>
    </row>
    <row r="23" spans="2:15" s="114" customFormat="1" ht="15" x14ac:dyDescent="0.25">
      <c r="B23" s="119"/>
      <c r="C23" s="613"/>
      <c r="D23" s="613"/>
      <c r="E23" s="613"/>
      <c r="F23" s="613"/>
      <c r="G23" s="613"/>
      <c r="H23" s="119"/>
    </row>
    <row r="24" spans="2:15" s="114" customFormat="1" ht="14.25" thickBot="1" x14ac:dyDescent="0.3">
      <c r="B24" s="119"/>
      <c r="C24" s="456" t="s">
        <v>964</v>
      </c>
      <c r="D24" s="606">
        <v>2020</v>
      </c>
      <c r="E24" s="606">
        <v>2021</v>
      </c>
      <c r="F24" s="606">
        <v>2022</v>
      </c>
      <c r="G24" s="606">
        <v>2023</v>
      </c>
      <c r="H24" s="119"/>
      <c r="K24" s="456" t="s">
        <v>1146</v>
      </c>
      <c r="L24" s="606">
        <v>2020</v>
      </c>
      <c r="M24" s="606">
        <v>2021</v>
      </c>
      <c r="N24" s="606">
        <v>2022</v>
      </c>
      <c r="O24" s="606">
        <v>2023</v>
      </c>
    </row>
    <row r="25" spans="2:15" s="114" customFormat="1" x14ac:dyDescent="0.25">
      <c r="B25" s="119"/>
      <c r="C25" s="526" t="s">
        <v>647</v>
      </c>
      <c r="D25" s="608">
        <v>56</v>
      </c>
      <c r="E25" s="608">
        <v>64</v>
      </c>
      <c r="F25" s="608">
        <v>64</v>
      </c>
      <c r="G25" s="608">
        <v>64</v>
      </c>
      <c r="H25" s="119"/>
      <c r="K25" s="710" t="s">
        <v>1157</v>
      </c>
      <c r="L25" s="608">
        <v>56</v>
      </c>
      <c r="M25" s="608">
        <v>64</v>
      </c>
      <c r="N25" s="608">
        <v>64</v>
      </c>
      <c r="O25" s="608">
        <v>64</v>
      </c>
    </row>
    <row r="26" spans="2:15" x14ac:dyDescent="0.25">
      <c r="B26" s="119"/>
      <c r="C26" s="526" t="s">
        <v>965</v>
      </c>
      <c r="D26" s="608">
        <v>442</v>
      </c>
      <c r="E26" s="608">
        <v>477</v>
      </c>
      <c r="F26" s="608">
        <v>513</v>
      </c>
      <c r="G26" s="608">
        <v>553</v>
      </c>
      <c r="H26" s="119"/>
      <c r="K26" s="710" t="s">
        <v>1165</v>
      </c>
      <c r="L26" s="608">
        <v>442</v>
      </c>
      <c r="M26" s="608">
        <v>477</v>
      </c>
      <c r="N26" s="608">
        <v>513</v>
      </c>
      <c r="O26" s="608">
        <v>553</v>
      </c>
    </row>
    <row r="27" spans="2:15" x14ac:dyDescent="0.25">
      <c r="B27" s="119"/>
      <c r="C27" s="526" t="s">
        <v>648</v>
      </c>
      <c r="D27" s="608">
        <v>79</v>
      </c>
      <c r="E27" s="608">
        <v>81</v>
      </c>
      <c r="F27" s="608">
        <v>81</v>
      </c>
      <c r="G27" s="608">
        <v>81</v>
      </c>
      <c r="H27" s="119"/>
      <c r="K27" s="710" t="s">
        <v>1158</v>
      </c>
      <c r="L27" s="608">
        <v>79</v>
      </c>
      <c r="M27" s="608">
        <v>81</v>
      </c>
      <c r="N27" s="608">
        <v>81</v>
      </c>
      <c r="O27" s="608">
        <v>81</v>
      </c>
    </row>
    <row r="28" spans="2:15" x14ac:dyDescent="0.25">
      <c r="B28" s="119"/>
      <c r="C28" s="526" t="s">
        <v>966</v>
      </c>
      <c r="D28" s="608">
        <v>546</v>
      </c>
      <c r="E28" s="608">
        <v>674</v>
      </c>
      <c r="F28" s="608">
        <v>699</v>
      </c>
      <c r="G28" s="608" t="s">
        <v>967</v>
      </c>
      <c r="H28" s="119"/>
      <c r="K28" s="710" t="s">
        <v>1159</v>
      </c>
      <c r="L28" s="608">
        <v>546</v>
      </c>
      <c r="M28" s="608">
        <v>674</v>
      </c>
      <c r="N28" s="608">
        <v>699</v>
      </c>
      <c r="O28" s="608" t="s">
        <v>967</v>
      </c>
    </row>
    <row r="29" spans="2:15" x14ac:dyDescent="0.25">
      <c r="C29" s="526" t="s">
        <v>968</v>
      </c>
      <c r="D29" s="608">
        <v>26</v>
      </c>
      <c r="E29" s="608">
        <v>28</v>
      </c>
      <c r="F29" s="608">
        <v>29</v>
      </c>
      <c r="G29" s="608">
        <v>30</v>
      </c>
      <c r="K29" s="710" t="s">
        <v>1160</v>
      </c>
      <c r="L29" s="608">
        <v>26</v>
      </c>
      <c r="M29" s="608">
        <v>28</v>
      </c>
      <c r="N29" s="608">
        <v>29</v>
      </c>
      <c r="O29" s="608">
        <v>30</v>
      </c>
    </row>
    <row r="30" spans="2:15" x14ac:dyDescent="0.25">
      <c r="C30" s="526" t="s">
        <v>969</v>
      </c>
      <c r="D30" s="608">
        <v>19</v>
      </c>
      <c r="E30" s="608">
        <v>37</v>
      </c>
      <c r="F30" s="608">
        <v>47</v>
      </c>
      <c r="G30" s="608">
        <v>46</v>
      </c>
      <c r="K30" s="710" t="s">
        <v>1164</v>
      </c>
      <c r="L30" s="608">
        <v>19</v>
      </c>
      <c r="M30" s="608">
        <v>37</v>
      </c>
      <c r="N30" s="608">
        <v>47</v>
      </c>
      <c r="O30" s="608">
        <v>46</v>
      </c>
    </row>
    <row r="31" spans="2:15" x14ac:dyDescent="0.25">
      <c r="C31" s="526" t="s">
        <v>970</v>
      </c>
      <c r="D31" s="608">
        <v>164</v>
      </c>
      <c r="E31" s="608">
        <v>169</v>
      </c>
      <c r="F31" s="608">
        <v>173</v>
      </c>
      <c r="G31" s="608">
        <v>177</v>
      </c>
      <c r="K31" s="710" t="s">
        <v>1161</v>
      </c>
      <c r="L31" s="608">
        <v>164</v>
      </c>
      <c r="M31" s="608">
        <v>169</v>
      </c>
      <c r="N31" s="608">
        <v>173</v>
      </c>
      <c r="O31" s="608">
        <v>177</v>
      </c>
    </row>
    <row r="32" spans="2:15" x14ac:dyDescent="0.25">
      <c r="C32" s="526" t="s">
        <v>971</v>
      </c>
      <c r="D32" s="608">
        <v>6</v>
      </c>
      <c r="E32" s="608">
        <v>6</v>
      </c>
      <c r="F32" s="608">
        <v>6</v>
      </c>
      <c r="G32" s="608">
        <v>6</v>
      </c>
      <c r="K32" s="710" t="s">
        <v>1163</v>
      </c>
      <c r="L32" s="608">
        <v>6</v>
      </c>
      <c r="M32" s="608">
        <v>6</v>
      </c>
      <c r="N32" s="608">
        <v>6</v>
      </c>
      <c r="O32" s="608">
        <v>6</v>
      </c>
    </row>
    <row r="33" spans="2:15" x14ac:dyDescent="0.25">
      <c r="C33" s="526" t="s">
        <v>972</v>
      </c>
      <c r="D33" s="608">
        <v>79</v>
      </c>
      <c r="E33" s="608">
        <v>104</v>
      </c>
      <c r="F33" s="608">
        <v>118</v>
      </c>
      <c r="G33" s="608">
        <v>134</v>
      </c>
      <c r="K33" s="710" t="s">
        <v>1162</v>
      </c>
      <c r="L33" s="608">
        <v>79</v>
      </c>
      <c r="M33" s="608">
        <v>104</v>
      </c>
      <c r="N33" s="608">
        <v>118</v>
      </c>
      <c r="O33" s="608">
        <v>134</v>
      </c>
    </row>
    <row r="34" spans="2:15" x14ac:dyDescent="0.25">
      <c r="C34" s="526" t="s">
        <v>973</v>
      </c>
      <c r="D34" s="608" t="s">
        <v>974</v>
      </c>
      <c r="E34" s="608">
        <v>119</v>
      </c>
      <c r="F34" s="608">
        <v>147</v>
      </c>
      <c r="G34" s="608" t="s">
        <v>975</v>
      </c>
      <c r="K34" s="710" t="s">
        <v>1166</v>
      </c>
      <c r="L34" s="608" t="s">
        <v>974</v>
      </c>
      <c r="M34" s="608">
        <v>119</v>
      </c>
      <c r="N34" s="608">
        <v>147</v>
      </c>
      <c r="O34" s="608" t="s">
        <v>975</v>
      </c>
    </row>
    <row r="35" spans="2:15" x14ac:dyDescent="0.25">
      <c r="C35" s="526" t="s">
        <v>976</v>
      </c>
      <c r="D35" s="608">
        <v>16</v>
      </c>
      <c r="E35" s="608">
        <v>47</v>
      </c>
      <c r="F35" s="608">
        <v>47</v>
      </c>
      <c r="G35" s="608">
        <v>47</v>
      </c>
      <c r="K35" s="710" t="s">
        <v>1171</v>
      </c>
      <c r="L35" s="608">
        <v>16</v>
      </c>
      <c r="M35" s="608">
        <v>47</v>
      </c>
      <c r="N35" s="608">
        <v>47</v>
      </c>
      <c r="O35" s="608">
        <v>47</v>
      </c>
    </row>
    <row r="36" spans="2:15" x14ac:dyDescent="0.25">
      <c r="C36" s="526" t="s">
        <v>977</v>
      </c>
      <c r="D36" s="608">
        <v>20</v>
      </c>
      <c r="E36" s="608">
        <v>20</v>
      </c>
      <c r="F36" s="608">
        <v>20</v>
      </c>
      <c r="G36" s="608">
        <v>20</v>
      </c>
      <c r="K36" s="710" t="s">
        <v>1168</v>
      </c>
      <c r="L36" s="608">
        <v>20</v>
      </c>
      <c r="M36" s="608">
        <v>20</v>
      </c>
      <c r="N36" s="608">
        <v>20</v>
      </c>
      <c r="O36" s="608">
        <v>20</v>
      </c>
    </row>
    <row r="37" spans="2:15" x14ac:dyDescent="0.25">
      <c r="C37" s="526" t="s">
        <v>978</v>
      </c>
      <c r="D37" s="608">
        <v>25</v>
      </c>
      <c r="E37" s="608">
        <v>20</v>
      </c>
      <c r="F37" s="608">
        <v>3</v>
      </c>
      <c r="G37" s="608">
        <v>0</v>
      </c>
      <c r="K37" s="710" t="s">
        <v>1167</v>
      </c>
      <c r="L37" s="608">
        <v>25</v>
      </c>
      <c r="M37" s="608">
        <v>20</v>
      </c>
      <c r="N37" s="608">
        <v>3</v>
      </c>
      <c r="O37" s="608">
        <v>0</v>
      </c>
    </row>
    <row r="38" spans="2:15" x14ac:dyDescent="0.25">
      <c r="C38" s="526" t="s">
        <v>979</v>
      </c>
      <c r="D38" s="608">
        <v>0</v>
      </c>
      <c r="E38" s="608">
        <v>0</v>
      </c>
      <c r="F38" s="608">
        <v>22</v>
      </c>
      <c r="G38" s="608">
        <v>53</v>
      </c>
      <c r="K38" s="710" t="s">
        <v>1169</v>
      </c>
      <c r="L38" s="608">
        <v>0</v>
      </c>
      <c r="M38" s="608">
        <v>0</v>
      </c>
      <c r="N38" s="608">
        <v>22</v>
      </c>
      <c r="O38" s="608">
        <v>53</v>
      </c>
    </row>
    <row r="39" spans="2:15" x14ac:dyDescent="0.25">
      <c r="C39" s="526" t="s">
        <v>980</v>
      </c>
      <c r="D39" s="608">
        <v>15</v>
      </c>
      <c r="E39" s="608">
        <v>21</v>
      </c>
      <c r="F39" s="608">
        <v>27</v>
      </c>
      <c r="G39" s="608">
        <v>35</v>
      </c>
      <c r="K39" s="710" t="s">
        <v>1170</v>
      </c>
      <c r="L39" s="608">
        <v>15</v>
      </c>
      <c r="M39" s="608">
        <v>21</v>
      </c>
      <c r="N39" s="608">
        <v>27</v>
      </c>
      <c r="O39" s="608">
        <v>35</v>
      </c>
    </row>
    <row r="40" spans="2:15" ht="14.25" thickBot="1" x14ac:dyDescent="0.3">
      <c r="B40" s="545"/>
      <c r="C40" s="614" t="s">
        <v>981</v>
      </c>
      <c r="D40" s="610">
        <v>13</v>
      </c>
      <c r="E40" s="610">
        <v>13</v>
      </c>
      <c r="F40" s="610">
        <v>13</v>
      </c>
      <c r="G40" s="610">
        <v>13</v>
      </c>
      <c r="K40" s="711" t="s">
        <v>1172</v>
      </c>
      <c r="L40" s="610">
        <v>13</v>
      </c>
      <c r="M40" s="610">
        <v>13</v>
      </c>
      <c r="N40" s="610">
        <v>13</v>
      </c>
      <c r="O40" s="610">
        <v>13</v>
      </c>
    </row>
    <row r="41" spans="2:15" x14ac:dyDescent="0.25">
      <c r="C41" s="611" t="s">
        <v>982</v>
      </c>
      <c r="D41" s="612">
        <v>1586</v>
      </c>
      <c r="E41" s="612">
        <v>1880</v>
      </c>
      <c r="F41" s="612">
        <v>2009</v>
      </c>
      <c r="G41" s="612">
        <v>2160</v>
      </c>
      <c r="K41" s="611" t="s">
        <v>1147</v>
      </c>
      <c r="L41" s="612">
        <v>1586</v>
      </c>
      <c r="M41" s="612">
        <v>1880</v>
      </c>
      <c r="N41" s="612">
        <v>2009</v>
      </c>
      <c r="O41" s="612">
        <v>2160</v>
      </c>
    </row>
  </sheetData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showGridLines="0" tabSelected="1" workbookViewId="0">
      <selection activeCell="E15" sqref="E15"/>
    </sheetView>
  </sheetViews>
  <sheetFormatPr defaultColWidth="9.140625" defaultRowHeight="13.5" x14ac:dyDescent="0.25"/>
  <cols>
    <col min="1" max="1" width="3.28515625" style="114" customWidth="1"/>
    <col min="2" max="2" width="25.7109375" style="17" customWidth="1"/>
    <col min="3" max="3" width="24.7109375" style="17" customWidth="1"/>
    <col min="4" max="4" width="8" style="17" customWidth="1"/>
    <col min="5" max="5" width="8.42578125" style="17" customWidth="1"/>
    <col min="6" max="6" width="8.7109375" style="17" customWidth="1"/>
    <col min="7" max="7" width="7" style="17" bestFit="1" customWidth="1"/>
    <col min="8" max="16384" width="9.140625" style="17"/>
  </cols>
  <sheetData>
    <row r="1" spans="1:20" x14ac:dyDescent="0.25">
      <c r="A1" s="17"/>
      <c r="H1" s="114"/>
    </row>
    <row r="2" spans="1:20" ht="15.75" customHeight="1" thickBot="1" x14ac:dyDescent="0.3">
      <c r="A2" s="17"/>
      <c r="B2" s="533" t="s">
        <v>1224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</row>
    <row r="3" spans="1:20" ht="27" customHeight="1" thickBot="1" x14ac:dyDescent="0.3">
      <c r="A3" s="17"/>
      <c r="B3" s="26"/>
      <c r="C3" s="26"/>
      <c r="D3" s="788" t="s">
        <v>829</v>
      </c>
      <c r="E3" s="788"/>
      <c r="F3" s="788" t="s">
        <v>830</v>
      </c>
      <c r="G3" s="788"/>
      <c r="H3" s="114"/>
    </row>
    <row r="4" spans="1:20" x14ac:dyDescent="0.25">
      <c r="A4" s="17"/>
      <c r="B4" s="46"/>
      <c r="C4" s="615" t="s">
        <v>519</v>
      </c>
      <c r="D4" s="616" t="s">
        <v>831</v>
      </c>
      <c r="E4" s="617" t="s">
        <v>40</v>
      </c>
      <c r="F4" s="618" t="s">
        <v>831</v>
      </c>
      <c r="G4" s="616" t="s">
        <v>40</v>
      </c>
      <c r="H4" s="114"/>
    </row>
    <row r="5" spans="1:20" x14ac:dyDescent="0.25">
      <c r="B5" s="619" t="s">
        <v>1260</v>
      </c>
      <c r="C5" s="620"/>
      <c r="D5" s="621">
        <f>(ESA2010_source!Q7-ESA2010_source!R7)*-1</f>
        <v>1868.3430000000008</v>
      </c>
      <c r="E5" s="622">
        <f>D5/ESA2010_source!$R$94*100</f>
        <v>1.9838623525341343</v>
      </c>
      <c r="F5" s="623">
        <f>(ESA2010_source!S7-ESA2010_source!T7)*-1</f>
        <v>-2024.3163099999947</v>
      </c>
      <c r="G5" s="621">
        <f>F5/ESA2010_source!$T$94*100</f>
        <v>-2.2746462219310435</v>
      </c>
      <c r="H5" s="114"/>
    </row>
    <row r="6" spans="1:20" x14ac:dyDescent="0.25">
      <c r="B6" s="620" t="s">
        <v>278</v>
      </c>
      <c r="C6" s="541" t="s">
        <v>291</v>
      </c>
      <c r="D6" s="538">
        <f>(ESA2010_source!Q9-ESA2010_source!R9)*-1</f>
        <v>490.27399999999761</v>
      </c>
      <c r="E6" s="530">
        <f>D6/ESA2010_source!$R$94*100</f>
        <v>0.52058756396781269</v>
      </c>
      <c r="F6" s="538">
        <f>(ESA2010_source!S9-ESA2010_source!T9)*-1</f>
        <v>-1918.4593099999984</v>
      </c>
      <c r="G6" s="535">
        <f>F6/ESA2010_source!$T$94*100</f>
        <v>-2.155698790679577</v>
      </c>
      <c r="H6" s="114"/>
    </row>
    <row r="7" spans="1:20" x14ac:dyDescent="0.25">
      <c r="B7" s="527" t="s">
        <v>292</v>
      </c>
      <c r="C7" s="540" t="s">
        <v>293</v>
      </c>
      <c r="D7" s="537">
        <f>(ESA2010_source!Q10-ESA2010_source!R10)*-1</f>
        <v>711.26599999999962</v>
      </c>
      <c r="E7" s="529">
        <f>D7/ESA2010_source!$R$94*100</f>
        <v>0.75524346441608547</v>
      </c>
      <c r="F7" s="537">
        <f>(ESA2010_source!S10-ESA2010_source!T10)*-1</f>
        <v>-811.14426000000094</v>
      </c>
      <c r="G7" s="534">
        <f>F7/ESA2010_source!$T$94*100</f>
        <v>-0.91145154407715012</v>
      </c>
      <c r="H7" s="114"/>
    </row>
    <row r="8" spans="1:20" x14ac:dyDescent="0.25">
      <c r="B8" s="527" t="s">
        <v>300</v>
      </c>
      <c r="C8" s="540" t="s">
        <v>301</v>
      </c>
      <c r="D8" s="537">
        <f>(ESA2010_source!Q19-ESA2010_source!R19)*-1</f>
        <v>-220.99200000000019</v>
      </c>
      <c r="E8" s="529">
        <f>D8/ESA2010_source!$R$94*100</f>
        <v>-0.23465590044827078</v>
      </c>
      <c r="F8" s="537">
        <f>(ESA2010_source!S19-ESA2010_source!T19)*-1</f>
        <v>-1107.3150500000002</v>
      </c>
      <c r="G8" s="534">
        <f>F8/ESA2010_source!$T$94*100</f>
        <v>-1.2442472466024301</v>
      </c>
      <c r="H8" s="114"/>
    </row>
    <row r="9" spans="1:20" x14ac:dyDescent="0.25">
      <c r="B9" s="527" t="s">
        <v>311</v>
      </c>
      <c r="C9" s="540" t="s">
        <v>312</v>
      </c>
      <c r="D9" s="537">
        <f>(ESA2010_source!Q28-ESA2010_source!R28)*-1</f>
        <v>0</v>
      </c>
      <c r="E9" s="529">
        <f>D9/ESA2010_source!$R$94*100</f>
        <v>0</v>
      </c>
      <c r="F9" s="537">
        <f>(ESA2010_source!S28-ESA2010_source!T28)*-1</f>
        <v>0</v>
      </c>
      <c r="G9" s="534">
        <f>F9/ESA2010_source!$T$94*100</f>
        <v>0</v>
      </c>
      <c r="H9" s="114"/>
    </row>
    <row r="10" spans="1:20" x14ac:dyDescent="0.25">
      <c r="B10" s="528" t="s">
        <v>313</v>
      </c>
      <c r="C10" s="541" t="s">
        <v>314</v>
      </c>
      <c r="D10" s="538">
        <f>(ESA2010_source!Q29-ESA2010_source!R29)*-1</f>
        <v>283.95700000000033</v>
      </c>
      <c r="E10" s="530">
        <f>D10/ESA2010_source!$R$94*100</f>
        <v>0.30151401645122744</v>
      </c>
      <c r="F10" s="538">
        <f>(ESA2010_source!S29-ESA2010_source!T29)*-1</f>
        <v>-497.07500000000073</v>
      </c>
      <c r="G10" s="535">
        <f>F10/ESA2010_source!$T$94*100</f>
        <v>-0.55854402060633401</v>
      </c>
      <c r="H10" s="114"/>
    </row>
    <row r="11" spans="1:20" x14ac:dyDescent="0.25">
      <c r="B11" s="624" t="s">
        <v>322</v>
      </c>
      <c r="C11" s="541" t="s">
        <v>466</v>
      </c>
      <c r="D11" s="538">
        <f>(ESA2010_source!Q34-ESA2010_source!R34)*-1</f>
        <v>615.14499999999953</v>
      </c>
      <c r="E11" s="530">
        <f>D11/ESA2010_source!$R$94*100</f>
        <v>0.65317931817102559</v>
      </c>
      <c r="F11" s="538">
        <f>(ESA2010_source!S34-ESA2010_source!T34)*-1</f>
        <v>84.988000000000284</v>
      </c>
      <c r="G11" s="535">
        <f>F11/ESA2010_source!$T$94*100</f>
        <v>9.5497740226909822E-2</v>
      </c>
      <c r="H11" s="114"/>
    </row>
    <row r="12" spans="1:20" x14ac:dyDescent="0.25">
      <c r="B12" s="527" t="s">
        <v>323</v>
      </c>
      <c r="C12" s="540" t="s">
        <v>464</v>
      </c>
      <c r="D12" s="537">
        <f>(ESA2010_source!Q35-ESA2010_source!R35)*-1</f>
        <v>635.68700000000035</v>
      </c>
      <c r="E12" s="529">
        <f>D12/ESA2010_source!$R$94*100</f>
        <v>0.67499142678585589</v>
      </c>
      <c r="F12" s="537">
        <f>(ESA2010_source!S35-ESA2010_source!T35)*-1</f>
        <v>39.262000000000171</v>
      </c>
      <c r="G12" s="534">
        <f>F12/ESA2010_source!$T$94*100</f>
        <v>4.4117196272284762E-2</v>
      </c>
      <c r="H12" s="114"/>
    </row>
    <row r="13" spans="1:20" x14ac:dyDescent="0.25">
      <c r="B13" s="527" t="s">
        <v>328</v>
      </c>
      <c r="C13" s="540" t="s">
        <v>329</v>
      </c>
      <c r="D13" s="537">
        <f>(ESA2010_source!Q38-ESA2010_source!R38)*-1</f>
        <v>-20.54200000000003</v>
      </c>
      <c r="E13" s="529">
        <f>D13/ESA2010_source!$R$94*100</f>
        <v>-2.181210861482941E-2</v>
      </c>
      <c r="F13" s="537">
        <f>(ESA2010_source!S38-ESA2010_source!T38)*-1</f>
        <v>45.725999999999999</v>
      </c>
      <c r="G13" s="534">
        <f>F13/ESA2010_source!$T$94*100</f>
        <v>5.1380543954624935E-2</v>
      </c>
      <c r="H13" s="114"/>
    </row>
    <row r="14" spans="1:20" x14ac:dyDescent="0.25">
      <c r="B14" s="528" t="s">
        <v>333</v>
      </c>
      <c r="C14" s="541" t="s">
        <v>334</v>
      </c>
      <c r="D14" s="625">
        <f>(ESA2010_source!Q41-ESA2010_source!R41)*-1</f>
        <v>478.96699999999987</v>
      </c>
      <c r="E14" s="626">
        <f>D14/ESA2010_source!$R$94*100</f>
        <v>0.50858145394406495</v>
      </c>
      <c r="F14" s="625">
        <f>(ESA2010_source!S41-ESA2010_source!T41)*-1</f>
        <v>306.23000000000081</v>
      </c>
      <c r="G14" s="627">
        <f>F14/ESA2010_source!$T$94*100</f>
        <v>0.34409884912795424</v>
      </c>
      <c r="H14" s="114"/>
    </row>
    <row r="15" spans="1:20" x14ac:dyDescent="0.25">
      <c r="B15" s="628" t="s">
        <v>1261</v>
      </c>
      <c r="C15" s="629" t="s">
        <v>343</v>
      </c>
      <c r="D15" s="538">
        <f>(ESA2010_source!Q46-ESA2010_source!R46)*-1</f>
        <v>3088.0729999999894</v>
      </c>
      <c r="E15" s="530">
        <f>D15/ESA2010_source!$R$94*100</f>
        <v>3.2790080657444154</v>
      </c>
      <c r="F15" s="538">
        <f>(ESA2010_source!S46-ESA2010_source!T46)*-1</f>
        <v>4969.5269999999946</v>
      </c>
      <c r="G15" s="535">
        <f>F15/ESA2010_source!$T$94*100</f>
        <v>5.5840659680968177</v>
      </c>
      <c r="H15" s="114"/>
    </row>
    <row r="16" spans="1:20" ht="27" x14ac:dyDescent="0.25">
      <c r="B16" s="630" t="s">
        <v>344</v>
      </c>
      <c r="C16" s="541" t="s">
        <v>472</v>
      </c>
      <c r="D16" s="538">
        <f>(ESA2010_source!Q48-ESA2010_source!R48)*-1</f>
        <v>1668.3239999999932</v>
      </c>
      <c r="E16" s="530">
        <f>D16/ESA2010_source!$R$94*100</f>
        <v>1.7714762093625971</v>
      </c>
      <c r="F16" s="538">
        <f>(ESA2010_source!S48-ESA2010_source!T48)*-1</f>
        <v>3498.2669999999925</v>
      </c>
      <c r="G16" s="535">
        <f>F16/ESA2010_source!$T$94*100</f>
        <v>3.9308678073418521</v>
      </c>
      <c r="H16" s="114"/>
    </row>
    <row r="17" spans="2:8" x14ac:dyDescent="0.25">
      <c r="B17" s="528" t="s">
        <v>129</v>
      </c>
      <c r="C17" s="541" t="s">
        <v>275</v>
      </c>
      <c r="D17" s="538">
        <f>(ESA2010_source!Q49-ESA2010_source!R49)*-1</f>
        <v>696.06999999999971</v>
      </c>
      <c r="E17" s="530">
        <f>D17/ESA2010_source!$R$94*100</f>
        <v>0.73910789813670918</v>
      </c>
      <c r="F17" s="538">
        <f>(ESA2010_source!S49-ESA2010_source!T49)*-1</f>
        <v>359.35100000000057</v>
      </c>
      <c r="G17" s="535">
        <f>F17/ESA2010_source!$T$94*100</f>
        <v>0.40378886958488508</v>
      </c>
      <c r="H17" s="114"/>
    </row>
    <row r="18" spans="2:8" x14ac:dyDescent="0.25">
      <c r="B18" s="528" t="s">
        <v>349</v>
      </c>
      <c r="C18" s="541" t="s">
        <v>76</v>
      </c>
      <c r="D18" s="538">
        <f>(ESA2010_source!Q52-ESA2010_source!R52)*-1</f>
        <v>-186.38600000000042</v>
      </c>
      <c r="E18" s="530">
        <f>D18/ESA2010_source!$R$94*100</f>
        <v>-0.19791021693523503</v>
      </c>
      <c r="F18" s="538">
        <f>(ESA2010_source!S52-ESA2010_source!T52)*-1</f>
        <v>378.88900000000012</v>
      </c>
      <c r="G18" s="535">
        <f>F18/ESA2010_source!$T$94*100</f>
        <v>0.42574296720517635</v>
      </c>
      <c r="H18" s="114"/>
    </row>
    <row r="19" spans="2:8" x14ac:dyDescent="0.25">
      <c r="B19" s="528" t="s">
        <v>350</v>
      </c>
      <c r="C19" s="541" t="s">
        <v>351</v>
      </c>
      <c r="D19" s="538">
        <f>(ESA2010_source!Q53-ESA2010_source!R53)*-1</f>
        <v>98.210999999999999</v>
      </c>
      <c r="E19" s="530">
        <f>D19/ESA2010_source!$R$94*100</f>
        <v>0.10428337061488697</v>
      </c>
      <c r="F19" s="538">
        <f>(ESA2010_source!S53-ESA2010_source!T53)*-1</f>
        <v>0</v>
      </c>
      <c r="G19" s="535">
        <f>F19/ESA2010_source!$T$94*100</f>
        <v>0</v>
      </c>
      <c r="H19" s="114"/>
    </row>
    <row r="20" spans="2:8" x14ac:dyDescent="0.25">
      <c r="B20" s="528" t="s">
        <v>355</v>
      </c>
      <c r="C20" s="541" t="s">
        <v>356</v>
      </c>
      <c r="D20" s="538">
        <f>(ESA2010_source!Q56-ESA2010_source!R56)*-1</f>
        <v>575.16599999999994</v>
      </c>
      <c r="E20" s="530">
        <f>D20/ESA2010_source!$R$94*100</f>
        <v>0.6107284229168024</v>
      </c>
      <c r="F20" s="538">
        <f>(ESA2010_source!S56-ESA2010_source!T56)*-1</f>
        <v>617.17399999999998</v>
      </c>
      <c r="G20" s="535">
        <f>F20/ESA2010_source!$T$94*100</f>
        <v>0.69349463838192027</v>
      </c>
      <c r="H20" s="114"/>
    </row>
    <row r="21" spans="2:8" x14ac:dyDescent="0.25">
      <c r="B21" s="528" t="s">
        <v>362</v>
      </c>
      <c r="C21" s="541" t="s">
        <v>329</v>
      </c>
      <c r="D21" s="538">
        <f>(ESA2010_source!Q62-ESA2010_source!R62)*-1</f>
        <v>32.305000000000064</v>
      </c>
      <c r="E21" s="530">
        <f>D21/ESA2010_source!$R$94*100</f>
        <v>3.4302413046541941E-2</v>
      </c>
      <c r="F21" s="538">
        <f>(ESA2010_source!S62-ESA2010_source!T62)*-1</f>
        <v>-3.8090000000001965</v>
      </c>
      <c r="G21" s="535">
        <f>F21/ESA2010_source!$T$94*100</f>
        <v>-4.2800265040278283E-3</v>
      </c>
      <c r="H21" s="114"/>
    </row>
    <row r="22" spans="2:8" x14ac:dyDescent="0.25">
      <c r="B22" s="528" t="s">
        <v>365</v>
      </c>
      <c r="C22" s="541" t="s">
        <v>366</v>
      </c>
      <c r="D22" s="538">
        <f>(ESA2010_source!Q65-ESA2010_source!R65)*-1</f>
        <v>482.51000000000204</v>
      </c>
      <c r="E22" s="530">
        <f>D22/ESA2010_source!$R$94*100</f>
        <v>0.51234351707435344</v>
      </c>
      <c r="F22" s="538">
        <f>(ESA2010_source!S65-ESA2010_source!T65)*-1</f>
        <v>2442.8100000000013</v>
      </c>
      <c r="G22" s="535">
        <f>F22/ESA2010_source!$T$94*100</f>
        <v>2.7448914529544988</v>
      </c>
      <c r="H22" s="114"/>
    </row>
    <row r="23" spans="2:8" x14ac:dyDescent="0.25">
      <c r="B23" s="527" t="s">
        <v>833</v>
      </c>
      <c r="C23" s="540" t="s">
        <v>368</v>
      </c>
      <c r="D23" s="537">
        <f>(ESA2010_source!Q66-ESA2010_source!R66)*-1</f>
        <v>398.76500000000124</v>
      </c>
      <c r="E23" s="529">
        <f>D23/ESA2010_source!$R$94*100</f>
        <v>0.42342057695416541</v>
      </c>
      <c r="F23" s="537">
        <f>(ESA2010_source!S66-ESA2010_source!T66)*-1</f>
        <v>2417.9660000000003</v>
      </c>
      <c r="G23" s="534">
        <f>F23/ESA2010_source!$T$94*100</f>
        <v>2.716975207623423</v>
      </c>
      <c r="H23" s="114"/>
    </row>
    <row r="24" spans="2:8" x14ac:dyDescent="0.25">
      <c r="B24" s="527" t="s">
        <v>832</v>
      </c>
      <c r="C24" s="540" t="s">
        <v>468</v>
      </c>
      <c r="D24" s="537">
        <f>(ESA2010_source!Q81-ESA2010_source!R81)*-1</f>
        <v>83.744999999999891</v>
      </c>
      <c r="E24" s="529">
        <f>D24/ESA2010_source!$R$94*100</f>
        <v>8.8922940120187144E-2</v>
      </c>
      <c r="F24" s="537">
        <f>(ESA2010_source!S81-ESA2010_source!T81)*-1</f>
        <v>24.844000000000051</v>
      </c>
      <c r="G24" s="534">
        <f>F24/ESA2010_source!$T$94*100</f>
        <v>2.7916245331074323E-2</v>
      </c>
      <c r="H24" s="114"/>
    </row>
    <row r="25" spans="2:8" x14ac:dyDescent="0.25">
      <c r="B25" s="528" t="s">
        <v>338</v>
      </c>
      <c r="C25" s="541" t="s">
        <v>339</v>
      </c>
      <c r="D25" s="538">
        <f>(ESA2010_source!Q82-ESA2010_source!R82)*-1</f>
        <v>-29.552000000000135</v>
      </c>
      <c r="E25" s="530">
        <f>D25/ESA2010_source!$R$94*100</f>
        <v>-3.1379195491453647E-2</v>
      </c>
      <c r="F25" s="538">
        <f>(ESA2010_source!S82-ESA2010_source!T82)*-1</f>
        <v>-296.14800000000037</v>
      </c>
      <c r="G25" s="535">
        <f>F25/ESA2010_source!$T$94*100</f>
        <v>-0.33277009428059057</v>
      </c>
      <c r="H25" s="114"/>
    </row>
    <row r="26" spans="2:8" x14ac:dyDescent="0.25">
      <c r="B26" s="528" t="s">
        <v>385</v>
      </c>
      <c r="C26" s="541" t="s">
        <v>471</v>
      </c>
      <c r="D26" s="538">
        <f>(ESA2010_source!Q86-ESA2010_source!R86)*-1</f>
        <v>1419.7489999999998</v>
      </c>
      <c r="E26" s="530">
        <f>D26/ESA2010_source!$R$94*100</f>
        <v>1.5075318563818223</v>
      </c>
      <c r="F26" s="538">
        <f>(ESA2010_source!S86-ESA2010_source!T86)*-1</f>
        <v>1471.2599999999989</v>
      </c>
      <c r="G26" s="535">
        <f>F26/ESA2010_source!$T$94*100</f>
        <v>1.6531981607549626</v>
      </c>
      <c r="H26" s="114"/>
    </row>
    <row r="27" spans="2:8" x14ac:dyDescent="0.25">
      <c r="B27" s="527" t="s">
        <v>386</v>
      </c>
      <c r="C27" s="540" t="s">
        <v>470</v>
      </c>
      <c r="D27" s="537">
        <f>(ESA2010_source!Q87-ESA2010_source!R87)*-1</f>
        <v>1243.1859999999997</v>
      </c>
      <c r="E27" s="529">
        <f>D27/ESA2010_source!$R$94*100</f>
        <v>1.3200519939847761</v>
      </c>
      <c r="F27" s="537">
        <f>(ESA2010_source!S87-ESA2010_source!T87)*-1</f>
        <v>1041.5909999999992</v>
      </c>
      <c r="G27" s="534">
        <f>F27/ESA2010_source!$T$94*100</f>
        <v>1.1703956645724904</v>
      </c>
      <c r="H27" s="114"/>
    </row>
    <row r="28" spans="2:8" ht="14.25" thickBot="1" x14ac:dyDescent="0.3">
      <c r="B28" s="531" t="s">
        <v>340</v>
      </c>
      <c r="C28" s="542" t="s">
        <v>341</v>
      </c>
      <c r="D28" s="539">
        <f>(ESA2010_source!Q91-ESA2010_source!R91)*-1</f>
        <v>176.56299999999996</v>
      </c>
      <c r="E28" s="532">
        <f>D28/ESA2010_source!$R$94*100</f>
        <v>0.187479862397046</v>
      </c>
      <c r="F28" s="539">
        <f>(ESA2010_source!S91-ESA2010_source!T91)*-1</f>
        <v>429.66899999999998</v>
      </c>
      <c r="G28" s="536">
        <f>F28/ESA2010_source!$T$94*100</f>
        <v>0.48280249618247251</v>
      </c>
      <c r="H28" s="114"/>
    </row>
  </sheetData>
  <mergeCells count="2">
    <mergeCell ref="D3:E3"/>
    <mergeCell ref="F3:G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B1:X35"/>
  <sheetViews>
    <sheetView showGridLines="0" zoomScale="90" zoomScaleNormal="90" workbookViewId="0"/>
  </sheetViews>
  <sheetFormatPr defaultColWidth="9.140625" defaultRowHeight="13.5" x14ac:dyDescent="0.25"/>
  <cols>
    <col min="1" max="1" width="9.140625" style="17"/>
    <col min="2" max="2" width="29.85546875" style="17" customWidth="1"/>
    <col min="3" max="3" width="9.140625" style="17"/>
    <col min="4" max="4" width="9.140625" style="114"/>
    <col min="5" max="5" width="30.42578125" style="17" customWidth="1"/>
    <col min="6" max="8" width="9.140625" style="17"/>
    <col min="9" max="9" width="20.42578125" style="17" bestFit="1" customWidth="1"/>
    <col min="10" max="16384" width="9.140625" style="17"/>
  </cols>
  <sheetData>
    <row r="1" spans="2:24" x14ac:dyDescent="0.25">
      <c r="I1" s="46"/>
      <c r="J1" s="46"/>
      <c r="K1" s="46"/>
      <c r="L1" s="46"/>
      <c r="M1" s="46"/>
      <c r="N1" s="46"/>
      <c r="O1" s="46"/>
    </row>
    <row r="2" spans="2:24" ht="26.25" customHeight="1" thickBot="1" x14ac:dyDescent="0.3">
      <c r="B2" s="730" t="s">
        <v>641</v>
      </c>
      <c r="C2" s="730"/>
      <c r="D2" s="230"/>
      <c r="E2" s="730" t="s">
        <v>640</v>
      </c>
      <c r="F2" s="730"/>
      <c r="G2" s="730"/>
      <c r="H2" s="230"/>
      <c r="I2" s="46"/>
      <c r="J2" s="46"/>
      <c r="K2" s="46"/>
      <c r="L2" s="46"/>
      <c r="M2" s="46"/>
      <c r="N2" s="46"/>
      <c r="O2" s="46"/>
    </row>
    <row r="3" spans="2:24" ht="14.25" thickBot="1" x14ac:dyDescent="0.3">
      <c r="B3" s="197"/>
      <c r="C3" s="6"/>
      <c r="D3" s="198"/>
      <c r="E3" s="197"/>
      <c r="I3" s="55"/>
      <c r="J3" s="56">
        <v>2018</v>
      </c>
      <c r="K3" s="56">
        <v>2019</v>
      </c>
      <c r="L3" s="57" t="s">
        <v>259</v>
      </c>
      <c r="M3" s="57" t="s">
        <v>551</v>
      </c>
      <c r="N3" s="57" t="s">
        <v>578</v>
      </c>
      <c r="O3" s="57" t="s">
        <v>698</v>
      </c>
    </row>
    <row r="4" spans="2:24" x14ac:dyDescent="0.25">
      <c r="B4" s="38"/>
      <c r="C4" s="39"/>
      <c r="D4" s="238"/>
      <c r="E4" s="38"/>
      <c r="I4" s="46" t="s">
        <v>91</v>
      </c>
      <c r="J4" s="54">
        <v>2.194397156543709</v>
      </c>
      <c r="K4" s="54">
        <v>1.8687703569892946</v>
      </c>
      <c r="L4" s="54">
        <v>-4.3084897560221336</v>
      </c>
      <c r="M4" s="54">
        <v>4.3058356988232012</v>
      </c>
      <c r="N4" s="54">
        <v>2.6033498118125542</v>
      </c>
      <c r="O4" s="54">
        <v>2.0479641705497249</v>
      </c>
    </row>
    <row r="5" spans="2:24" x14ac:dyDescent="0.25">
      <c r="I5" s="46" t="s">
        <v>77</v>
      </c>
      <c r="J5" s="54">
        <v>0.77955939743660463</v>
      </c>
      <c r="K5" s="54">
        <v>0.9347677059594266</v>
      </c>
      <c r="L5" s="54">
        <v>-4.3802151013383046</v>
      </c>
      <c r="M5" s="54">
        <v>3.1643506566102477</v>
      </c>
      <c r="N5" s="54">
        <v>1.0644171573000836</v>
      </c>
      <c r="O5" s="54">
        <v>1.1962972900291591</v>
      </c>
    </row>
    <row r="6" spans="2:24" x14ac:dyDescent="0.25">
      <c r="I6" s="46" t="s">
        <v>92</v>
      </c>
      <c r="J6" s="54">
        <v>0.51603171139720716</v>
      </c>
      <c r="K6" s="54">
        <v>0.20633119145441614</v>
      </c>
      <c r="L6" s="54">
        <v>-1.8229593910495039</v>
      </c>
      <c r="M6" s="54">
        <v>-0.71083611010213199</v>
      </c>
      <c r="N6" s="54">
        <v>8.2978306445221139E-2</v>
      </c>
      <c r="O6" s="54">
        <v>9.4990092764661027E-3</v>
      </c>
    </row>
    <row r="7" spans="2:24" x14ac:dyDescent="0.25">
      <c r="I7" s="46" t="s">
        <v>93</v>
      </c>
      <c r="J7" s="54">
        <v>0.54371477800710366</v>
      </c>
      <c r="K7" s="54">
        <v>-0.73364873753568038</v>
      </c>
      <c r="L7" s="54">
        <v>3.2916597444873394</v>
      </c>
      <c r="M7" s="54">
        <v>3.8955337173895391E-2</v>
      </c>
      <c r="N7" s="54">
        <v>0.32968596043597348</v>
      </c>
      <c r="O7" s="54">
        <v>-0.10303405990984009</v>
      </c>
    </row>
    <row r="8" spans="2:24" x14ac:dyDescent="0.25">
      <c r="I8" s="46" t="s">
        <v>75</v>
      </c>
      <c r="J8" s="54">
        <v>4.0337030433846515</v>
      </c>
      <c r="K8" s="54">
        <v>2.2762205168674483</v>
      </c>
      <c r="L8" s="54">
        <v>-7.2200045039226213</v>
      </c>
      <c r="M8" s="54">
        <v>6.798305582505221</v>
      </c>
      <c r="N8" s="54">
        <v>4.0804312359938315</v>
      </c>
      <c r="O8" s="54">
        <v>3.1507264099455194</v>
      </c>
    </row>
    <row r="9" spans="2:24" x14ac:dyDescent="0.25">
      <c r="I9" s="46"/>
      <c r="J9" s="46"/>
      <c r="K9" s="46"/>
      <c r="L9" s="46"/>
      <c r="M9" s="46"/>
      <c r="N9" s="46"/>
      <c r="O9" s="46"/>
    </row>
    <row r="10" spans="2:24" x14ac:dyDescent="0.25">
      <c r="I10" s="46"/>
      <c r="J10" s="46"/>
      <c r="K10" s="46"/>
      <c r="L10" s="46"/>
      <c r="M10" s="46"/>
      <c r="N10" s="46"/>
      <c r="O10" s="46"/>
      <c r="Q10" s="46"/>
    </row>
    <row r="11" spans="2:24" ht="14.25" thickBot="1" x14ac:dyDescent="0.3">
      <c r="I11" s="56"/>
      <c r="J11" s="56">
        <v>2018</v>
      </c>
      <c r="K11" s="56">
        <v>2019</v>
      </c>
      <c r="L11" s="57" t="s">
        <v>259</v>
      </c>
      <c r="M11" s="57" t="s">
        <v>551</v>
      </c>
      <c r="N11" s="57" t="s">
        <v>578</v>
      </c>
      <c r="O11" s="57" t="s">
        <v>698</v>
      </c>
      <c r="Q11" s="46"/>
    </row>
    <row r="12" spans="2:24" x14ac:dyDescent="0.25">
      <c r="I12" s="53" t="s">
        <v>94</v>
      </c>
      <c r="J12" s="54">
        <v>-5.4800156475521807E-3</v>
      </c>
      <c r="K12" s="54">
        <v>4.8225093412873808E-2</v>
      </c>
      <c r="L12" s="54">
        <v>6.1365343172467363E-2</v>
      </c>
      <c r="M12" s="54">
        <v>9.4038086293184928E-2</v>
      </c>
      <c r="N12" s="54">
        <v>1.3219110132388294E-2</v>
      </c>
      <c r="O12" s="54">
        <v>0</v>
      </c>
      <c r="Q12" s="46"/>
      <c r="S12" s="23"/>
      <c r="T12" s="23"/>
      <c r="U12" s="23"/>
      <c r="V12" s="23"/>
      <c r="W12" s="23"/>
      <c r="X12" s="23"/>
    </row>
    <row r="13" spans="2:24" x14ac:dyDescent="0.25">
      <c r="I13" s="53" t="s">
        <v>95</v>
      </c>
      <c r="J13" s="54">
        <v>0.42567075391526343</v>
      </c>
      <c r="K13" s="54">
        <v>-8.1821495250634868E-2</v>
      </c>
      <c r="L13" s="54">
        <v>-1.5184334956793843</v>
      </c>
      <c r="M13" s="54">
        <v>0.74281609531543169</v>
      </c>
      <c r="N13" s="54">
        <v>0.1420933684564343</v>
      </c>
      <c r="O13" s="54">
        <v>8.2523415149100998E-2</v>
      </c>
      <c r="Q13" s="47"/>
      <c r="S13" s="23"/>
      <c r="T13" s="23"/>
      <c r="U13" s="23"/>
      <c r="V13" s="23"/>
      <c r="W13" s="23"/>
      <c r="X13" s="23"/>
    </row>
    <row r="14" spans="2:24" x14ac:dyDescent="0.25">
      <c r="I14" s="53" t="s">
        <v>96</v>
      </c>
      <c r="J14" s="54">
        <v>1.2429518567979216</v>
      </c>
      <c r="K14" s="54">
        <v>0.62316573150482646</v>
      </c>
      <c r="L14" s="54">
        <v>-1.5874493670295777</v>
      </c>
      <c r="M14" s="54">
        <v>0.40411167068975734</v>
      </c>
      <c r="N14" s="54">
        <v>0.74963921285795276</v>
      </c>
      <c r="O14" s="54">
        <v>0.13676366166990389</v>
      </c>
      <c r="Q14" s="47"/>
      <c r="S14" s="23"/>
      <c r="T14" s="23"/>
      <c r="U14" s="23"/>
      <c r="V14" s="23"/>
      <c r="W14" s="23"/>
      <c r="X14" s="23"/>
    </row>
    <row r="15" spans="2:24" x14ac:dyDescent="0.25">
      <c r="C15" s="729" t="s">
        <v>9</v>
      </c>
      <c r="D15" s="729"/>
      <c r="F15" s="729" t="s">
        <v>9</v>
      </c>
      <c r="G15" s="729"/>
      <c r="I15" s="53" t="s">
        <v>97</v>
      </c>
      <c r="J15" s="54">
        <v>0.17894358787584497</v>
      </c>
      <c r="K15" s="54">
        <v>0.32212048256499476</v>
      </c>
      <c r="L15" s="54">
        <v>2.1541069275245392E-4</v>
      </c>
      <c r="M15" s="54">
        <v>2.1953176495361045E-2</v>
      </c>
      <c r="N15" s="54">
        <v>9.2962804097539795E-3</v>
      </c>
      <c r="O15" s="54">
        <v>1.0382311461082025E-2</v>
      </c>
      <c r="Q15" s="47"/>
      <c r="S15" s="23"/>
      <c r="T15" s="23"/>
      <c r="U15" s="23"/>
      <c r="V15" s="23"/>
      <c r="W15" s="23"/>
      <c r="X15" s="23"/>
    </row>
    <row r="16" spans="2:24" x14ac:dyDescent="0.25">
      <c r="I16" s="53" t="s">
        <v>98</v>
      </c>
      <c r="J16" s="54">
        <v>0.16638170585299286</v>
      </c>
      <c r="K16" s="54">
        <v>0.33538548255260098</v>
      </c>
      <c r="L16" s="54">
        <v>-0.56022192736127663</v>
      </c>
      <c r="M16" s="54">
        <v>0.38394492382451484</v>
      </c>
      <c r="N16" s="54">
        <v>7.3444864579578703E-2</v>
      </c>
      <c r="O16" s="54">
        <v>4.2654496238001528E-2</v>
      </c>
      <c r="Q16" s="47"/>
      <c r="S16" s="23"/>
      <c r="T16" s="23"/>
      <c r="U16" s="23"/>
      <c r="V16" s="23"/>
      <c r="W16" s="23"/>
      <c r="X16" s="23"/>
    </row>
    <row r="17" spans="2:24" x14ac:dyDescent="0.25">
      <c r="I17" s="46" t="s">
        <v>99</v>
      </c>
      <c r="J17" s="54">
        <v>2.0084678887944718</v>
      </c>
      <c r="K17" s="54">
        <v>1.2470752947846599</v>
      </c>
      <c r="L17" s="54">
        <v>-3.6045240362050182</v>
      </c>
      <c r="M17" s="54">
        <v>1.6256933564942728</v>
      </c>
      <c r="N17" s="54">
        <v>1.0085247692128854</v>
      </c>
      <c r="O17" s="54">
        <v>0.25376234276512966</v>
      </c>
      <c r="Q17" s="46"/>
      <c r="S17" s="23"/>
      <c r="T17" s="23"/>
      <c r="U17" s="23"/>
      <c r="V17" s="23"/>
      <c r="W17" s="23"/>
      <c r="X17" s="23"/>
    </row>
    <row r="18" spans="2:24" x14ac:dyDescent="0.25">
      <c r="I18" s="46"/>
      <c r="J18" s="46"/>
      <c r="K18" s="46"/>
      <c r="L18" s="46"/>
      <c r="M18" s="46"/>
      <c r="N18" s="46"/>
      <c r="O18" s="46"/>
      <c r="Q18" s="46"/>
    </row>
    <row r="19" spans="2:24" x14ac:dyDescent="0.25">
      <c r="Q19" s="46"/>
    </row>
    <row r="20" spans="2:24" ht="14.25" thickBot="1" x14ac:dyDescent="0.3">
      <c r="I20" s="55"/>
      <c r="J20" s="56">
        <v>2018</v>
      </c>
      <c r="K20" s="56">
        <v>2019</v>
      </c>
      <c r="L20" s="57" t="s">
        <v>259</v>
      </c>
      <c r="M20" s="57" t="s">
        <v>551</v>
      </c>
      <c r="N20" s="57" t="s">
        <v>578</v>
      </c>
      <c r="O20" s="57" t="s">
        <v>698</v>
      </c>
      <c r="Q20" s="46"/>
    </row>
    <row r="21" spans="2:24" ht="14.25" thickBot="1" x14ac:dyDescent="0.3">
      <c r="B21" s="730" t="s">
        <v>638</v>
      </c>
      <c r="C21" s="730"/>
      <c r="D21" s="230"/>
      <c r="E21" s="730" t="s">
        <v>639</v>
      </c>
      <c r="F21" s="730"/>
      <c r="G21" s="730"/>
      <c r="I21" s="46" t="s">
        <v>134</v>
      </c>
      <c r="J21" s="54">
        <f t="shared" ref="J21:O22" si="0">J4</f>
        <v>2.194397156543709</v>
      </c>
      <c r="K21" s="54">
        <f t="shared" si="0"/>
        <v>1.8687703569892946</v>
      </c>
      <c r="L21" s="54">
        <f t="shared" si="0"/>
        <v>-4.3084897560221336</v>
      </c>
      <c r="M21" s="54">
        <f t="shared" si="0"/>
        <v>4.3058356988232012</v>
      </c>
      <c r="N21" s="54">
        <f t="shared" si="0"/>
        <v>2.6033498118125542</v>
      </c>
      <c r="O21" s="54">
        <f t="shared" si="0"/>
        <v>2.0479641705497249</v>
      </c>
      <c r="Q21" s="46"/>
    </row>
    <row r="22" spans="2:24" ht="14.25" thickBot="1" x14ac:dyDescent="0.3">
      <c r="B22" s="197"/>
      <c r="C22" s="6"/>
      <c r="D22" s="198"/>
      <c r="E22" s="197"/>
      <c r="I22" s="46" t="s">
        <v>135</v>
      </c>
      <c r="J22" s="54">
        <f t="shared" si="0"/>
        <v>0.77955939743660463</v>
      </c>
      <c r="K22" s="54">
        <f t="shared" si="0"/>
        <v>0.9347677059594266</v>
      </c>
      <c r="L22" s="54">
        <f t="shared" si="0"/>
        <v>-4.3802151013383046</v>
      </c>
      <c r="M22" s="54">
        <f t="shared" si="0"/>
        <v>3.1643506566102477</v>
      </c>
      <c r="N22" s="54">
        <f t="shared" si="0"/>
        <v>1.0644171573000836</v>
      </c>
      <c r="O22" s="54">
        <f t="shared" si="0"/>
        <v>1.1962972900291591</v>
      </c>
    </row>
    <row r="23" spans="2:24" x14ac:dyDescent="0.25">
      <c r="B23" s="38"/>
      <c r="C23" s="39"/>
      <c r="D23" s="238"/>
      <c r="E23" s="38"/>
      <c r="I23" s="46" t="s">
        <v>136</v>
      </c>
      <c r="J23" s="54">
        <f t="shared" ref="J23:O23" si="1">J6</f>
        <v>0.51603171139720716</v>
      </c>
      <c r="K23" s="54">
        <f t="shared" si="1"/>
        <v>0.20633119145441614</v>
      </c>
      <c r="L23" s="54">
        <f t="shared" si="1"/>
        <v>-1.8229593910495039</v>
      </c>
      <c r="M23" s="54">
        <f t="shared" si="1"/>
        <v>-0.71083611010213199</v>
      </c>
      <c r="N23" s="54">
        <f t="shared" si="1"/>
        <v>8.2978306445221139E-2</v>
      </c>
      <c r="O23" s="54">
        <f t="shared" si="1"/>
        <v>9.4990092764661027E-3</v>
      </c>
    </row>
    <row r="24" spans="2:24" x14ac:dyDescent="0.25">
      <c r="I24" s="46" t="s">
        <v>137</v>
      </c>
      <c r="J24" s="54">
        <f t="shared" ref="J24:O24" si="2">J7</f>
        <v>0.54371477800710366</v>
      </c>
      <c r="K24" s="54">
        <f t="shared" si="2"/>
        <v>-0.73364873753568038</v>
      </c>
      <c r="L24" s="54">
        <f t="shared" si="2"/>
        <v>3.2916597444873394</v>
      </c>
      <c r="M24" s="54">
        <f t="shared" si="2"/>
        <v>3.8955337173895391E-2</v>
      </c>
      <c r="N24" s="54">
        <f t="shared" si="2"/>
        <v>0.32968596043597348</v>
      </c>
      <c r="O24" s="54">
        <f t="shared" si="2"/>
        <v>-0.10303405990984009</v>
      </c>
    </row>
    <row r="25" spans="2:24" x14ac:dyDescent="0.25">
      <c r="I25" s="46" t="s">
        <v>131</v>
      </c>
      <c r="J25" s="54">
        <f t="shared" ref="J25:O25" si="3">J8</f>
        <v>4.0337030433846515</v>
      </c>
      <c r="K25" s="54">
        <f t="shared" si="3"/>
        <v>2.2762205168674483</v>
      </c>
      <c r="L25" s="54">
        <f t="shared" si="3"/>
        <v>-7.2200045039226213</v>
      </c>
      <c r="M25" s="54">
        <f t="shared" si="3"/>
        <v>6.798305582505221</v>
      </c>
      <c r="N25" s="54">
        <f t="shared" si="3"/>
        <v>4.0804312359938315</v>
      </c>
      <c r="O25" s="54">
        <f t="shared" si="3"/>
        <v>3.1507264099455194</v>
      </c>
    </row>
    <row r="26" spans="2:24" x14ac:dyDescent="0.25">
      <c r="I26" s="46"/>
    </row>
    <row r="27" spans="2:24" x14ac:dyDescent="0.25">
      <c r="I27" s="46"/>
    </row>
    <row r="28" spans="2:24" ht="14.25" thickBot="1" x14ac:dyDescent="0.3">
      <c r="I28" s="56"/>
      <c r="J28" s="56">
        <v>2018</v>
      </c>
      <c r="K28" s="56">
        <v>2019</v>
      </c>
      <c r="L28" s="57" t="s">
        <v>259</v>
      </c>
      <c r="M28" s="57" t="s">
        <v>551</v>
      </c>
      <c r="N28" s="57" t="s">
        <v>578</v>
      </c>
      <c r="O28" s="57" t="s">
        <v>698</v>
      </c>
    </row>
    <row r="29" spans="2:24" x14ac:dyDescent="0.25">
      <c r="I29" s="53" t="s">
        <v>138</v>
      </c>
      <c r="J29" s="54">
        <f t="shared" ref="J29:O29" si="4">J12</f>
        <v>-5.4800156475521807E-3</v>
      </c>
      <c r="K29" s="54">
        <f t="shared" si="4"/>
        <v>4.8225093412873808E-2</v>
      </c>
      <c r="L29" s="54">
        <f t="shared" si="4"/>
        <v>6.1365343172467363E-2</v>
      </c>
      <c r="M29" s="54">
        <f t="shared" si="4"/>
        <v>9.4038086293184928E-2</v>
      </c>
      <c r="N29" s="54">
        <f t="shared" si="4"/>
        <v>1.3219110132388294E-2</v>
      </c>
      <c r="O29" s="54">
        <f t="shared" si="4"/>
        <v>0</v>
      </c>
    </row>
    <row r="30" spans="2:24" x14ac:dyDescent="0.25">
      <c r="I30" s="53" t="s">
        <v>139</v>
      </c>
      <c r="J30" s="54">
        <f t="shared" ref="J30:O34" si="5">J13</f>
        <v>0.42567075391526343</v>
      </c>
      <c r="K30" s="54">
        <f t="shared" si="5"/>
        <v>-8.1821495250634868E-2</v>
      </c>
      <c r="L30" s="54">
        <f t="shared" si="5"/>
        <v>-1.5184334956793843</v>
      </c>
      <c r="M30" s="54">
        <f t="shared" si="5"/>
        <v>0.74281609531543169</v>
      </c>
      <c r="N30" s="54">
        <f t="shared" si="5"/>
        <v>0.1420933684564343</v>
      </c>
      <c r="O30" s="54">
        <f t="shared" si="5"/>
        <v>8.2523415149100998E-2</v>
      </c>
    </row>
    <row r="31" spans="2:24" x14ac:dyDescent="0.25">
      <c r="I31" s="53" t="s">
        <v>140</v>
      </c>
      <c r="J31" s="54">
        <f t="shared" si="5"/>
        <v>1.2429518567979216</v>
      </c>
      <c r="K31" s="54">
        <f t="shared" si="5"/>
        <v>0.62316573150482646</v>
      </c>
      <c r="L31" s="54">
        <f t="shared" si="5"/>
        <v>-1.5874493670295777</v>
      </c>
      <c r="M31" s="54">
        <f t="shared" si="5"/>
        <v>0.40411167068975734</v>
      </c>
      <c r="N31" s="54">
        <f t="shared" si="5"/>
        <v>0.74963921285795276</v>
      </c>
      <c r="O31" s="54">
        <f t="shared" si="5"/>
        <v>0.13676366166990389</v>
      </c>
    </row>
    <row r="32" spans="2:24" x14ac:dyDescent="0.25">
      <c r="I32" s="53" t="s">
        <v>141</v>
      </c>
      <c r="J32" s="54">
        <f t="shared" si="5"/>
        <v>0.17894358787584497</v>
      </c>
      <c r="K32" s="54">
        <f t="shared" si="5"/>
        <v>0.32212048256499476</v>
      </c>
      <c r="L32" s="54">
        <f t="shared" si="5"/>
        <v>2.1541069275245392E-4</v>
      </c>
      <c r="M32" s="54">
        <f t="shared" si="5"/>
        <v>2.1953176495361045E-2</v>
      </c>
      <c r="N32" s="54">
        <f t="shared" si="5"/>
        <v>9.2962804097539795E-3</v>
      </c>
      <c r="O32" s="54">
        <f t="shared" si="5"/>
        <v>1.0382311461082025E-2</v>
      </c>
    </row>
    <row r="33" spans="3:15" x14ac:dyDescent="0.25">
      <c r="I33" s="53" t="s">
        <v>142</v>
      </c>
      <c r="J33" s="54">
        <f t="shared" si="5"/>
        <v>0.16638170585299286</v>
      </c>
      <c r="K33" s="54">
        <f t="shared" si="5"/>
        <v>0.33538548255260098</v>
      </c>
      <c r="L33" s="54">
        <f t="shared" si="5"/>
        <v>-0.56022192736127663</v>
      </c>
      <c r="M33" s="54">
        <f t="shared" si="5"/>
        <v>0.38394492382451484</v>
      </c>
      <c r="N33" s="54">
        <f t="shared" si="5"/>
        <v>7.3444864579578703E-2</v>
      </c>
      <c r="O33" s="54">
        <f t="shared" si="5"/>
        <v>4.2654496238001528E-2</v>
      </c>
    </row>
    <row r="34" spans="3:15" x14ac:dyDescent="0.25">
      <c r="C34" s="729" t="s">
        <v>132</v>
      </c>
      <c r="D34" s="729"/>
      <c r="F34" s="729" t="s">
        <v>132</v>
      </c>
      <c r="G34" s="729"/>
      <c r="I34" s="46" t="s">
        <v>143</v>
      </c>
      <c r="J34" s="54">
        <f t="shared" si="5"/>
        <v>2.0084678887944718</v>
      </c>
      <c r="K34" s="54">
        <f t="shared" si="5"/>
        <v>1.2470752947846599</v>
      </c>
      <c r="L34" s="54">
        <f t="shared" si="5"/>
        <v>-3.6045240362050182</v>
      </c>
      <c r="M34" s="54">
        <f t="shared" si="5"/>
        <v>1.6256933564942728</v>
      </c>
      <c r="N34" s="54">
        <f t="shared" si="5"/>
        <v>1.0085247692128854</v>
      </c>
      <c r="O34" s="54">
        <f t="shared" si="5"/>
        <v>0.25376234276512966</v>
      </c>
    </row>
    <row r="35" spans="3:15" x14ac:dyDescent="0.25">
      <c r="J35" s="46"/>
      <c r="K35" s="46"/>
      <c r="L35" s="46"/>
      <c r="M35" s="46"/>
      <c r="N35" s="46"/>
      <c r="O35" s="46"/>
    </row>
  </sheetData>
  <mergeCells count="8">
    <mergeCell ref="C34:D34"/>
    <mergeCell ref="F34:G34"/>
    <mergeCell ref="E2:G2"/>
    <mergeCell ref="B2:C2"/>
    <mergeCell ref="B21:C21"/>
    <mergeCell ref="E21:G21"/>
    <mergeCell ref="C15:D15"/>
    <mergeCell ref="F15:G1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B4:X70"/>
  <sheetViews>
    <sheetView showGridLines="0" zoomScale="90" zoomScaleNormal="90" workbookViewId="0"/>
  </sheetViews>
  <sheetFormatPr defaultColWidth="9.140625" defaultRowHeight="13.5" x14ac:dyDescent="0.25"/>
  <cols>
    <col min="1" max="1" width="9.140625" style="17"/>
    <col min="2" max="2" width="30.85546875" style="17" customWidth="1"/>
    <col min="3" max="3" width="17.140625" style="17" customWidth="1"/>
    <col min="4" max="4" width="9.140625" style="114"/>
    <col min="5" max="5" width="35.85546875" style="17" customWidth="1"/>
    <col min="6" max="6" width="15" style="17" customWidth="1"/>
    <col min="7" max="8" width="9.140625" style="17"/>
    <col min="9" max="9" width="11.5703125" style="46" bestFit="1" customWidth="1"/>
    <col min="10" max="17" width="9.7109375" style="46" bestFit="1" customWidth="1"/>
    <col min="18" max="21" width="9.140625" style="46"/>
    <col min="22" max="16384" width="9.140625" style="17"/>
  </cols>
  <sheetData>
    <row r="4" spans="2:24" ht="26.25" customHeight="1" thickBot="1" x14ac:dyDescent="0.3">
      <c r="B4" s="730" t="s">
        <v>636</v>
      </c>
      <c r="C4" s="730"/>
      <c r="D4" s="230"/>
      <c r="E4" s="730" t="s">
        <v>1119</v>
      </c>
      <c r="F4" s="730"/>
      <c r="I4" s="56"/>
      <c r="J4" s="56">
        <v>2009</v>
      </c>
      <c r="K4" s="56">
        <v>2010</v>
      </c>
      <c r="L4" s="56">
        <v>2011</v>
      </c>
      <c r="M4" s="56">
        <v>2012</v>
      </c>
      <c r="N4" s="56">
        <v>2013</v>
      </c>
      <c r="O4" s="56">
        <v>2014</v>
      </c>
      <c r="P4" s="56">
        <v>2015</v>
      </c>
      <c r="Q4" s="57">
        <v>2016</v>
      </c>
      <c r="R4" s="57">
        <v>2017</v>
      </c>
      <c r="S4" s="57">
        <v>2018</v>
      </c>
      <c r="T4" s="57" t="s">
        <v>107</v>
      </c>
      <c r="U4" s="57" t="s">
        <v>259</v>
      </c>
      <c r="V4" s="57" t="s">
        <v>551</v>
      </c>
      <c r="W4" s="57" t="s">
        <v>578</v>
      </c>
      <c r="X4" s="57" t="s">
        <v>698</v>
      </c>
    </row>
    <row r="5" spans="2:24" ht="14.25" thickBot="1" x14ac:dyDescent="0.3">
      <c r="B5" s="197"/>
      <c r="C5" s="6"/>
      <c r="D5" s="198"/>
      <c r="E5" s="197"/>
      <c r="I5" s="46" t="s">
        <v>100</v>
      </c>
      <c r="J5" s="54">
        <v>0.36178404279281651</v>
      </c>
      <c r="K5" s="54">
        <v>-0.11732942063094783</v>
      </c>
      <c r="L5" s="54">
        <v>-5.0455588632178146E-2</v>
      </c>
      <c r="M5" s="54">
        <v>3.4099770022931963</v>
      </c>
      <c r="N5" s="54">
        <v>3.9103977818274758</v>
      </c>
      <c r="O5" s="54">
        <v>3.6163613835255668</v>
      </c>
      <c r="P5" s="54">
        <v>1.0005814649924716</v>
      </c>
      <c r="Q5" s="54">
        <v>1.5474419089750067</v>
      </c>
      <c r="R5" s="115">
        <v>0.70643103952867337</v>
      </c>
      <c r="S5" s="115">
        <v>-0.24526685241367555</v>
      </c>
      <c r="T5" s="115">
        <v>-0.77735903444328813</v>
      </c>
      <c r="U5" s="54">
        <v>3.6055517126811258</v>
      </c>
      <c r="V5" s="23">
        <v>2.6700133703974571</v>
      </c>
      <c r="W5" s="262">
        <v>2.8914714527693657</v>
      </c>
      <c r="X5" s="262">
        <v>2.3112956272920071</v>
      </c>
    </row>
    <row r="6" spans="2:24" x14ac:dyDescent="0.25">
      <c r="B6" s="38"/>
      <c r="C6" s="39"/>
      <c r="D6" s="238"/>
      <c r="E6" s="38"/>
      <c r="I6" s="46" t="s">
        <v>101</v>
      </c>
      <c r="J6" s="54">
        <v>-1.4088210717960739</v>
      </c>
      <c r="K6" s="54">
        <v>-0.95653434200995568</v>
      </c>
      <c r="L6" s="54">
        <v>-0.37855520396044018</v>
      </c>
      <c r="M6" s="54">
        <v>0.57345551792743377</v>
      </c>
      <c r="N6" s="54">
        <v>0.65074837907982785</v>
      </c>
      <c r="O6" s="54">
        <v>0.23050033036151524</v>
      </c>
      <c r="P6" s="54">
        <v>0.1603665209314144</v>
      </c>
      <c r="Q6" s="54">
        <v>0.47310359453266032</v>
      </c>
      <c r="R6" s="115">
        <v>1.044108103887496</v>
      </c>
      <c r="S6" s="115">
        <v>1.0307710591731194</v>
      </c>
      <c r="T6" s="115">
        <v>1.081395861972654</v>
      </c>
      <c r="U6" s="54">
        <v>1.2183644547744257</v>
      </c>
      <c r="V6" s="23">
        <v>1.1726716064589062</v>
      </c>
      <c r="W6" s="262">
        <v>1.217789074620347</v>
      </c>
      <c r="X6" s="262">
        <v>1.1440786172100041</v>
      </c>
    </row>
    <row r="7" spans="2:24" x14ac:dyDescent="0.25">
      <c r="I7" s="46" t="s">
        <v>253</v>
      </c>
      <c r="J7" s="54">
        <v>-0.87543631326246107</v>
      </c>
      <c r="K7" s="54">
        <v>-2.7699807878943359</v>
      </c>
      <c r="L7" s="54">
        <v>-3.3778450385139234</v>
      </c>
      <c r="M7" s="54">
        <v>-1.6463534365338719</v>
      </c>
      <c r="N7" s="54">
        <v>-0.66898842004702808</v>
      </c>
      <c r="O7" s="54">
        <v>-0.98391214702251917</v>
      </c>
      <c r="P7" s="54">
        <v>-1.7130765567195998</v>
      </c>
      <c r="Q7" s="54">
        <v>-3.0771260052301801</v>
      </c>
      <c r="R7" s="115">
        <v>-2.1456530490582444</v>
      </c>
      <c r="S7" s="115">
        <v>-2.0449268259621083</v>
      </c>
      <c r="T7" s="115">
        <v>-2.1375962007218581</v>
      </c>
      <c r="U7" s="54">
        <v>-1</v>
      </c>
      <c r="V7" s="23">
        <v>-2</v>
      </c>
      <c r="W7" s="262">
        <v>-2.2999999999999998</v>
      </c>
      <c r="X7" s="262">
        <v>-2.5</v>
      </c>
    </row>
    <row r="8" spans="2:24" x14ac:dyDescent="0.25">
      <c r="I8" s="46" t="s">
        <v>254</v>
      </c>
      <c r="J8" s="54">
        <v>-1.5210363746886189</v>
      </c>
      <c r="K8" s="54">
        <v>-0.83136342838593447</v>
      </c>
      <c r="L8" s="54">
        <v>-1.1036557047609388</v>
      </c>
      <c r="M8" s="54">
        <v>-1.4066845505212917</v>
      </c>
      <c r="N8" s="54">
        <v>-2.0375063618330223</v>
      </c>
      <c r="O8" s="54">
        <v>-1.7215701204639289</v>
      </c>
      <c r="P8" s="54">
        <v>-1.5402071044784638</v>
      </c>
      <c r="Q8" s="54">
        <v>-1.684325398463363</v>
      </c>
      <c r="R8" s="115">
        <v>-1.519694172788068</v>
      </c>
      <c r="S8" s="115">
        <v>-1.3826200546380685</v>
      </c>
      <c r="T8" s="115">
        <v>-1.1120543935503269</v>
      </c>
      <c r="U8" s="54">
        <v>-1.5</v>
      </c>
      <c r="V8" s="23">
        <v>-1.5</v>
      </c>
      <c r="W8" s="262">
        <v>-1.5</v>
      </c>
      <c r="X8" s="262">
        <v>-1.5</v>
      </c>
    </row>
    <row r="9" spans="2:24" x14ac:dyDescent="0.25">
      <c r="I9" s="67" t="s">
        <v>108</v>
      </c>
      <c r="J9" s="194">
        <v>-3.4435097169543369</v>
      </c>
      <c r="K9" s="194">
        <v>-4.6752079789211738</v>
      </c>
      <c r="L9" s="194">
        <v>-4.9105115358674807</v>
      </c>
      <c r="M9" s="194">
        <v>0.9303945331654665</v>
      </c>
      <c r="N9" s="194">
        <v>1.8546513790272532</v>
      </c>
      <c r="O9" s="194">
        <v>1.1413794464006339</v>
      </c>
      <c r="P9" s="194">
        <v>-2.0923356752741773</v>
      </c>
      <c r="Q9" s="194">
        <v>-2.7409059001858758</v>
      </c>
      <c r="R9" s="68">
        <v>-1.9148080784301431</v>
      </c>
      <c r="S9" s="68">
        <v>-2.642042673840733</v>
      </c>
      <c r="T9" s="68">
        <v>-2.9456137667428193</v>
      </c>
      <c r="U9" s="194">
        <v>2.3239161674555517</v>
      </c>
      <c r="V9" s="23">
        <v>0.34268497685636329</v>
      </c>
      <c r="W9" s="262">
        <v>0.3092605273897126</v>
      </c>
      <c r="X9" s="262">
        <v>-0.54462575549798875</v>
      </c>
    </row>
    <row r="11" spans="2:24" x14ac:dyDescent="0.25">
      <c r="J11" s="46">
        <v>100</v>
      </c>
    </row>
    <row r="13" spans="2:24" ht="14.25" thickBot="1" x14ac:dyDescent="0.3">
      <c r="I13" s="58"/>
      <c r="J13" s="59">
        <v>2015</v>
      </c>
      <c r="K13" s="59">
        <v>2016</v>
      </c>
      <c r="L13" s="59">
        <v>2017</v>
      </c>
      <c r="M13" s="59">
        <v>2018</v>
      </c>
      <c r="N13" s="59" t="s">
        <v>107</v>
      </c>
      <c r="O13" s="59" t="s">
        <v>259</v>
      </c>
      <c r="P13" s="59" t="s">
        <v>551</v>
      </c>
      <c r="Q13" s="59" t="s">
        <v>578</v>
      </c>
      <c r="R13" s="59" t="s">
        <v>698</v>
      </c>
      <c r="S13" s="48"/>
      <c r="T13" s="48"/>
      <c r="U13" s="48"/>
    </row>
    <row r="14" spans="2:24" x14ac:dyDescent="0.25">
      <c r="I14" s="49" t="s">
        <v>102</v>
      </c>
      <c r="J14" s="50">
        <v>-0.30685544460117209</v>
      </c>
      <c r="K14" s="50">
        <v>-0.51612820803027648</v>
      </c>
      <c r="L14" s="50">
        <v>1.3058612857026457</v>
      </c>
      <c r="M14" s="50">
        <v>2.4610806376507735</v>
      </c>
      <c r="N14" s="50">
        <v>2.6814850562645458</v>
      </c>
      <c r="O14" s="50">
        <v>1.6911236827108942</v>
      </c>
      <c r="P14" s="50">
        <v>0.21335838546070451</v>
      </c>
      <c r="Q14" s="50">
        <v>1.9422354101632096</v>
      </c>
      <c r="R14" s="50">
        <v>2.0176013253190712</v>
      </c>
    </row>
    <row r="15" spans="2:24" x14ac:dyDescent="0.25">
      <c r="I15" s="49" t="s">
        <v>103</v>
      </c>
      <c r="J15" s="50">
        <v>8.0362096645692938E-2</v>
      </c>
      <c r="K15" s="50">
        <v>0.17326731824941455</v>
      </c>
      <c r="L15" s="50">
        <v>0.87553326711939694</v>
      </c>
      <c r="M15" s="50">
        <v>1.5497173777771458</v>
      </c>
      <c r="N15" s="50">
        <v>1.2185254175451707</v>
      </c>
      <c r="O15" s="50">
        <v>0.79011048738409773</v>
      </c>
      <c r="P15" s="50">
        <v>0.64672439851462082</v>
      </c>
      <c r="Q15" s="50">
        <v>1.1292353440020058</v>
      </c>
      <c r="R15" s="50">
        <v>1.5077644720562815</v>
      </c>
    </row>
    <row r="16" spans="2:24" x14ac:dyDescent="0.25">
      <c r="I16" s="49" t="s">
        <v>104</v>
      </c>
      <c r="J16" s="50">
        <v>-5.8309602074485323E-2</v>
      </c>
      <c r="K16" s="50">
        <v>-0.12327560839583385</v>
      </c>
      <c r="L16" s="50">
        <v>0.71369693522654831</v>
      </c>
      <c r="M16" s="50">
        <v>0.67025021973269472</v>
      </c>
      <c r="N16" s="50">
        <v>0.61927822466342519</v>
      </c>
      <c r="O16" s="50">
        <v>0.51607710537289775</v>
      </c>
      <c r="P16" s="50">
        <v>0.14773854514445611</v>
      </c>
      <c r="Q16" s="50">
        <v>0.36009949242178535</v>
      </c>
      <c r="R16" s="50">
        <v>0.34317842079012839</v>
      </c>
    </row>
    <row r="17" spans="2:24" x14ac:dyDescent="0.25">
      <c r="C17" s="137" t="s">
        <v>9</v>
      </c>
      <c r="F17" s="137" t="s">
        <v>9</v>
      </c>
      <c r="I17" s="49" t="s">
        <v>105</v>
      </c>
      <c r="J17" s="50">
        <v>-0.3289079391723797</v>
      </c>
      <c r="K17" s="50">
        <v>-0.2461199178838572</v>
      </c>
      <c r="L17" s="50">
        <v>-0.38336891664329975</v>
      </c>
      <c r="M17" s="50">
        <v>0.24111304014093335</v>
      </c>
      <c r="N17" s="50">
        <v>0.7519161674717586</v>
      </c>
      <c r="O17" s="50">
        <v>0.55493608995389854</v>
      </c>
      <c r="P17" s="50">
        <v>-0.58110455819837237</v>
      </c>
      <c r="Q17" s="50">
        <v>0.45290057373941855</v>
      </c>
      <c r="R17" s="50">
        <v>0.16665843247266129</v>
      </c>
    </row>
    <row r="18" spans="2:24" x14ac:dyDescent="0.25">
      <c r="I18" s="49" t="s">
        <v>257</v>
      </c>
      <c r="J18" s="50">
        <v>0</v>
      </c>
      <c r="K18" s="50">
        <v>-0.32</v>
      </c>
      <c r="L18" s="50">
        <v>0.1</v>
      </c>
      <c r="M18" s="50">
        <v>0</v>
      </c>
      <c r="N18" s="50">
        <v>9.1765246584191357E-2</v>
      </c>
      <c r="O18" s="50">
        <v>-0.19</v>
      </c>
      <c r="P18" s="54">
        <v>0</v>
      </c>
      <c r="Q18" s="54">
        <v>0</v>
      </c>
      <c r="R18" s="54">
        <v>0</v>
      </c>
    </row>
    <row r="20" spans="2:24" ht="29.25" customHeight="1" thickBot="1" x14ac:dyDescent="0.3">
      <c r="B20" s="730" t="s">
        <v>637</v>
      </c>
      <c r="C20" s="730"/>
      <c r="D20" s="230"/>
      <c r="E20" s="730" t="s">
        <v>1120</v>
      </c>
      <c r="F20" s="730"/>
      <c r="I20" s="56"/>
      <c r="J20" s="56">
        <v>2009</v>
      </c>
      <c r="K20" s="56">
        <v>2010</v>
      </c>
      <c r="L20" s="56">
        <v>2011</v>
      </c>
      <c r="M20" s="56">
        <v>2012</v>
      </c>
      <c r="N20" s="56">
        <v>2013</v>
      </c>
      <c r="O20" s="56">
        <v>2014</v>
      </c>
      <c r="P20" s="56">
        <v>2015</v>
      </c>
      <c r="Q20" s="57">
        <v>2016</v>
      </c>
      <c r="R20" s="57">
        <v>2017</v>
      </c>
      <c r="S20" s="57">
        <v>2018</v>
      </c>
      <c r="T20" s="57" t="s">
        <v>107</v>
      </c>
      <c r="U20" s="57" t="s">
        <v>259</v>
      </c>
      <c r="V20" s="57" t="s">
        <v>551</v>
      </c>
      <c r="W20" s="57" t="s">
        <v>578</v>
      </c>
      <c r="X20" s="57" t="s">
        <v>698</v>
      </c>
    </row>
    <row r="21" spans="2:24" x14ac:dyDescent="0.25">
      <c r="I21" s="46" t="s">
        <v>144</v>
      </c>
      <c r="J21" s="54">
        <f>J5</f>
        <v>0.36178404279281651</v>
      </c>
      <c r="K21" s="54">
        <f t="shared" ref="K21:X21" si="0">K5</f>
        <v>-0.11732942063094783</v>
      </c>
      <c r="L21" s="54">
        <f t="shared" si="0"/>
        <v>-5.0455588632178146E-2</v>
      </c>
      <c r="M21" s="54">
        <f t="shared" si="0"/>
        <v>3.4099770022931963</v>
      </c>
      <c r="N21" s="54">
        <f t="shared" si="0"/>
        <v>3.9103977818274758</v>
      </c>
      <c r="O21" s="54">
        <f t="shared" si="0"/>
        <v>3.6163613835255668</v>
      </c>
      <c r="P21" s="54">
        <f t="shared" si="0"/>
        <v>1.0005814649924716</v>
      </c>
      <c r="Q21" s="54">
        <f t="shared" si="0"/>
        <v>1.5474419089750067</v>
      </c>
      <c r="R21" s="115">
        <f t="shared" si="0"/>
        <v>0.70643103952867337</v>
      </c>
      <c r="S21" s="115">
        <f t="shared" si="0"/>
        <v>-0.24526685241367555</v>
      </c>
      <c r="T21" s="115">
        <f t="shared" si="0"/>
        <v>-0.77735903444328813</v>
      </c>
      <c r="U21" s="54">
        <f t="shared" si="0"/>
        <v>3.6055517126811258</v>
      </c>
      <c r="V21" s="262">
        <f t="shared" si="0"/>
        <v>2.6700133703974571</v>
      </c>
      <c r="W21" s="262">
        <f t="shared" si="0"/>
        <v>2.8914714527693657</v>
      </c>
      <c r="X21" s="262">
        <f t="shared" si="0"/>
        <v>2.3112956272920071</v>
      </c>
    </row>
    <row r="22" spans="2:24" x14ac:dyDescent="0.25">
      <c r="I22" s="46" t="s">
        <v>145</v>
      </c>
      <c r="J22" s="54">
        <f t="shared" ref="J22:X22" si="1">J6</f>
        <v>-1.4088210717960739</v>
      </c>
      <c r="K22" s="54">
        <f t="shared" si="1"/>
        <v>-0.95653434200995568</v>
      </c>
      <c r="L22" s="54">
        <f t="shared" si="1"/>
        <v>-0.37855520396044018</v>
      </c>
      <c r="M22" s="54">
        <f t="shared" si="1"/>
        <v>0.57345551792743377</v>
      </c>
      <c r="N22" s="54">
        <f t="shared" si="1"/>
        <v>0.65074837907982785</v>
      </c>
      <c r="O22" s="54">
        <f t="shared" si="1"/>
        <v>0.23050033036151524</v>
      </c>
      <c r="P22" s="54">
        <f t="shared" si="1"/>
        <v>0.1603665209314144</v>
      </c>
      <c r="Q22" s="54">
        <f t="shared" si="1"/>
        <v>0.47310359453266032</v>
      </c>
      <c r="R22" s="115">
        <f t="shared" si="1"/>
        <v>1.044108103887496</v>
      </c>
      <c r="S22" s="115">
        <f t="shared" si="1"/>
        <v>1.0307710591731194</v>
      </c>
      <c r="T22" s="115">
        <f t="shared" si="1"/>
        <v>1.081395861972654</v>
      </c>
      <c r="U22" s="54">
        <f t="shared" si="1"/>
        <v>1.2183644547744257</v>
      </c>
      <c r="V22" s="262">
        <f t="shared" si="1"/>
        <v>1.1726716064589062</v>
      </c>
      <c r="W22" s="262">
        <f t="shared" si="1"/>
        <v>1.217789074620347</v>
      </c>
      <c r="X22" s="262">
        <f t="shared" si="1"/>
        <v>1.1440786172100041</v>
      </c>
    </row>
    <row r="23" spans="2:24" x14ac:dyDescent="0.25">
      <c r="I23" s="46" t="s">
        <v>255</v>
      </c>
      <c r="J23" s="54">
        <f t="shared" ref="J23:X23" si="2">J7</f>
        <v>-0.87543631326246107</v>
      </c>
      <c r="K23" s="54">
        <f t="shared" si="2"/>
        <v>-2.7699807878943359</v>
      </c>
      <c r="L23" s="54">
        <f t="shared" si="2"/>
        <v>-3.3778450385139234</v>
      </c>
      <c r="M23" s="54">
        <f t="shared" si="2"/>
        <v>-1.6463534365338719</v>
      </c>
      <c r="N23" s="54">
        <f t="shared" si="2"/>
        <v>-0.66898842004702808</v>
      </c>
      <c r="O23" s="54">
        <f t="shared" si="2"/>
        <v>-0.98391214702251917</v>
      </c>
      <c r="P23" s="54">
        <f t="shared" si="2"/>
        <v>-1.7130765567195998</v>
      </c>
      <c r="Q23" s="54">
        <f t="shared" si="2"/>
        <v>-3.0771260052301801</v>
      </c>
      <c r="R23" s="115">
        <f t="shared" si="2"/>
        <v>-2.1456530490582444</v>
      </c>
      <c r="S23" s="115">
        <f t="shared" si="2"/>
        <v>-2.0449268259621083</v>
      </c>
      <c r="T23" s="115">
        <f t="shared" si="2"/>
        <v>-2.1375962007218581</v>
      </c>
      <c r="U23" s="54">
        <f t="shared" si="2"/>
        <v>-1</v>
      </c>
      <c r="V23" s="262">
        <f t="shared" si="2"/>
        <v>-2</v>
      </c>
      <c r="W23" s="262">
        <f t="shared" si="2"/>
        <v>-2.2999999999999998</v>
      </c>
      <c r="X23" s="262">
        <f t="shared" si="2"/>
        <v>-2.5</v>
      </c>
    </row>
    <row r="24" spans="2:24" x14ac:dyDescent="0.25">
      <c r="I24" s="46" t="s">
        <v>256</v>
      </c>
      <c r="J24" s="54">
        <f t="shared" ref="J24:X24" si="3">J8</f>
        <v>-1.5210363746886189</v>
      </c>
      <c r="K24" s="54">
        <f t="shared" si="3"/>
        <v>-0.83136342838593447</v>
      </c>
      <c r="L24" s="54">
        <f t="shared" si="3"/>
        <v>-1.1036557047609388</v>
      </c>
      <c r="M24" s="54">
        <f t="shared" si="3"/>
        <v>-1.4066845505212917</v>
      </c>
      <c r="N24" s="54">
        <f t="shared" si="3"/>
        <v>-2.0375063618330223</v>
      </c>
      <c r="O24" s="54">
        <f t="shared" si="3"/>
        <v>-1.7215701204639289</v>
      </c>
      <c r="P24" s="54">
        <f t="shared" si="3"/>
        <v>-1.5402071044784638</v>
      </c>
      <c r="Q24" s="54">
        <f t="shared" si="3"/>
        <v>-1.684325398463363</v>
      </c>
      <c r="R24" s="115">
        <f t="shared" si="3"/>
        <v>-1.519694172788068</v>
      </c>
      <c r="S24" s="115">
        <f t="shared" si="3"/>
        <v>-1.3826200546380685</v>
      </c>
      <c r="T24" s="115">
        <f t="shared" si="3"/>
        <v>-1.1120543935503269</v>
      </c>
      <c r="U24" s="54">
        <f t="shared" si="3"/>
        <v>-1.5</v>
      </c>
      <c r="V24" s="262">
        <f t="shared" si="3"/>
        <v>-1.5</v>
      </c>
      <c r="W24" s="262">
        <f t="shared" si="3"/>
        <v>-1.5</v>
      </c>
      <c r="X24" s="262">
        <f t="shared" si="3"/>
        <v>-1.5</v>
      </c>
    </row>
    <row r="25" spans="2:24" x14ac:dyDescent="0.25">
      <c r="I25" s="46" t="s">
        <v>146</v>
      </c>
      <c r="J25" s="194">
        <f t="shared" ref="J25:X25" si="4">J9</f>
        <v>-3.4435097169543369</v>
      </c>
      <c r="K25" s="194">
        <f t="shared" si="4"/>
        <v>-4.6752079789211738</v>
      </c>
      <c r="L25" s="194">
        <f t="shared" si="4"/>
        <v>-4.9105115358674807</v>
      </c>
      <c r="M25" s="194">
        <f t="shared" si="4"/>
        <v>0.9303945331654665</v>
      </c>
      <c r="N25" s="194">
        <f t="shared" si="4"/>
        <v>1.8546513790272532</v>
      </c>
      <c r="O25" s="194">
        <f t="shared" si="4"/>
        <v>1.1413794464006339</v>
      </c>
      <c r="P25" s="194">
        <f t="shared" si="4"/>
        <v>-2.0923356752741773</v>
      </c>
      <c r="Q25" s="194">
        <f t="shared" si="4"/>
        <v>-2.7409059001858758</v>
      </c>
      <c r="R25" s="68">
        <f t="shared" si="4"/>
        <v>-1.9148080784301431</v>
      </c>
      <c r="S25" s="68">
        <f t="shared" si="4"/>
        <v>-2.642042673840733</v>
      </c>
      <c r="T25" s="68">
        <f t="shared" si="4"/>
        <v>-2.9456137667428193</v>
      </c>
      <c r="U25" s="194">
        <f t="shared" si="4"/>
        <v>2.3239161674555517</v>
      </c>
      <c r="V25" s="262">
        <f t="shared" si="4"/>
        <v>0.34268497685636329</v>
      </c>
      <c r="W25" s="262">
        <f t="shared" si="4"/>
        <v>0.3092605273897126</v>
      </c>
      <c r="X25" s="262">
        <f t="shared" si="4"/>
        <v>-0.54462575549798875</v>
      </c>
    </row>
    <row r="29" spans="2:24" ht="14.25" thickBot="1" x14ac:dyDescent="0.3">
      <c r="I29" s="58"/>
      <c r="J29" s="59">
        <v>2015</v>
      </c>
      <c r="K29" s="59">
        <v>2016</v>
      </c>
      <c r="L29" s="59">
        <v>2017</v>
      </c>
      <c r="M29" s="59">
        <v>2018</v>
      </c>
      <c r="N29" s="59" t="s">
        <v>107</v>
      </c>
      <c r="O29" s="59" t="s">
        <v>259</v>
      </c>
      <c r="P29" s="59" t="s">
        <v>551</v>
      </c>
      <c r="Q29" s="59" t="s">
        <v>578</v>
      </c>
      <c r="R29" s="59" t="s">
        <v>698</v>
      </c>
    </row>
    <row r="30" spans="2:24" x14ac:dyDescent="0.25">
      <c r="I30" s="46" t="s">
        <v>147</v>
      </c>
      <c r="J30" s="50">
        <f>J14</f>
        <v>-0.30685544460117209</v>
      </c>
      <c r="K30" s="50">
        <f t="shared" ref="K30:R30" si="5">K14</f>
        <v>-0.51612820803027648</v>
      </c>
      <c r="L30" s="50">
        <f t="shared" si="5"/>
        <v>1.3058612857026457</v>
      </c>
      <c r="M30" s="50">
        <f t="shared" si="5"/>
        <v>2.4610806376507735</v>
      </c>
      <c r="N30" s="50">
        <f t="shared" si="5"/>
        <v>2.6814850562645458</v>
      </c>
      <c r="O30" s="50">
        <f t="shared" si="5"/>
        <v>1.6911236827108942</v>
      </c>
      <c r="P30" s="50">
        <f t="shared" si="5"/>
        <v>0.21335838546070451</v>
      </c>
      <c r="Q30" s="50">
        <f t="shared" si="5"/>
        <v>1.9422354101632096</v>
      </c>
      <c r="R30" s="50">
        <f t="shared" si="5"/>
        <v>2.0176013253190712</v>
      </c>
    </row>
    <row r="31" spans="2:24" x14ac:dyDescent="0.25">
      <c r="I31" s="46" t="s">
        <v>148</v>
      </c>
      <c r="J31" s="50">
        <f t="shared" ref="J31:R34" si="6">J15</f>
        <v>8.0362096645692938E-2</v>
      </c>
      <c r="K31" s="50">
        <f t="shared" si="6"/>
        <v>0.17326731824941455</v>
      </c>
      <c r="L31" s="50">
        <f t="shared" si="6"/>
        <v>0.87553326711939694</v>
      </c>
      <c r="M31" s="50">
        <f t="shared" si="6"/>
        <v>1.5497173777771458</v>
      </c>
      <c r="N31" s="50">
        <f t="shared" si="6"/>
        <v>1.2185254175451707</v>
      </c>
      <c r="O31" s="50">
        <f t="shared" si="6"/>
        <v>0.79011048738409773</v>
      </c>
      <c r="P31" s="50">
        <f t="shared" si="6"/>
        <v>0.64672439851462082</v>
      </c>
      <c r="Q31" s="50">
        <f t="shared" si="6"/>
        <v>1.1292353440020058</v>
      </c>
      <c r="R31" s="50">
        <f t="shared" si="6"/>
        <v>1.5077644720562815</v>
      </c>
    </row>
    <row r="32" spans="2:24" x14ac:dyDescent="0.25">
      <c r="I32" s="46" t="s">
        <v>149</v>
      </c>
      <c r="J32" s="50">
        <f t="shared" si="6"/>
        <v>-5.8309602074485323E-2</v>
      </c>
      <c r="K32" s="50">
        <f t="shared" si="6"/>
        <v>-0.12327560839583385</v>
      </c>
      <c r="L32" s="50">
        <f t="shared" si="6"/>
        <v>0.71369693522654831</v>
      </c>
      <c r="M32" s="50">
        <f t="shared" si="6"/>
        <v>0.67025021973269472</v>
      </c>
      <c r="N32" s="50">
        <f t="shared" si="6"/>
        <v>0.61927822466342519</v>
      </c>
      <c r="O32" s="50">
        <f t="shared" si="6"/>
        <v>0.51607710537289775</v>
      </c>
      <c r="P32" s="50">
        <f t="shared" si="6"/>
        <v>0.14773854514445611</v>
      </c>
      <c r="Q32" s="50">
        <f t="shared" si="6"/>
        <v>0.36009949242178535</v>
      </c>
      <c r="R32" s="50">
        <f t="shared" si="6"/>
        <v>0.34317842079012839</v>
      </c>
    </row>
    <row r="33" spans="2:18" x14ac:dyDescent="0.25">
      <c r="I33" s="46" t="s">
        <v>150</v>
      </c>
      <c r="J33" s="50">
        <f t="shared" si="6"/>
        <v>-0.3289079391723797</v>
      </c>
      <c r="K33" s="50">
        <f t="shared" si="6"/>
        <v>-0.2461199178838572</v>
      </c>
      <c r="L33" s="50">
        <f t="shared" si="6"/>
        <v>-0.38336891664329975</v>
      </c>
      <c r="M33" s="50">
        <f t="shared" si="6"/>
        <v>0.24111304014093335</v>
      </c>
      <c r="N33" s="50">
        <f t="shared" si="6"/>
        <v>0.7519161674717586</v>
      </c>
      <c r="O33" s="50">
        <f t="shared" si="6"/>
        <v>0.55493608995389854</v>
      </c>
      <c r="P33" s="50">
        <f t="shared" si="6"/>
        <v>-0.58110455819837237</v>
      </c>
      <c r="Q33" s="50">
        <f t="shared" si="6"/>
        <v>0.45290057373941855</v>
      </c>
      <c r="R33" s="50">
        <f t="shared" si="6"/>
        <v>0.16665843247266129</v>
      </c>
    </row>
    <row r="34" spans="2:18" x14ac:dyDescent="0.25">
      <c r="B34" s="46"/>
      <c r="C34" s="137" t="s">
        <v>132</v>
      </c>
      <c r="D34" s="60"/>
      <c r="F34" s="137" t="s">
        <v>132</v>
      </c>
      <c r="I34" s="46" t="s">
        <v>258</v>
      </c>
      <c r="J34" s="50">
        <f t="shared" si="6"/>
        <v>0</v>
      </c>
      <c r="K34" s="50">
        <f t="shared" si="6"/>
        <v>-0.32</v>
      </c>
      <c r="L34" s="50">
        <f t="shared" si="6"/>
        <v>0.1</v>
      </c>
      <c r="M34" s="50">
        <f t="shared" si="6"/>
        <v>0</v>
      </c>
      <c r="N34" s="50">
        <f t="shared" si="6"/>
        <v>9.1765246584191357E-2</v>
      </c>
      <c r="O34" s="50">
        <f t="shared" si="6"/>
        <v>-0.19</v>
      </c>
      <c r="P34" s="50">
        <f t="shared" si="6"/>
        <v>0</v>
      </c>
      <c r="Q34" s="50">
        <f t="shared" si="6"/>
        <v>0</v>
      </c>
      <c r="R34" s="50">
        <f t="shared" si="6"/>
        <v>0</v>
      </c>
    </row>
    <row r="35" spans="2:18" x14ac:dyDescent="0.25">
      <c r="C35" s="46"/>
    </row>
    <row r="38" spans="2:18" x14ac:dyDescent="0.25">
      <c r="I38" s="17"/>
    </row>
    <row r="39" spans="2:18" x14ac:dyDescent="0.25">
      <c r="I39" s="17"/>
    </row>
    <row r="40" spans="2:18" x14ac:dyDescent="0.25">
      <c r="I40" s="17"/>
      <c r="J40" s="195"/>
      <c r="K40" s="195"/>
      <c r="L40" s="195"/>
      <c r="M40" s="195"/>
      <c r="N40" s="195"/>
    </row>
    <row r="41" spans="2:18" x14ac:dyDescent="0.25">
      <c r="I41" s="17"/>
      <c r="J41" s="195"/>
      <c r="K41" s="195"/>
      <c r="L41" s="195"/>
      <c r="M41" s="195"/>
      <c r="N41" s="195"/>
    </row>
    <row r="42" spans="2:18" x14ac:dyDescent="0.25">
      <c r="I42" s="17"/>
      <c r="J42" s="195"/>
      <c r="K42" s="195"/>
      <c r="L42" s="195"/>
      <c r="M42" s="195"/>
      <c r="N42" s="195"/>
    </row>
    <row r="43" spans="2:18" x14ac:dyDescent="0.25">
      <c r="I43" s="17"/>
      <c r="J43" s="195"/>
      <c r="K43" s="195"/>
      <c r="L43" s="195"/>
      <c r="M43" s="195"/>
      <c r="N43" s="195"/>
    </row>
    <row r="44" spans="2:18" x14ac:dyDescent="0.25">
      <c r="I44" s="17"/>
      <c r="J44" s="195"/>
      <c r="K44" s="195"/>
      <c r="L44" s="195"/>
      <c r="M44" s="195"/>
      <c r="N44" s="195"/>
    </row>
    <row r="45" spans="2:18" x14ac:dyDescent="0.25">
      <c r="I45" s="17"/>
      <c r="J45" s="195"/>
      <c r="K45" s="195"/>
      <c r="L45" s="195"/>
      <c r="M45" s="195"/>
      <c r="N45" s="195"/>
    </row>
    <row r="46" spans="2:18" x14ac:dyDescent="0.25">
      <c r="I46" s="17"/>
      <c r="J46" s="195"/>
      <c r="K46" s="195"/>
      <c r="L46" s="195"/>
      <c r="M46" s="195"/>
      <c r="N46" s="195"/>
    </row>
    <row r="47" spans="2:18" x14ac:dyDescent="0.25">
      <c r="I47" s="17"/>
      <c r="J47" s="195"/>
      <c r="K47" s="195"/>
      <c r="L47" s="195"/>
      <c r="M47" s="195"/>
      <c r="N47" s="195"/>
    </row>
    <row r="48" spans="2:18" x14ac:dyDescent="0.25">
      <c r="I48" s="17"/>
      <c r="J48" s="195"/>
      <c r="K48" s="195"/>
      <c r="L48" s="195"/>
      <c r="M48" s="195"/>
      <c r="N48" s="195"/>
    </row>
    <row r="49" spans="9:24" x14ac:dyDescent="0.25">
      <c r="I49" s="17"/>
      <c r="J49" s="195"/>
      <c r="K49" s="195"/>
      <c r="L49" s="195"/>
      <c r="M49" s="195"/>
      <c r="N49" s="195"/>
    </row>
    <row r="50" spans="9:24" x14ac:dyDescent="0.25">
      <c r="I50" s="17"/>
      <c r="J50" s="195"/>
      <c r="K50" s="195"/>
      <c r="L50" s="195"/>
      <c r="M50" s="195"/>
      <c r="N50" s="195"/>
      <c r="V50" s="46"/>
      <c r="W50" s="196"/>
      <c r="X50" s="196"/>
    </row>
    <row r="51" spans="9:24" x14ac:dyDescent="0.25">
      <c r="I51" s="17"/>
      <c r="J51" s="195"/>
      <c r="K51" s="195"/>
      <c r="L51" s="195"/>
      <c r="M51" s="195"/>
      <c r="N51" s="195"/>
      <c r="V51" s="46"/>
      <c r="W51" s="196"/>
      <c r="X51" s="196"/>
    </row>
    <row r="52" spans="9:24" x14ac:dyDescent="0.25">
      <c r="I52" s="17"/>
      <c r="J52" s="195"/>
      <c r="K52" s="195"/>
      <c r="L52" s="195"/>
      <c r="M52" s="195"/>
      <c r="N52" s="195"/>
      <c r="V52" s="46"/>
      <c r="W52" s="196"/>
      <c r="X52" s="196"/>
    </row>
    <row r="53" spans="9:24" x14ac:dyDescent="0.25">
      <c r="I53" s="17"/>
      <c r="V53" s="46"/>
      <c r="W53" s="196"/>
      <c r="X53" s="196"/>
    </row>
    <row r="54" spans="9:24" x14ac:dyDescent="0.25">
      <c r="I54" s="17"/>
      <c r="V54" s="46"/>
      <c r="W54" s="196"/>
      <c r="X54" s="196"/>
    </row>
    <row r="55" spans="9:24" x14ac:dyDescent="0.25">
      <c r="I55" s="17"/>
    </row>
    <row r="56" spans="9:24" x14ac:dyDescent="0.25">
      <c r="I56" s="17"/>
    </row>
    <row r="57" spans="9:24" x14ac:dyDescent="0.25">
      <c r="I57" s="17"/>
    </row>
    <row r="58" spans="9:24" x14ac:dyDescent="0.25">
      <c r="I58" s="17"/>
    </row>
    <row r="59" spans="9:24" x14ac:dyDescent="0.25">
      <c r="I59" s="17"/>
    </row>
    <row r="60" spans="9:24" x14ac:dyDescent="0.25">
      <c r="I60" s="17"/>
    </row>
    <row r="61" spans="9:24" x14ac:dyDescent="0.25">
      <c r="I61" s="17"/>
    </row>
    <row r="62" spans="9:24" x14ac:dyDescent="0.25">
      <c r="I62" s="17"/>
    </row>
    <row r="63" spans="9:24" x14ac:dyDescent="0.25">
      <c r="I63" s="17"/>
    </row>
    <row r="64" spans="9:24" x14ac:dyDescent="0.25">
      <c r="I64" s="17"/>
    </row>
    <row r="65" spans="9:9" x14ac:dyDescent="0.25">
      <c r="I65" s="17"/>
    </row>
    <row r="66" spans="9:9" x14ac:dyDescent="0.25">
      <c r="I66" s="17"/>
    </row>
    <row r="67" spans="9:9" x14ac:dyDescent="0.25">
      <c r="I67" s="17"/>
    </row>
    <row r="68" spans="9:9" x14ac:dyDescent="0.25">
      <c r="I68" s="17"/>
    </row>
    <row r="69" spans="9:9" x14ac:dyDescent="0.25">
      <c r="I69" s="17"/>
    </row>
    <row r="70" spans="9:9" x14ac:dyDescent="0.25">
      <c r="I70" s="17"/>
    </row>
  </sheetData>
  <mergeCells count="4">
    <mergeCell ref="B4:C4"/>
    <mergeCell ref="E4:F4"/>
    <mergeCell ref="B20:C20"/>
    <mergeCell ref="E20:F2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R174"/>
  <sheetViews>
    <sheetView zoomScaleNormal="100" workbookViewId="0"/>
  </sheetViews>
  <sheetFormatPr defaultColWidth="9.140625" defaultRowHeight="15" x14ac:dyDescent="0.25"/>
  <cols>
    <col min="1" max="1" width="9.140625" style="268"/>
    <col min="2" max="2" width="28.42578125" style="268" customWidth="1"/>
    <col min="3" max="3" width="8" style="268" customWidth="1"/>
    <col min="4" max="7" width="9.140625" style="268"/>
    <col min="8" max="8" width="10.140625" style="268" customWidth="1"/>
    <col min="9" max="16384" width="9.140625" style="268"/>
  </cols>
  <sheetData>
    <row r="1" spans="1:18" x14ac:dyDescent="0.25">
      <c r="A1" s="269"/>
      <c r="B1" s="269"/>
      <c r="C1" s="269"/>
      <c r="D1" s="269"/>
      <c r="H1" s="268" t="s">
        <v>670</v>
      </c>
      <c r="L1" s="269"/>
      <c r="M1" s="269"/>
      <c r="N1" s="269"/>
      <c r="O1" s="269"/>
      <c r="P1" s="269"/>
      <c r="Q1" s="269"/>
      <c r="R1" s="269"/>
    </row>
    <row r="2" spans="1:18" ht="27" customHeight="1" thickBot="1" x14ac:dyDescent="0.3">
      <c r="A2" s="730" t="s">
        <v>678</v>
      </c>
      <c r="B2" s="730"/>
      <c r="C2" s="730"/>
      <c r="D2" s="269"/>
      <c r="I2" s="268" t="s">
        <v>671</v>
      </c>
      <c r="J2" s="268" t="s">
        <v>674</v>
      </c>
      <c r="L2" s="269"/>
      <c r="M2" s="732"/>
      <c r="N2" s="732"/>
      <c r="O2" s="732"/>
      <c r="P2" s="732"/>
      <c r="Q2" s="732"/>
      <c r="R2" s="269"/>
    </row>
    <row r="3" spans="1:18" ht="15.75" customHeight="1" x14ac:dyDescent="0.25">
      <c r="A3" s="731"/>
      <c r="B3" s="731"/>
      <c r="C3" s="731"/>
      <c r="D3" s="273"/>
      <c r="H3" s="268" t="s">
        <v>672</v>
      </c>
      <c r="I3" s="268" t="s">
        <v>673</v>
      </c>
      <c r="J3" s="268" t="s">
        <v>677</v>
      </c>
      <c r="L3" s="269"/>
      <c r="M3" s="269"/>
      <c r="N3" s="269"/>
      <c r="O3" s="269"/>
      <c r="P3" s="269"/>
      <c r="Q3" s="269"/>
      <c r="R3" s="269"/>
    </row>
    <row r="4" spans="1:18" x14ac:dyDescent="0.25">
      <c r="A4" s="272"/>
      <c r="B4" s="271"/>
      <c r="C4" s="271"/>
      <c r="D4" s="270"/>
      <c r="H4" s="457">
        <v>39083</v>
      </c>
      <c r="I4" s="268">
        <v>74.2</v>
      </c>
      <c r="L4" s="269"/>
      <c r="M4" s="269"/>
      <c r="N4" s="269"/>
      <c r="O4" s="269"/>
      <c r="P4" s="269"/>
      <c r="Q4" s="269"/>
      <c r="R4" s="269"/>
    </row>
    <row r="5" spans="1:18" x14ac:dyDescent="0.25">
      <c r="A5" s="269"/>
      <c r="B5" s="269"/>
      <c r="C5" s="269"/>
      <c r="D5" s="269"/>
      <c r="H5" s="457">
        <v>39114</v>
      </c>
      <c r="I5" s="268">
        <v>80.099999999999994</v>
      </c>
      <c r="J5" s="268">
        <v>7.951482479784346</v>
      </c>
      <c r="L5" s="269"/>
      <c r="M5" s="269"/>
      <c r="N5" s="269"/>
      <c r="O5" s="269"/>
      <c r="P5" s="269"/>
      <c r="Q5" s="269"/>
      <c r="R5" s="269"/>
    </row>
    <row r="6" spans="1:18" x14ac:dyDescent="0.25">
      <c r="A6" s="269"/>
      <c r="B6" s="269"/>
      <c r="C6" s="269"/>
      <c r="D6" s="269"/>
      <c r="H6" s="457">
        <v>39142</v>
      </c>
      <c r="I6" s="268">
        <v>75.3</v>
      </c>
      <c r="J6" s="268">
        <v>-5.9925093632958664</v>
      </c>
      <c r="L6" s="269"/>
      <c r="M6" s="269"/>
      <c r="N6" s="269"/>
      <c r="O6" s="269"/>
      <c r="P6" s="269"/>
      <c r="Q6" s="269"/>
      <c r="R6" s="269"/>
    </row>
    <row r="7" spans="1:18" x14ac:dyDescent="0.25">
      <c r="A7" s="269"/>
      <c r="B7" s="269"/>
      <c r="C7" s="269"/>
      <c r="D7" s="269"/>
      <c r="H7" s="457">
        <v>39173</v>
      </c>
      <c r="I7" s="268">
        <v>77.400000000000006</v>
      </c>
      <c r="J7" s="268">
        <v>2.7888446215139595</v>
      </c>
      <c r="L7" s="269"/>
      <c r="M7" s="269"/>
      <c r="N7" s="269"/>
      <c r="O7" s="269"/>
      <c r="P7" s="269"/>
      <c r="Q7" s="269"/>
      <c r="R7" s="269"/>
    </row>
    <row r="8" spans="1:18" x14ac:dyDescent="0.25">
      <c r="H8" s="457">
        <v>39203</v>
      </c>
      <c r="I8" s="268">
        <v>76.599999999999994</v>
      </c>
      <c r="J8" s="268">
        <v>-1.0335917312661564</v>
      </c>
      <c r="L8" s="269"/>
      <c r="M8" s="269"/>
      <c r="N8" s="269"/>
      <c r="O8" s="269"/>
      <c r="P8" s="269"/>
      <c r="Q8" s="269"/>
      <c r="R8" s="269"/>
    </row>
    <row r="9" spans="1:18" x14ac:dyDescent="0.25">
      <c r="H9" s="457">
        <v>39234</v>
      </c>
      <c r="I9" s="268">
        <v>77</v>
      </c>
      <c r="J9" s="268">
        <v>0.5221932114882577</v>
      </c>
      <c r="L9" s="269"/>
      <c r="M9" s="269"/>
      <c r="N9" s="269"/>
      <c r="O9" s="269"/>
      <c r="P9" s="269"/>
      <c r="Q9" s="269"/>
      <c r="R9" s="269"/>
    </row>
    <row r="10" spans="1:18" x14ac:dyDescent="0.25">
      <c r="H10" s="457">
        <v>39264</v>
      </c>
      <c r="I10" s="268">
        <v>76.7</v>
      </c>
      <c r="J10" s="268">
        <v>-0.38961038961038241</v>
      </c>
      <c r="L10" s="269"/>
      <c r="M10" s="269"/>
      <c r="N10" s="269"/>
      <c r="O10" s="269"/>
      <c r="P10" s="269"/>
      <c r="Q10" s="269"/>
      <c r="R10" s="269"/>
    </row>
    <row r="11" spans="1:18" x14ac:dyDescent="0.25">
      <c r="H11" s="457">
        <v>39295</v>
      </c>
      <c r="I11" s="268">
        <v>77</v>
      </c>
      <c r="J11" s="268">
        <v>0.39113428943937834</v>
      </c>
      <c r="L11" s="269"/>
      <c r="M11" s="269"/>
      <c r="N11" s="269"/>
      <c r="O11" s="269"/>
      <c r="P11" s="269"/>
      <c r="Q11" s="269"/>
      <c r="R11" s="269"/>
    </row>
    <row r="12" spans="1:18" x14ac:dyDescent="0.25">
      <c r="H12" s="457">
        <v>39326</v>
      </c>
      <c r="I12" s="268">
        <v>78.3</v>
      </c>
      <c r="J12" s="268">
        <v>1.6883116883116998</v>
      </c>
      <c r="L12" s="269"/>
      <c r="M12" s="269"/>
      <c r="N12" s="269"/>
      <c r="O12" s="269"/>
      <c r="P12" s="269"/>
      <c r="Q12" s="269"/>
      <c r="R12" s="269"/>
    </row>
    <row r="13" spans="1:18" x14ac:dyDescent="0.25">
      <c r="H13" s="457">
        <v>39356</v>
      </c>
      <c r="I13" s="268">
        <v>78.8</v>
      </c>
      <c r="J13" s="268">
        <v>0.6385696040868396</v>
      </c>
      <c r="L13" s="269"/>
      <c r="M13" s="269"/>
      <c r="N13" s="269"/>
      <c r="O13" s="269"/>
      <c r="P13" s="269"/>
      <c r="Q13" s="269"/>
      <c r="R13" s="269"/>
    </row>
    <row r="14" spans="1:18" x14ac:dyDescent="0.25">
      <c r="H14" s="457">
        <v>39387</v>
      </c>
      <c r="I14" s="268">
        <v>80</v>
      </c>
      <c r="J14" s="268">
        <v>1.5228426395939039</v>
      </c>
      <c r="L14" s="269"/>
      <c r="M14" s="269"/>
      <c r="N14" s="269"/>
      <c r="O14" s="269"/>
      <c r="P14" s="269"/>
      <c r="Q14" s="269"/>
      <c r="R14" s="269"/>
    </row>
    <row r="15" spans="1:18" x14ac:dyDescent="0.25">
      <c r="H15" s="457">
        <v>39417</v>
      </c>
      <c r="I15" s="268">
        <v>81.5</v>
      </c>
      <c r="J15" s="268">
        <v>1.875</v>
      </c>
      <c r="L15" s="269"/>
      <c r="M15" s="269"/>
      <c r="N15" s="269"/>
      <c r="O15" s="269"/>
      <c r="P15" s="269"/>
      <c r="Q15" s="269"/>
      <c r="R15" s="269"/>
    </row>
    <row r="16" spans="1:18" x14ac:dyDescent="0.25">
      <c r="H16" s="457">
        <v>39448</v>
      </c>
      <c r="I16" s="268">
        <v>81.599999999999994</v>
      </c>
      <c r="J16" s="268">
        <f t="shared" ref="J16" si="0">I16/I15*100-100</f>
        <v>0.12269938650307211</v>
      </c>
      <c r="L16" s="269"/>
      <c r="M16" s="269"/>
      <c r="N16" s="269"/>
      <c r="O16" s="269"/>
      <c r="P16" s="269"/>
      <c r="Q16" s="269"/>
      <c r="R16" s="269"/>
    </row>
    <row r="17" spans="1:18" ht="27" customHeight="1" thickBot="1" x14ac:dyDescent="0.3">
      <c r="A17" s="730" t="s">
        <v>679</v>
      </c>
      <c r="B17" s="730"/>
      <c r="C17" s="730"/>
      <c r="H17" s="457">
        <v>39479</v>
      </c>
      <c r="I17" s="268">
        <v>82.8</v>
      </c>
      <c r="J17" s="268">
        <f t="shared" ref="J17:J80" si="1">I17/I16*100-100</f>
        <v>1.470588235294116</v>
      </c>
      <c r="L17" s="269"/>
      <c r="M17" s="732"/>
      <c r="N17" s="732"/>
      <c r="O17" s="732"/>
      <c r="P17" s="732"/>
      <c r="Q17" s="732"/>
      <c r="R17" s="269"/>
    </row>
    <row r="18" spans="1:18" x14ac:dyDescent="0.25">
      <c r="H18" s="457">
        <v>39508</v>
      </c>
      <c r="I18" s="268">
        <v>83</v>
      </c>
      <c r="J18" s="268">
        <f t="shared" si="1"/>
        <v>0.24154589371980251</v>
      </c>
      <c r="L18" s="269"/>
      <c r="M18" s="269"/>
      <c r="N18" s="269"/>
      <c r="O18" s="269"/>
      <c r="P18" s="269"/>
      <c r="Q18" s="269"/>
      <c r="R18" s="269"/>
    </row>
    <row r="19" spans="1:18" x14ac:dyDescent="0.25">
      <c r="H19" s="457">
        <v>39539</v>
      </c>
      <c r="I19" s="268">
        <v>82.9</v>
      </c>
      <c r="J19" s="268">
        <f t="shared" si="1"/>
        <v>-0.12048192771084132</v>
      </c>
      <c r="L19" s="269"/>
      <c r="M19" s="269"/>
      <c r="N19" s="269"/>
      <c r="O19" s="269"/>
      <c r="P19" s="269"/>
      <c r="Q19" s="269"/>
      <c r="R19" s="269"/>
    </row>
    <row r="20" spans="1:18" x14ac:dyDescent="0.25">
      <c r="H20" s="457">
        <v>39569</v>
      </c>
      <c r="I20" s="268">
        <v>82.2</v>
      </c>
      <c r="J20" s="268">
        <f t="shared" si="1"/>
        <v>-0.8443908323281164</v>
      </c>
      <c r="L20" s="269"/>
      <c r="M20" s="269"/>
      <c r="N20" s="269"/>
      <c r="O20" s="269"/>
      <c r="P20" s="269"/>
      <c r="Q20" s="269"/>
      <c r="R20" s="269"/>
    </row>
    <row r="21" spans="1:18" x14ac:dyDescent="0.25">
      <c r="H21" s="457">
        <v>39600</v>
      </c>
      <c r="I21" s="268">
        <v>82.5</v>
      </c>
      <c r="J21" s="268">
        <f t="shared" si="1"/>
        <v>0.36496350364963348</v>
      </c>
      <c r="L21" s="269"/>
      <c r="M21" s="269"/>
      <c r="N21" s="269"/>
      <c r="O21" s="269"/>
      <c r="P21" s="269"/>
      <c r="Q21" s="269"/>
      <c r="R21" s="269"/>
    </row>
    <row r="22" spans="1:18" x14ac:dyDescent="0.25">
      <c r="H22" s="457">
        <v>39630</v>
      </c>
      <c r="I22" s="268">
        <v>82</v>
      </c>
      <c r="J22" s="268">
        <f t="shared" si="1"/>
        <v>-0.60606060606060908</v>
      </c>
    </row>
    <row r="23" spans="1:18" x14ac:dyDescent="0.25">
      <c r="H23" s="457">
        <v>39661</v>
      </c>
      <c r="I23" s="268">
        <v>82.3</v>
      </c>
      <c r="J23" s="268">
        <f t="shared" si="1"/>
        <v>0.36585365853657947</v>
      </c>
    </row>
    <row r="24" spans="1:18" x14ac:dyDescent="0.25">
      <c r="H24" s="457">
        <v>39692</v>
      </c>
      <c r="I24" s="268">
        <v>81.599999999999994</v>
      </c>
      <c r="J24" s="268">
        <f t="shared" si="1"/>
        <v>-0.85054678007290363</v>
      </c>
    </row>
    <row r="25" spans="1:18" x14ac:dyDescent="0.25">
      <c r="H25" s="457">
        <v>39722</v>
      </c>
      <c r="I25" s="268">
        <v>82.1</v>
      </c>
      <c r="J25" s="268">
        <f t="shared" si="1"/>
        <v>0.61274509803921262</v>
      </c>
    </row>
    <row r="26" spans="1:18" x14ac:dyDescent="0.25">
      <c r="H26" s="457">
        <v>39753</v>
      </c>
      <c r="I26" s="268">
        <v>78.099999999999994</v>
      </c>
      <c r="J26" s="268">
        <f t="shared" si="1"/>
        <v>-4.8721071863580931</v>
      </c>
    </row>
    <row r="27" spans="1:18" x14ac:dyDescent="0.25">
      <c r="H27" s="457">
        <v>39783</v>
      </c>
      <c r="I27" s="268">
        <v>74.8</v>
      </c>
      <c r="J27" s="268">
        <f t="shared" si="1"/>
        <v>-4.2253521126760489</v>
      </c>
    </row>
    <row r="28" spans="1:18" x14ac:dyDescent="0.25">
      <c r="H28" s="457">
        <v>39814</v>
      </c>
      <c r="I28" s="268">
        <v>67.8</v>
      </c>
      <c r="J28" s="268">
        <f t="shared" si="1"/>
        <v>-9.3582887700534769</v>
      </c>
    </row>
    <row r="29" spans="1:18" x14ac:dyDescent="0.25">
      <c r="H29" s="457">
        <v>39845</v>
      </c>
      <c r="I29" s="268">
        <v>73.2</v>
      </c>
      <c r="J29" s="268">
        <f t="shared" si="1"/>
        <v>7.9646017699115106</v>
      </c>
    </row>
    <row r="30" spans="1:18" x14ac:dyDescent="0.25">
      <c r="H30" s="457">
        <v>39873</v>
      </c>
      <c r="I30" s="268">
        <v>72.2</v>
      </c>
      <c r="J30" s="268">
        <f t="shared" si="1"/>
        <v>-1.3661202185792405</v>
      </c>
    </row>
    <row r="31" spans="1:18" x14ac:dyDescent="0.25">
      <c r="H31" s="457">
        <v>39904</v>
      </c>
      <c r="I31" s="268">
        <v>69.900000000000006</v>
      </c>
      <c r="J31" s="268">
        <f t="shared" si="1"/>
        <v>-3.1855955678670256</v>
      </c>
    </row>
    <row r="32" spans="1:18" x14ac:dyDescent="0.25">
      <c r="H32" s="457">
        <v>39934</v>
      </c>
      <c r="I32" s="268">
        <v>70.7</v>
      </c>
      <c r="J32" s="268">
        <f t="shared" si="1"/>
        <v>1.1444921316165875</v>
      </c>
    </row>
    <row r="33" spans="8:10" x14ac:dyDescent="0.25">
      <c r="H33" s="457">
        <v>39965</v>
      </c>
      <c r="I33" s="268">
        <v>70.900000000000006</v>
      </c>
      <c r="J33" s="268">
        <f t="shared" si="1"/>
        <v>0.28288543140028821</v>
      </c>
    </row>
    <row r="34" spans="8:10" x14ac:dyDescent="0.25">
      <c r="H34" s="457">
        <v>39995</v>
      </c>
      <c r="I34" s="268">
        <v>71.400000000000006</v>
      </c>
      <c r="J34" s="268">
        <f t="shared" si="1"/>
        <v>0.70521861777150718</v>
      </c>
    </row>
    <row r="35" spans="8:10" x14ac:dyDescent="0.25">
      <c r="H35" s="457">
        <v>40026</v>
      </c>
      <c r="I35" s="268">
        <v>72.5</v>
      </c>
      <c r="J35" s="268">
        <f t="shared" si="1"/>
        <v>1.5406162464985869</v>
      </c>
    </row>
    <row r="36" spans="8:10" x14ac:dyDescent="0.25">
      <c r="H36" s="457">
        <v>40057</v>
      </c>
      <c r="I36" s="268">
        <v>74.2</v>
      </c>
      <c r="J36" s="268">
        <f t="shared" si="1"/>
        <v>2.3448275862069039</v>
      </c>
    </row>
    <row r="37" spans="8:10" x14ac:dyDescent="0.25">
      <c r="H37" s="457">
        <v>40087</v>
      </c>
      <c r="I37" s="268">
        <v>75.7</v>
      </c>
      <c r="J37" s="268">
        <f t="shared" si="1"/>
        <v>2.0215633423180606</v>
      </c>
    </row>
    <row r="38" spans="8:10" x14ac:dyDescent="0.25">
      <c r="H38" s="457">
        <v>40118</v>
      </c>
      <c r="I38" s="268">
        <v>76.8</v>
      </c>
      <c r="J38" s="268">
        <f t="shared" si="1"/>
        <v>1.4531043593130732</v>
      </c>
    </row>
    <row r="39" spans="8:10" x14ac:dyDescent="0.25">
      <c r="H39" s="457">
        <v>40148</v>
      </c>
      <c r="I39" s="268">
        <v>79</v>
      </c>
      <c r="J39" s="268">
        <f t="shared" si="1"/>
        <v>2.8645833333333428</v>
      </c>
    </row>
    <row r="40" spans="8:10" x14ac:dyDescent="0.25">
      <c r="H40" s="457">
        <v>40179</v>
      </c>
      <c r="I40" s="268">
        <v>79.8</v>
      </c>
      <c r="J40" s="268">
        <f t="shared" si="1"/>
        <v>1.0126582278481067</v>
      </c>
    </row>
    <row r="41" spans="8:10" x14ac:dyDescent="0.25">
      <c r="H41" s="457">
        <v>40210</v>
      </c>
      <c r="I41" s="268">
        <v>83</v>
      </c>
      <c r="J41" s="268">
        <f t="shared" si="1"/>
        <v>4.0100250626566378</v>
      </c>
    </row>
    <row r="42" spans="8:10" x14ac:dyDescent="0.25">
      <c r="H42" s="457">
        <v>40238</v>
      </c>
      <c r="I42" s="268">
        <v>81.7</v>
      </c>
      <c r="J42" s="268">
        <f t="shared" si="1"/>
        <v>-1.5662650602409514</v>
      </c>
    </row>
    <row r="43" spans="8:10" x14ac:dyDescent="0.25">
      <c r="H43" s="457">
        <v>40269</v>
      </c>
      <c r="I43" s="268">
        <v>82.6</v>
      </c>
      <c r="J43" s="268">
        <f t="shared" si="1"/>
        <v>1.1015911872704862</v>
      </c>
    </row>
    <row r="44" spans="8:10" x14ac:dyDescent="0.25">
      <c r="H44" s="457">
        <v>40299</v>
      </c>
      <c r="I44" s="268">
        <v>83.7</v>
      </c>
      <c r="J44" s="268">
        <f t="shared" si="1"/>
        <v>1.3317191283292971</v>
      </c>
    </row>
    <row r="45" spans="8:10" x14ac:dyDescent="0.25">
      <c r="H45" s="457">
        <v>40330</v>
      </c>
      <c r="I45" s="268">
        <v>84.6</v>
      </c>
      <c r="J45" s="268">
        <f t="shared" si="1"/>
        <v>1.0752688172043037</v>
      </c>
    </row>
    <row r="46" spans="8:10" x14ac:dyDescent="0.25">
      <c r="H46" s="457">
        <v>40360</v>
      </c>
      <c r="I46" s="268">
        <v>85.4</v>
      </c>
      <c r="J46" s="268">
        <f t="shared" si="1"/>
        <v>0.94562647754139562</v>
      </c>
    </row>
    <row r="47" spans="8:10" x14ac:dyDescent="0.25">
      <c r="H47" s="457">
        <v>40391</v>
      </c>
      <c r="I47" s="268">
        <v>86.5</v>
      </c>
      <c r="J47" s="268">
        <f t="shared" si="1"/>
        <v>1.2880562060889815</v>
      </c>
    </row>
    <row r="48" spans="8:10" x14ac:dyDescent="0.25">
      <c r="H48" s="457">
        <v>40422</v>
      </c>
      <c r="I48" s="268">
        <v>84.8</v>
      </c>
      <c r="J48" s="268">
        <f t="shared" si="1"/>
        <v>-1.9653179190751473</v>
      </c>
    </row>
    <row r="49" spans="8:10" x14ac:dyDescent="0.25">
      <c r="H49" s="457">
        <v>40452</v>
      </c>
      <c r="I49" s="268">
        <v>84.5</v>
      </c>
      <c r="J49" s="268">
        <f t="shared" si="1"/>
        <v>-0.35377358490565314</v>
      </c>
    </row>
    <row r="50" spans="8:10" x14ac:dyDescent="0.25">
      <c r="H50" s="457">
        <v>40483</v>
      </c>
      <c r="I50" s="268">
        <v>87.2</v>
      </c>
      <c r="J50" s="268">
        <f t="shared" si="1"/>
        <v>3.1952662721893574</v>
      </c>
    </row>
    <row r="51" spans="8:10" x14ac:dyDescent="0.25">
      <c r="H51" s="457">
        <v>40513</v>
      </c>
      <c r="I51" s="268">
        <v>86.1</v>
      </c>
      <c r="J51" s="268">
        <f t="shared" si="1"/>
        <v>-1.2614678899082605</v>
      </c>
    </row>
    <row r="52" spans="8:10" x14ac:dyDescent="0.25">
      <c r="H52" s="457">
        <v>40544</v>
      </c>
      <c r="I52" s="268">
        <v>88.5</v>
      </c>
      <c r="J52" s="268">
        <f t="shared" si="1"/>
        <v>2.7874564459930298</v>
      </c>
    </row>
    <row r="53" spans="8:10" x14ac:dyDescent="0.25">
      <c r="H53" s="457">
        <v>40575</v>
      </c>
      <c r="I53" s="268">
        <v>88</v>
      </c>
      <c r="J53" s="268">
        <f t="shared" si="1"/>
        <v>-0.56497175141242906</v>
      </c>
    </row>
    <row r="54" spans="8:10" x14ac:dyDescent="0.25">
      <c r="H54" s="457">
        <v>40603</v>
      </c>
      <c r="I54" s="268">
        <v>88</v>
      </c>
      <c r="J54" s="268">
        <f t="shared" si="1"/>
        <v>0</v>
      </c>
    </row>
    <row r="55" spans="8:10" x14ac:dyDescent="0.25">
      <c r="H55" s="457">
        <v>40634</v>
      </c>
      <c r="I55" s="268">
        <v>90</v>
      </c>
      <c r="J55" s="268">
        <f t="shared" si="1"/>
        <v>2.2727272727272663</v>
      </c>
    </row>
    <row r="56" spans="8:10" x14ac:dyDescent="0.25">
      <c r="H56" s="457">
        <v>40664</v>
      </c>
      <c r="I56" s="268">
        <v>90.3</v>
      </c>
      <c r="J56" s="268">
        <f t="shared" si="1"/>
        <v>0.33333333333334281</v>
      </c>
    </row>
    <row r="57" spans="8:10" x14ac:dyDescent="0.25">
      <c r="H57" s="457">
        <v>40695</v>
      </c>
      <c r="I57" s="268">
        <v>89.9</v>
      </c>
      <c r="J57" s="268">
        <f t="shared" si="1"/>
        <v>-0.44296788482833449</v>
      </c>
    </row>
    <row r="58" spans="8:10" x14ac:dyDescent="0.25">
      <c r="H58" s="457">
        <v>40725</v>
      </c>
      <c r="I58" s="268">
        <v>91</v>
      </c>
      <c r="J58" s="268">
        <f t="shared" si="1"/>
        <v>1.2235817575083416</v>
      </c>
    </row>
    <row r="59" spans="8:10" x14ac:dyDescent="0.25">
      <c r="H59" s="457">
        <v>40756</v>
      </c>
      <c r="I59" s="268">
        <v>90.5</v>
      </c>
      <c r="J59" s="268">
        <f t="shared" si="1"/>
        <v>-0.54945054945054039</v>
      </c>
    </row>
    <row r="60" spans="8:10" x14ac:dyDescent="0.25">
      <c r="H60" s="457">
        <v>40787</v>
      </c>
      <c r="I60" s="268">
        <v>91.1</v>
      </c>
      <c r="J60" s="268">
        <f t="shared" si="1"/>
        <v>0.66298342541435318</v>
      </c>
    </row>
    <row r="61" spans="8:10" x14ac:dyDescent="0.25">
      <c r="H61" s="457">
        <v>40817</v>
      </c>
      <c r="I61" s="268">
        <v>91.7</v>
      </c>
      <c r="J61" s="268">
        <f t="shared" si="1"/>
        <v>0.65861690450054766</v>
      </c>
    </row>
    <row r="62" spans="8:10" x14ac:dyDescent="0.25">
      <c r="H62" s="457">
        <v>40848</v>
      </c>
      <c r="I62" s="268">
        <v>89.9</v>
      </c>
      <c r="J62" s="268">
        <f t="shared" si="1"/>
        <v>-1.962922573609589</v>
      </c>
    </row>
    <row r="63" spans="8:10" x14ac:dyDescent="0.25">
      <c r="H63" s="457">
        <v>40878</v>
      </c>
      <c r="I63" s="268">
        <v>92.9</v>
      </c>
      <c r="J63" s="268">
        <f t="shared" si="1"/>
        <v>3.3370411568409253</v>
      </c>
    </row>
    <row r="64" spans="8:10" x14ac:dyDescent="0.25">
      <c r="H64" s="457">
        <v>40909</v>
      </c>
      <c r="I64" s="268">
        <v>90.9</v>
      </c>
      <c r="J64" s="268">
        <f t="shared" si="1"/>
        <v>-2.1528525296017165</v>
      </c>
    </row>
    <row r="65" spans="8:10" x14ac:dyDescent="0.25">
      <c r="H65" s="457">
        <v>40940</v>
      </c>
      <c r="I65" s="268">
        <v>92.5</v>
      </c>
      <c r="J65" s="268">
        <f t="shared" si="1"/>
        <v>1.7601760176017507</v>
      </c>
    </row>
    <row r="66" spans="8:10" x14ac:dyDescent="0.25">
      <c r="H66" s="457">
        <v>40969</v>
      </c>
      <c r="I66" s="268">
        <v>93.1</v>
      </c>
      <c r="J66" s="268">
        <f t="shared" si="1"/>
        <v>0.64864864864864558</v>
      </c>
    </row>
    <row r="67" spans="8:10" x14ac:dyDescent="0.25">
      <c r="H67" s="457">
        <v>41000</v>
      </c>
      <c r="I67" s="268">
        <v>92.9</v>
      </c>
      <c r="J67" s="268">
        <f t="shared" si="1"/>
        <v>-0.21482277121374693</v>
      </c>
    </row>
    <row r="68" spans="8:10" x14ac:dyDescent="0.25">
      <c r="H68" s="457">
        <v>41030</v>
      </c>
      <c r="I68" s="268">
        <v>93.9</v>
      </c>
      <c r="J68" s="268">
        <f t="shared" si="1"/>
        <v>1.0764262648008724</v>
      </c>
    </row>
    <row r="69" spans="8:10" x14ac:dyDescent="0.25">
      <c r="H69" s="457">
        <v>41061</v>
      </c>
      <c r="I69" s="268">
        <v>93.3</v>
      </c>
      <c r="J69" s="268">
        <f t="shared" si="1"/>
        <v>-0.63897763578275146</v>
      </c>
    </row>
    <row r="70" spans="8:10" x14ac:dyDescent="0.25">
      <c r="H70" s="457">
        <v>41091</v>
      </c>
      <c r="I70" s="268">
        <v>93</v>
      </c>
      <c r="J70" s="268">
        <f t="shared" si="1"/>
        <v>-0.32154340836012807</v>
      </c>
    </row>
    <row r="71" spans="8:10" x14ac:dyDescent="0.25">
      <c r="H71" s="457">
        <v>41122</v>
      </c>
      <c r="I71" s="268">
        <v>92.3</v>
      </c>
      <c r="J71" s="268">
        <f t="shared" si="1"/>
        <v>-0.75268817204300831</v>
      </c>
    </row>
    <row r="72" spans="8:10" x14ac:dyDescent="0.25">
      <c r="H72" s="457">
        <v>41153</v>
      </c>
      <c r="I72" s="268">
        <v>97.5</v>
      </c>
      <c r="J72" s="268">
        <f t="shared" si="1"/>
        <v>5.6338028169014081</v>
      </c>
    </row>
    <row r="73" spans="8:10" x14ac:dyDescent="0.25">
      <c r="H73" s="457">
        <v>41183</v>
      </c>
      <c r="I73" s="268">
        <v>93.4</v>
      </c>
      <c r="J73" s="268">
        <f t="shared" si="1"/>
        <v>-4.2051282051281902</v>
      </c>
    </row>
    <row r="74" spans="8:10" x14ac:dyDescent="0.25">
      <c r="H74" s="457">
        <v>41214</v>
      </c>
      <c r="I74" s="268">
        <v>93.7</v>
      </c>
      <c r="J74" s="268">
        <f t="shared" si="1"/>
        <v>0.32119914346895939</v>
      </c>
    </row>
    <row r="75" spans="8:10" x14ac:dyDescent="0.25">
      <c r="H75" s="457">
        <v>41244</v>
      </c>
      <c r="I75" s="268">
        <v>95</v>
      </c>
      <c r="J75" s="268">
        <f t="shared" si="1"/>
        <v>1.3874066168623216</v>
      </c>
    </row>
    <row r="76" spans="8:10" x14ac:dyDescent="0.25">
      <c r="H76" s="457">
        <v>41275</v>
      </c>
      <c r="I76" s="268">
        <v>96.3</v>
      </c>
      <c r="J76" s="268">
        <f t="shared" si="1"/>
        <v>1.3684210526315752</v>
      </c>
    </row>
    <row r="77" spans="8:10" x14ac:dyDescent="0.25">
      <c r="H77" s="457">
        <v>41306</v>
      </c>
      <c r="I77" s="268">
        <v>94.1</v>
      </c>
      <c r="J77" s="268">
        <f t="shared" si="1"/>
        <v>-2.2845275181723821</v>
      </c>
    </row>
    <row r="78" spans="8:10" x14ac:dyDescent="0.25">
      <c r="H78" s="457">
        <v>41334</v>
      </c>
      <c r="I78" s="268">
        <v>94.9</v>
      </c>
      <c r="J78" s="268">
        <f t="shared" si="1"/>
        <v>0.85015940488844421</v>
      </c>
    </row>
    <row r="79" spans="8:10" x14ac:dyDescent="0.25">
      <c r="H79" s="457">
        <v>41365</v>
      </c>
      <c r="I79" s="268">
        <v>94.8</v>
      </c>
      <c r="J79" s="268">
        <f t="shared" si="1"/>
        <v>-0.10537407797683329</v>
      </c>
    </row>
    <row r="80" spans="8:10" x14ac:dyDescent="0.25">
      <c r="H80" s="457">
        <v>41395</v>
      </c>
      <c r="I80" s="268">
        <v>95.2</v>
      </c>
      <c r="J80" s="268">
        <f t="shared" si="1"/>
        <v>0.42194092827006102</v>
      </c>
    </row>
    <row r="81" spans="8:10" x14ac:dyDescent="0.25">
      <c r="H81" s="457">
        <v>41426</v>
      </c>
      <c r="I81" s="268">
        <v>95.1</v>
      </c>
      <c r="J81" s="268">
        <f t="shared" ref="J81:J144" si="2">I81/I80*100-100</f>
        <v>-0.10504201680673475</v>
      </c>
    </row>
    <row r="82" spans="8:10" x14ac:dyDescent="0.25">
      <c r="H82" s="457">
        <v>41456</v>
      </c>
      <c r="I82" s="268">
        <v>95.6</v>
      </c>
      <c r="J82" s="268">
        <f t="shared" si="2"/>
        <v>0.52576235541535254</v>
      </c>
    </row>
    <row r="83" spans="8:10" x14ac:dyDescent="0.25">
      <c r="H83" s="457">
        <v>41487</v>
      </c>
      <c r="I83" s="268">
        <v>96.3</v>
      </c>
      <c r="J83" s="268">
        <f t="shared" si="2"/>
        <v>0.73221757322174597</v>
      </c>
    </row>
    <row r="84" spans="8:10" x14ac:dyDescent="0.25">
      <c r="H84" s="457">
        <v>41518</v>
      </c>
      <c r="I84" s="268">
        <v>96.6</v>
      </c>
      <c r="J84" s="268">
        <f t="shared" si="2"/>
        <v>0.31152647975076775</v>
      </c>
    </row>
    <row r="85" spans="8:10" x14ac:dyDescent="0.25">
      <c r="H85" s="457">
        <v>41548</v>
      </c>
      <c r="I85" s="268">
        <v>96.1</v>
      </c>
      <c r="J85" s="268">
        <f t="shared" si="2"/>
        <v>-0.51759834368529312</v>
      </c>
    </row>
    <row r="86" spans="8:10" x14ac:dyDescent="0.25">
      <c r="H86" s="457">
        <v>41579</v>
      </c>
      <c r="I86" s="268">
        <v>96.6</v>
      </c>
      <c r="J86" s="268">
        <f t="shared" si="2"/>
        <v>0.52029136316336633</v>
      </c>
    </row>
    <row r="87" spans="8:10" x14ac:dyDescent="0.25">
      <c r="H87" s="457">
        <v>41609</v>
      </c>
      <c r="I87" s="268">
        <v>96.6</v>
      </c>
      <c r="J87" s="268">
        <f t="shared" si="2"/>
        <v>0</v>
      </c>
    </row>
    <row r="88" spans="8:10" x14ac:dyDescent="0.25">
      <c r="H88" s="457">
        <v>41640</v>
      </c>
      <c r="I88" s="268">
        <v>97.3</v>
      </c>
      <c r="J88" s="268">
        <f t="shared" si="2"/>
        <v>0.72463768115942173</v>
      </c>
    </row>
    <row r="89" spans="8:10" x14ac:dyDescent="0.25">
      <c r="H89" s="457">
        <v>41671</v>
      </c>
      <c r="I89" s="268">
        <v>97.7</v>
      </c>
      <c r="J89" s="268">
        <f t="shared" si="2"/>
        <v>0.41109969167523275</v>
      </c>
    </row>
    <row r="90" spans="8:10" x14ac:dyDescent="0.25">
      <c r="H90" s="457">
        <v>41699</v>
      </c>
      <c r="I90" s="268">
        <v>98.8</v>
      </c>
      <c r="J90" s="268">
        <f t="shared" si="2"/>
        <v>1.1258955987717485</v>
      </c>
    </row>
    <row r="91" spans="8:10" x14ac:dyDescent="0.25">
      <c r="H91" s="457">
        <v>41730</v>
      </c>
      <c r="I91" s="268">
        <v>100.2</v>
      </c>
      <c r="J91" s="268">
        <f t="shared" si="2"/>
        <v>1.41700404858301</v>
      </c>
    </row>
    <row r="92" spans="8:10" x14ac:dyDescent="0.25">
      <c r="H92" s="457">
        <v>41760</v>
      </c>
      <c r="I92" s="268">
        <v>99.2</v>
      </c>
      <c r="J92" s="268">
        <f t="shared" si="2"/>
        <v>-0.9980039920159669</v>
      </c>
    </row>
    <row r="93" spans="8:10" x14ac:dyDescent="0.25">
      <c r="H93" s="457">
        <v>41791</v>
      </c>
      <c r="I93" s="268">
        <v>100.1</v>
      </c>
      <c r="J93" s="268">
        <f t="shared" si="2"/>
        <v>0.90725806451612812</v>
      </c>
    </row>
    <row r="94" spans="8:10" x14ac:dyDescent="0.25">
      <c r="H94" s="457">
        <v>41821</v>
      </c>
      <c r="I94" s="268">
        <v>99.8</v>
      </c>
      <c r="J94" s="268">
        <f t="shared" si="2"/>
        <v>-0.2997002997003051</v>
      </c>
    </row>
    <row r="95" spans="8:10" x14ac:dyDescent="0.25">
      <c r="H95" s="457">
        <v>41852</v>
      </c>
      <c r="I95" s="268">
        <v>100.9</v>
      </c>
      <c r="J95" s="268">
        <f t="shared" si="2"/>
        <v>1.1022044088176557</v>
      </c>
    </row>
    <row r="96" spans="8:10" x14ac:dyDescent="0.25">
      <c r="H96" s="457">
        <v>41883</v>
      </c>
      <c r="I96" s="268">
        <v>101</v>
      </c>
      <c r="J96" s="268">
        <f t="shared" si="2"/>
        <v>9.9108027750233418E-2</v>
      </c>
    </row>
    <row r="97" spans="8:10" x14ac:dyDescent="0.25">
      <c r="H97" s="457">
        <v>41913</v>
      </c>
      <c r="I97" s="268">
        <v>102.2</v>
      </c>
      <c r="J97" s="268">
        <f t="shared" si="2"/>
        <v>1.1881188118811963</v>
      </c>
    </row>
    <row r="98" spans="8:10" x14ac:dyDescent="0.25">
      <c r="H98" s="457">
        <v>41944</v>
      </c>
      <c r="I98" s="268">
        <v>101.1</v>
      </c>
      <c r="J98" s="268">
        <f t="shared" si="2"/>
        <v>-1.07632093933465</v>
      </c>
    </row>
    <row r="99" spans="8:10" x14ac:dyDescent="0.25">
      <c r="H99" s="457">
        <v>41974</v>
      </c>
      <c r="I99" s="268">
        <v>100.3</v>
      </c>
      <c r="J99" s="268">
        <f t="shared" si="2"/>
        <v>-0.79129574678535164</v>
      </c>
    </row>
    <row r="100" spans="8:10" x14ac:dyDescent="0.25">
      <c r="H100" s="457">
        <v>42005</v>
      </c>
      <c r="I100" s="268">
        <v>100.7</v>
      </c>
      <c r="J100" s="268">
        <f t="shared" si="2"/>
        <v>0.39880358923230119</v>
      </c>
    </row>
    <row r="101" spans="8:10" x14ac:dyDescent="0.25">
      <c r="H101" s="457">
        <v>42036</v>
      </c>
      <c r="I101" s="268">
        <v>101.4</v>
      </c>
      <c r="J101" s="268">
        <f t="shared" si="2"/>
        <v>0.69513406156902136</v>
      </c>
    </row>
    <row r="102" spans="8:10" x14ac:dyDescent="0.25">
      <c r="H102" s="457">
        <v>42064</v>
      </c>
      <c r="I102" s="268">
        <v>101.2</v>
      </c>
      <c r="J102" s="268">
        <f t="shared" si="2"/>
        <v>-0.19723865877712399</v>
      </c>
    </row>
    <row r="103" spans="8:10" x14ac:dyDescent="0.25">
      <c r="H103" s="457">
        <v>42095</v>
      </c>
      <c r="I103" s="268">
        <v>100.5</v>
      </c>
      <c r="J103" s="268">
        <f t="shared" si="2"/>
        <v>-0.69169960474309278</v>
      </c>
    </row>
    <row r="104" spans="8:10" x14ac:dyDescent="0.25">
      <c r="H104" s="457">
        <v>42125</v>
      </c>
      <c r="I104" s="268">
        <v>99.9</v>
      </c>
      <c r="J104" s="268">
        <f t="shared" si="2"/>
        <v>-0.59701492537313072</v>
      </c>
    </row>
    <row r="105" spans="8:10" x14ac:dyDescent="0.25">
      <c r="H105" s="457">
        <v>42156</v>
      </c>
      <c r="I105" s="268">
        <v>99.9</v>
      </c>
      <c r="J105" s="268">
        <f t="shared" si="2"/>
        <v>0</v>
      </c>
    </row>
    <row r="106" spans="8:10" x14ac:dyDescent="0.25">
      <c r="H106" s="457">
        <v>42186</v>
      </c>
      <c r="I106" s="268">
        <v>99.8</v>
      </c>
      <c r="J106" s="268">
        <f t="shared" si="2"/>
        <v>-0.10010010010010717</v>
      </c>
    </row>
    <row r="107" spans="8:10" x14ac:dyDescent="0.25">
      <c r="H107" s="457">
        <v>42217</v>
      </c>
      <c r="I107" s="268">
        <v>99.5</v>
      </c>
      <c r="J107" s="268">
        <f t="shared" si="2"/>
        <v>-0.30060120240480614</v>
      </c>
    </row>
    <row r="108" spans="8:10" x14ac:dyDescent="0.25">
      <c r="H108" s="457">
        <v>42248</v>
      </c>
      <c r="I108" s="268">
        <v>99</v>
      </c>
      <c r="J108" s="268">
        <f t="shared" si="2"/>
        <v>-0.50251256281407564</v>
      </c>
    </row>
    <row r="109" spans="8:10" x14ac:dyDescent="0.25">
      <c r="H109" s="457">
        <v>42278</v>
      </c>
      <c r="I109" s="268">
        <v>99.4</v>
      </c>
      <c r="J109" s="268">
        <f t="shared" si="2"/>
        <v>0.40404040404040131</v>
      </c>
    </row>
    <row r="110" spans="8:10" x14ac:dyDescent="0.25">
      <c r="H110" s="457">
        <v>42309</v>
      </c>
      <c r="I110" s="268">
        <v>99.3</v>
      </c>
      <c r="J110" s="268">
        <f t="shared" si="2"/>
        <v>-0.10060362173038584</v>
      </c>
    </row>
    <row r="111" spans="8:10" x14ac:dyDescent="0.25">
      <c r="H111" s="457">
        <v>42339</v>
      </c>
      <c r="I111" s="268">
        <v>99.5</v>
      </c>
      <c r="J111" s="268">
        <f t="shared" si="2"/>
        <v>0.20140986908359082</v>
      </c>
    </row>
    <row r="112" spans="8:10" x14ac:dyDescent="0.25">
      <c r="H112" s="457">
        <v>42370</v>
      </c>
      <c r="I112" s="268">
        <v>99.9</v>
      </c>
      <c r="J112" s="268">
        <f t="shared" si="2"/>
        <v>0.40201005025126335</v>
      </c>
    </row>
    <row r="113" spans="8:10" x14ac:dyDescent="0.25">
      <c r="H113" s="457">
        <v>42401</v>
      </c>
      <c r="I113" s="268">
        <v>99.2</v>
      </c>
      <c r="J113" s="268">
        <f t="shared" si="2"/>
        <v>-0.70070070070070756</v>
      </c>
    </row>
    <row r="114" spans="8:10" x14ac:dyDescent="0.25">
      <c r="H114" s="457">
        <v>42430</v>
      </c>
      <c r="I114" s="268">
        <v>99.5</v>
      </c>
      <c r="J114" s="268">
        <f t="shared" si="2"/>
        <v>0.30241935483870463</v>
      </c>
    </row>
    <row r="115" spans="8:10" x14ac:dyDescent="0.25">
      <c r="H115" s="457">
        <v>42461</v>
      </c>
      <c r="I115" s="268">
        <v>100.6</v>
      </c>
      <c r="J115" s="268">
        <f t="shared" si="2"/>
        <v>1.1055276381909351</v>
      </c>
    </row>
    <row r="116" spans="8:10" x14ac:dyDescent="0.25">
      <c r="H116" s="457">
        <v>42491</v>
      </c>
      <c r="I116" s="268">
        <v>100.9</v>
      </c>
      <c r="J116" s="268">
        <f t="shared" si="2"/>
        <v>0.29821073558649402</v>
      </c>
    </row>
    <row r="117" spans="8:10" x14ac:dyDescent="0.25">
      <c r="H117" s="457">
        <v>42522</v>
      </c>
      <c r="I117" s="268">
        <v>101.5</v>
      </c>
      <c r="J117" s="268">
        <f t="shared" si="2"/>
        <v>0.59464816650147156</v>
      </c>
    </row>
    <row r="118" spans="8:10" x14ac:dyDescent="0.25">
      <c r="H118" s="457">
        <v>42552</v>
      </c>
      <c r="I118" s="268">
        <v>101.2</v>
      </c>
      <c r="J118" s="268">
        <f t="shared" si="2"/>
        <v>-0.29556650246304628</v>
      </c>
    </row>
    <row r="119" spans="8:10" x14ac:dyDescent="0.25">
      <c r="H119" s="457">
        <v>42583</v>
      </c>
      <c r="I119" s="268">
        <v>101.5</v>
      </c>
      <c r="J119" s="268">
        <f t="shared" si="2"/>
        <v>0.29644268774701743</v>
      </c>
    </row>
    <row r="120" spans="8:10" x14ac:dyDescent="0.25">
      <c r="H120" s="457">
        <v>42614</v>
      </c>
      <c r="I120" s="268">
        <v>101.9</v>
      </c>
      <c r="J120" s="268">
        <f t="shared" si="2"/>
        <v>0.39408866995074732</v>
      </c>
    </row>
    <row r="121" spans="8:10" x14ac:dyDescent="0.25">
      <c r="H121" s="457">
        <v>42644</v>
      </c>
      <c r="I121" s="268">
        <v>102.6</v>
      </c>
      <c r="J121" s="268">
        <f t="shared" si="2"/>
        <v>0.68694798822373571</v>
      </c>
    </row>
    <row r="122" spans="8:10" x14ac:dyDescent="0.25">
      <c r="H122" s="457">
        <v>42675</v>
      </c>
      <c r="I122" s="268">
        <v>104.2</v>
      </c>
      <c r="J122" s="268">
        <f t="shared" si="2"/>
        <v>1.5594541910331401</v>
      </c>
    </row>
    <row r="123" spans="8:10" x14ac:dyDescent="0.25">
      <c r="H123" s="457">
        <v>42705</v>
      </c>
      <c r="I123" s="268">
        <v>105.2</v>
      </c>
      <c r="J123" s="268">
        <f t="shared" si="2"/>
        <v>0.95969289827255011</v>
      </c>
    </row>
    <row r="124" spans="8:10" x14ac:dyDescent="0.25">
      <c r="H124" s="457">
        <v>42736</v>
      </c>
      <c r="I124" s="268">
        <v>104.5</v>
      </c>
      <c r="J124" s="268">
        <f t="shared" si="2"/>
        <v>-0.66539923954373137</v>
      </c>
    </row>
    <row r="125" spans="8:10" x14ac:dyDescent="0.25">
      <c r="H125" s="457">
        <v>42767</v>
      </c>
      <c r="I125" s="268">
        <v>105.8</v>
      </c>
      <c r="J125" s="268">
        <f t="shared" si="2"/>
        <v>1.2440191387559878</v>
      </c>
    </row>
    <row r="126" spans="8:10" x14ac:dyDescent="0.25">
      <c r="H126" s="457">
        <v>42795</v>
      </c>
      <c r="I126" s="268">
        <v>107.4</v>
      </c>
      <c r="J126" s="268">
        <f t="shared" si="2"/>
        <v>1.5122873345935943</v>
      </c>
    </row>
    <row r="127" spans="8:10" x14ac:dyDescent="0.25">
      <c r="H127" s="457">
        <v>42826</v>
      </c>
      <c r="I127" s="268">
        <v>107.6</v>
      </c>
      <c r="J127" s="268">
        <f t="shared" si="2"/>
        <v>0.1862197392923548</v>
      </c>
    </row>
    <row r="128" spans="8:10" x14ac:dyDescent="0.25">
      <c r="H128" s="457">
        <v>42856</v>
      </c>
      <c r="I128" s="268">
        <v>108</v>
      </c>
      <c r="J128" s="268">
        <f t="shared" si="2"/>
        <v>0.37174721189592219</v>
      </c>
    </row>
    <row r="129" spans="8:10" x14ac:dyDescent="0.25">
      <c r="H129" s="457">
        <v>42887</v>
      </c>
      <c r="I129" s="268">
        <v>108.4</v>
      </c>
      <c r="J129" s="268">
        <f t="shared" si="2"/>
        <v>0.3703703703703809</v>
      </c>
    </row>
    <row r="130" spans="8:10" x14ac:dyDescent="0.25">
      <c r="H130" s="457">
        <v>42917</v>
      </c>
      <c r="I130" s="268">
        <v>108.5</v>
      </c>
      <c r="J130" s="268">
        <f t="shared" si="2"/>
        <v>9.2250922509222733E-2</v>
      </c>
    </row>
    <row r="131" spans="8:10" x14ac:dyDescent="0.25">
      <c r="H131" s="457">
        <v>42948</v>
      </c>
      <c r="I131" s="268">
        <v>109.5</v>
      </c>
      <c r="J131" s="268">
        <f t="shared" si="2"/>
        <v>0.92165898617511743</v>
      </c>
    </row>
    <row r="132" spans="8:10" x14ac:dyDescent="0.25">
      <c r="H132" s="457">
        <v>42979</v>
      </c>
      <c r="I132" s="268">
        <v>110.6</v>
      </c>
      <c r="J132" s="268">
        <f t="shared" si="2"/>
        <v>1.0045662100456525</v>
      </c>
    </row>
    <row r="133" spans="8:10" x14ac:dyDescent="0.25">
      <c r="H133" s="457">
        <v>43009</v>
      </c>
      <c r="I133" s="268">
        <v>109.9</v>
      </c>
      <c r="J133" s="268">
        <f t="shared" si="2"/>
        <v>-0.6329113924050489</v>
      </c>
    </row>
    <row r="134" spans="8:10" x14ac:dyDescent="0.25">
      <c r="H134" s="457">
        <v>43040</v>
      </c>
      <c r="I134" s="268">
        <v>110.9</v>
      </c>
      <c r="J134" s="268">
        <f t="shared" si="2"/>
        <v>0.90991810737033063</v>
      </c>
    </row>
    <row r="135" spans="8:10" x14ac:dyDescent="0.25">
      <c r="H135" s="457">
        <v>43070</v>
      </c>
      <c r="I135" s="268">
        <v>110.9</v>
      </c>
      <c r="J135" s="268">
        <f t="shared" si="2"/>
        <v>0</v>
      </c>
    </row>
    <row r="136" spans="8:10" x14ac:dyDescent="0.25">
      <c r="H136" s="457">
        <v>43101</v>
      </c>
      <c r="I136" s="268">
        <v>112.1</v>
      </c>
      <c r="J136" s="268">
        <f t="shared" si="2"/>
        <v>1.0820559062218109</v>
      </c>
    </row>
    <row r="137" spans="8:10" x14ac:dyDescent="0.25">
      <c r="H137" s="457">
        <v>43132</v>
      </c>
      <c r="I137" s="268">
        <v>112.7</v>
      </c>
      <c r="J137" s="268">
        <f t="shared" si="2"/>
        <v>0.53523639607493578</v>
      </c>
    </row>
    <row r="138" spans="8:10" x14ac:dyDescent="0.25">
      <c r="H138" s="457">
        <v>43160</v>
      </c>
      <c r="I138" s="268">
        <v>110</v>
      </c>
      <c r="J138" s="268">
        <f t="shared" si="2"/>
        <v>-2.3957409050576786</v>
      </c>
    </row>
    <row r="139" spans="8:10" x14ac:dyDescent="0.25">
      <c r="H139" s="457">
        <v>43191</v>
      </c>
      <c r="I139" s="268">
        <v>111</v>
      </c>
      <c r="J139" s="268">
        <f t="shared" si="2"/>
        <v>0.90909090909090651</v>
      </c>
    </row>
    <row r="140" spans="8:10" x14ac:dyDescent="0.25">
      <c r="H140" s="457">
        <v>43221</v>
      </c>
      <c r="I140" s="268">
        <v>114.3</v>
      </c>
      <c r="J140" s="268">
        <f t="shared" si="2"/>
        <v>2.9729729729729684</v>
      </c>
    </row>
    <row r="141" spans="8:10" x14ac:dyDescent="0.25">
      <c r="H141" s="457">
        <v>43252</v>
      </c>
      <c r="I141" s="268">
        <v>112.4</v>
      </c>
      <c r="J141" s="268">
        <f t="shared" si="2"/>
        <v>-1.6622922134733074</v>
      </c>
    </row>
    <row r="142" spans="8:10" x14ac:dyDescent="0.25">
      <c r="H142" s="457">
        <v>43282</v>
      </c>
      <c r="I142" s="268">
        <v>113.3</v>
      </c>
      <c r="J142" s="268">
        <f t="shared" si="2"/>
        <v>0.80071174377222576</v>
      </c>
    </row>
    <row r="143" spans="8:10" x14ac:dyDescent="0.25">
      <c r="H143" s="457">
        <v>43313</v>
      </c>
      <c r="I143" s="268">
        <v>113.2</v>
      </c>
      <c r="J143" s="268">
        <f t="shared" si="2"/>
        <v>-8.8261253309795507E-2</v>
      </c>
    </row>
    <row r="144" spans="8:10" x14ac:dyDescent="0.25">
      <c r="H144" s="457">
        <v>43344</v>
      </c>
      <c r="I144" s="268">
        <v>113.1</v>
      </c>
      <c r="J144" s="268">
        <f t="shared" si="2"/>
        <v>-8.8339222614848723E-2</v>
      </c>
    </row>
    <row r="145" spans="8:10" x14ac:dyDescent="0.25">
      <c r="H145" s="457">
        <v>43374</v>
      </c>
      <c r="I145" s="268">
        <v>115.6</v>
      </c>
      <c r="J145" s="268">
        <f t="shared" ref="J145:J161" si="3">I145/I144*100-100</f>
        <v>2.210433244916004</v>
      </c>
    </row>
    <row r="146" spans="8:10" x14ac:dyDescent="0.25">
      <c r="H146" s="457">
        <v>43405</v>
      </c>
      <c r="I146" s="268">
        <v>114.2</v>
      </c>
      <c r="J146" s="268">
        <f t="shared" si="3"/>
        <v>-1.2110726643598611</v>
      </c>
    </row>
    <row r="147" spans="8:10" x14ac:dyDescent="0.25">
      <c r="H147" s="457">
        <v>43435</v>
      </c>
      <c r="I147" s="268">
        <v>115.4</v>
      </c>
      <c r="J147" s="268">
        <f t="shared" si="3"/>
        <v>1.0507880910683127</v>
      </c>
    </row>
    <row r="148" spans="8:10" x14ac:dyDescent="0.25">
      <c r="H148" s="457">
        <v>43466</v>
      </c>
      <c r="I148" s="268">
        <v>116.6</v>
      </c>
      <c r="J148" s="268">
        <f t="shared" si="3"/>
        <v>1.0398613518197521</v>
      </c>
    </row>
    <row r="149" spans="8:10" x14ac:dyDescent="0.25">
      <c r="H149" s="457">
        <v>43497</v>
      </c>
      <c r="I149" s="268">
        <v>111.9</v>
      </c>
      <c r="J149" s="268">
        <f t="shared" si="3"/>
        <v>-4.0308747855917488</v>
      </c>
    </row>
    <row r="150" spans="8:10" x14ac:dyDescent="0.25">
      <c r="H150" s="457">
        <v>43525</v>
      </c>
      <c r="I150" s="268">
        <v>115.1</v>
      </c>
      <c r="J150" s="268">
        <f t="shared" si="3"/>
        <v>2.8596961572832811</v>
      </c>
    </row>
    <row r="151" spans="8:10" x14ac:dyDescent="0.25">
      <c r="H151" s="457">
        <v>43556</v>
      </c>
      <c r="I151" s="268">
        <v>115.1</v>
      </c>
      <c r="J151" s="268">
        <f t="shared" si="3"/>
        <v>0</v>
      </c>
    </row>
    <row r="152" spans="8:10" x14ac:dyDescent="0.25">
      <c r="H152" s="457">
        <v>43586</v>
      </c>
      <c r="I152" s="268">
        <v>115.2</v>
      </c>
      <c r="J152" s="268">
        <f t="shared" si="3"/>
        <v>8.6880973066911338E-2</v>
      </c>
    </row>
    <row r="153" spans="8:10" x14ac:dyDescent="0.25">
      <c r="H153" s="457">
        <v>43617</v>
      </c>
      <c r="I153" s="268">
        <v>115.6</v>
      </c>
      <c r="J153" s="268">
        <f t="shared" si="3"/>
        <v>0.34722222222221433</v>
      </c>
    </row>
    <row r="154" spans="8:10" x14ac:dyDescent="0.25">
      <c r="H154" s="457">
        <v>43647</v>
      </c>
      <c r="I154" s="268">
        <v>116.6</v>
      </c>
      <c r="J154" s="268">
        <f t="shared" si="3"/>
        <v>0.86505190311419256</v>
      </c>
    </row>
    <row r="155" spans="8:10" x14ac:dyDescent="0.25">
      <c r="H155" s="457">
        <v>43678</v>
      </c>
      <c r="I155" s="268">
        <v>116.3</v>
      </c>
      <c r="J155" s="268">
        <f t="shared" si="3"/>
        <v>-0.25728987993139185</v>
      </c>
    </row>
    <row r="156" spans="8:10" x14ac:dyDescent="0.25">
      <c r="H156" s="457">
        <v>43709</v>
      </c>
      <c r="I156" s="268">
        <v>116.4</v>
      </c>
      <c r="J156" s="268">
        <f t="shared" si="3"/>
        <v>8.5984522785892636E-2</v>
      </c>
    </row>
    <row r="157" spans="8:10" x14ac:dyDescent="0.25">
      <c r="H157" s="457">
        <v>43739</v>
      </c>
      <c r="I157" s="268">
        <v>116.3</v>
      </c>
      <c r="J157" s="268">
        <f t="shared" si="3"/>
        <v>-8.5910652920972552E-2</v>
      </c>
    </row>
    <row r="158" spans="8:10" x14ac:dyDescent="0.25">
      <c r="H158" s="457">
        <v>43770</v>
      </c>
      <c r="I158" s="268">
        <v>114.6</v>
      </c>
      <c r="J158" s="268">
        <f t="shared" si="3"/>
        <v>-1.4617368873602743</v>
      </c>
    </row>
    <row r="159" spans="8:10" x14ac:dyDescent="0.25">
      <c r="H159" s="457">
        <v>43800</v>
      </c>
      <c r="I159" s="268">
        <v>112.7</v>
      </c>
      <c r="J159" s="268">
        <f t="shared" si="3"/>
        <v>-1.6579406631762623</v>
      </c>
    </row>
    <row r="160" spans="8:10" x14ac:dyDescent="0.25">
      <c r="H160" s="457">
        <v>43831</v>
      </c>
      <c r="I160" s="268">
        <v>113.4</v>
      </c>
      <c r="J160" s="268">
        <f t="shared" si="3"/>
        <v>0.62111801242237163</v>
      </c>
    </row>
    <row r="161" spans="8:10" x14ac:dyDescent="0.25">
      <c r="H161" s="457">
        <v>43862</v>
      </c>
      <c r="I161" s="268">
        <v>102.5</v>
      </c>
      <c r="J161" s="268">
        <f t="shared" si="3"/>
        <v>-9.6119929453262927</v>
      </c>
    </row>
    <row r="173" spans="8:10" x14ac:dyDescent="0.25">
      <c r="H173" s="268" t="s">
        <v>675</v>
      </c>
    </row>
    <row r="174" spans="8:10" x14ac:dyDescent="0.25">
      <c r="H174" s="268" t="s">
        <v>676</v>
      </c>
    </row>
  </sheetData>
  <mergeCells count="5">
    <mergeCell ref="A3:C3"/>
    <mergeCell ref="A2:C2"/>
    <mergeCell ref="A17:C17"/>
    <mergeCell ref="M2:Q2"/>
    <mergeCell ref="M17:Q1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M246"/>
  <sheetViews>
    <sheetView workbookViewId="0">
      <selection activeCell="A17" sqref="A17:E17"/>
    </sheetView>
  </sheetViews>
  <sheetFormatPr defaultColWidth="9.140625" defaultRowHeight="15" x14ac:dyDescent="0.25"/>
  <cols>
    <col min="1" max="16384" width="9.140625" style="268"/>
  </cols>
  <sheetData>
    <row r="1" spans="1:13" x14ac:dyDescent="0.25">
      <c r="I1" s="302"/>
      <c r="J1" s="302"/>
      <c r="K1" s="302"/>
      <c r="L1" s="302"/>
      <c r="M1" s="302"/>
    </row>
    <row r="2" spans="1:13" ht="27" customHeight="1" thickBot="1" x14ac:dyDescent="0.3">
      <c r="A2" s="730" t="s">
        <v>696</v>
      </c>
      <c r="B2" s="730"/>
      <c r="C2" s="730"/>
      <c r="D2" s="730"/>
      <c r="E2" s="730"/>
      <c r="I2" s="302"/>
      <c r="J2" s="302"/>
      <c r="K2" s="302"/>
      <c r="L2" s="302"/>
      <c r="M2" s="302"/>
    </row>
    <row r="3" spans="1:13" x14ac:dyDescent="0.25">
      <c r="I3" s="302"/>
      <c r="J3" s="302" t="s">
        <v>680</v>
      </c>
      <c r="K3" s="302" t="s">
        <v>681</v>
      </c>
      <c r="L3" s="302" t="s">
        <v>682</v>
      </c>
      <c r="M3" s="302" t="s">
        <v>683</v>
      </c>
    </row>
    <row r="4" spans="1:13" x14ac:dyDescent="0.25">
      <c r="A4" s="303"/>
      <c r="B4" s="303"/>
      <c r="C4" s="303"/>
      <c r="D4" s="303"/>
      <c r="E4" s="303"/>
      <c r="F4" s="303"/>
      <c r="G4" s="303"/>
      <c r="I4" s="302"/>
      <c r="J4" s="302" t="s">
        <v>595</v>
      </c>
      <c r="K4" s="302" t="s">
        <v>594</v>
      </c>
      <c r="L4" s="302" t="s">
        <v>592</v>
      </c>
      <c r="M4" s="302" t="s">
        <v>593</v>
      </c>
    </row>
    <row r="5" spans="1:13" x14ac:dyDescent="0.25">
      <c r="A5" s="303"/>
      <c r="B5" s="303"/>
      <c r="C5" s="303"/>
      <c r="D5" s="303"/>
      <c r="E5" s="303"/>
      <c r="F5" s="303"/>
      <c r="G5" s="303"/>
      <c r="I5" s="303" t="s">
        <v>684</v>
      </c>
      <c r="J5" s="458"/>
      <c r="K5" s="459">
        <v>59.252899999999997</v>
      </c>
      <c r="L5" s="459">
        <v>50</v>
      </c>
      <c r="M5" s="459">
        <v>66.099999999999994</v>
      </c>
    </row>
    <row r="6" spans="1:13" x14ac:dyDescent="0.25">
      <c r="A6" s="303"/>
      <c r="B6" s="303"/>
      <c r="C6" s="303"/>
      <c r="D6" s="303"/>
      <c r="E6" s="303"/>
      <c r="F6" s="303"/>
      <c r="G6" s="303"/>
      <c r="I6" s="303" t="s">
        <v>567</v>
      </c>
      <c r="J6" s="458"/>
      <c r="K6" s="459">
        <v>60.875599999999999</v>
      </c>
      <c r="L6" s="459">
        <v>50</v>
      </c>
      <c r="M6" s="459">
        <v>67.400000000000006</v>
      </c>
    </row>
    <row r="7" spans="1:13" x14ac:dyDescent="0.25">
      <c r="A7" s="303"/>
      <c r="B7" s="303"/>
      <c r="C7" s="303"/>
      <c r="D7" s="303"/>
      <c r="E7" s="303"/>
      <c r="F7" s="303"/>
      <c r="G7" s="303"/>
      <c r="I7" s="303" t="s">
        <v>567</v>
      </c>
      <c r="J7" s="458"/>
      <c r="K7" s="459">
        <v>62.5488</v>
      </c>
      <c r="L7" s="459">
        <v>50</v>
      </c>
      <c r="M7" s="459">
        <v>67.7</v>
      </c>
    </row>
    <row r="8" spans="1:13" x14ac:dyDescent="0.25">
      <c r="A8" s="303"/>
      <c r="B8" s="303"/>
      <c r="C8" s="303"/>
      <c r="D8" s="303"/>
      <c r="E8" s="303"/>
      <c r="F8" s="303"/>
      <c r="G8" s="303"/>
      <c r="I8" s="303" t="s">
        <v>581</v>
      </c>
      <c r="J8" s="458">
        <v>0.86759151693205361</v>
      </c>
      <c r="K8" s="459">
        <v>61.609400000000001</v>
      </c>
      <c r="L8" s="459">
        <v>50</v>
      </c>
      <c r="M8" s="459">
        <v>68.599999999999994</v>
      </c>
    </row>
    <row r="9" spans="1:13" x14ac:dyDescent="0.25">
      <c r="A9" s="303"/>
      <c r="B9" s="303"/>
      <c r="C9" s="303"/>
      <c r="D9" s="303"/>
      <c r="E9" s="303"/>
      <c r="F9" s="303"/>
      <c r="G9" s="303"/>
      <c r="I9" s="303" t="s">
        <v>567</v>
      </c>
      <c r="J9" s="458"/>
      <c r="K9" s="459">
        <v>61.152200000000001</v>
      </c>
      <c r="L9" s="459">
        <v>50</v>
      </c>
      <c r="M9" s="459">
        <v>66.5</v>
      </c>
    </row>
    <row r="10" spans="1:13" x14ac:dyDescent="0.25">
      <c r="A10" s="303"/>
      <c r="B10" s="303"/>
      <c r="C10" s="303"/>
      <c r="D10" s="303"/>
      <c r="E10" s="303"/>
      <c r="F10" s="303"/>
      <c r="G10" s="303"/>
      <c r="I10" s="303" t="s">
        <v>567</v>
      </c>
      <c r="J10" s="458"/>
      <c r="K10" s="459">
        <v>60.560099999999998</v>
      </c>
      <c r="L10" s="459">
        <v>50</v>
      </c>
      <c r="M10" s="459">
        <v>67.2</v>
      </c>
    </row>
    <row r="11" spans="1:13" x14ac:dyDescent="0.25">
      <c r="A11" s="303"/>
      <c r="B11" s="303"/>
      <c r="C11" s="303"/>
      <c r="D11" s="303"/>
      <c r="E11" s="303"/>
      <c r="F11" s="303"/>
      <c r="G11" s="303"/>
      <c r="I11" s="303" t="s">
        <v>580</v>
      </c>
      <c r="J11" s="458">
        <v>0.57585344807529193</v>
      </c>
      <c r="K11" s="459">
        <v>60.0518</v>
      </c>
      <c r="L11" s="459">
        <v>50</v>
      </c>
      <c r="M11" s="459">
        <v>67.599999999999994</v>
      </c>
    </row>
    <row r="12" spans="1:13" x14ac:dyDescent="0.25">
      <c r="A12" s="303"/>
      <c r="B12" s="303"/>
      <c r="C12" s="303"/>
      <c r="D12" s="303"/>
      <c r="E12" s="303"/>
      <c r="F12" s="303"/>
      <c r="G12" s="303"/>
      <c r="I12" s="303" t="s">
        <v>567</v>
      </c>
      <c r="J12" s="458"/>
      <c r="K12" s="459">
        <v>59.356999999999999</v>
      </c>
      <c r="L12" s="459">
        <v>50</v>
      </c>
      <c r="M12" s="459">
        <v>65.099999999999994</v>
      </c>
    </row>
    <row r="13" spans="1:13" x14ac:dyDescent="0.25">
      <c r="A13" s="303"/>
      <c r="B13" s="303"/>
      <c r="C13" s="303"/>
      <c r="D13" s="303"/>
      <c r="E13" s="303"/>
      <c r="F13" s="303"/>
      <c r="G13" s="303"/>
      <c r="I13" s="303" t="s">
        <v>567</v>
      </c>
      <c r="J13" s="458"/>
      <c r="K13" s="459">
        <v>57.384900000000002</v>
      </c>
      <c r="L13" s="459">
        <v>50</v>
      </c>
      <c r="M13" s="459">
        <v>65.5</v>
      </c>
    </row>
    <row r="14" spans="1:13" x14ac:dyDescent="0.25">
      <c r="A14" s="303"/>
      <c r="B14" s="303"/>
      <c r="C14" s="303"/>
      <c r="D14" s="303"/>
      <c r="E14" s="303"/>
      <c r="F14" s="303"/>
      <c r="G14" s="303"/>
      <c r="I14" s="303" t="s">
        <v>583</v>
      </c>
      <c r="J14" s="458">
        <v>0.66005428305977443</v>
      </c>
      <c r="K14" s="459">
        <v>56.405700000000003</v>
      </c>
      <c r="L14" s="459">
        <v>50</v>
      </c>
      <c r="M14" s="459">
        <v>63.7</v>
      </c>
    </row>
    <row r="15" spans="1:13" x14ac:dyDescent="0.25">
      <c r="I15" s="303" t="s">
        <v>567</v>
      </c>
      <c r="J15" s="458"/>
      <c r="K15" s="459">
        <v>56.028500000000001</v>
      </c>
      <c r="L15" s="459">
        <v>50</v>
      </c>
      <c r="M15" s="459">
        <v>63.2</v>
      </c>
    </row>
    <row r="16" spans="1:13" x14ac:dyDescent="0.25">
      <c r="I16" s="303" t="s">
        <v>567</v>
      </c>
      <c r="J16" s="458"/>
      <c r="K16" s="459">
        <v>55.337000000000003</v>
      </c>
      <c r="L16" s="459">
        <v>50</v>
      </c>
      <c r="M16" s="459">
        <v>63.8</v>
      </c>
    </row>
    <row r="17" spans="1:13" ht="27" customHeight="1" thickBot="1" x14ac:dyDescent="0.3">
      <c r="A17" s="730" t="s">
        <v>697</v>
      </c>
      <c r="B17" s="730"/>
      <c r="C17" s="730"/>
      <c r="D17" s="730"/>
      <c r="E17" s="730"/>
      <c r="I17" s="303" t="s">
        <v>685</v>
      </c>
      <c r="J17" s="458">
        <v>0.99682767517974558</v>
      </c>
      <c r="K17" s="459">
        <v>54.283900000000003</v>
      </c>
      <c r="L17" s="459">
        <v>50</v>
      </c>
      <c r="M17" s="459">
        <v>60.2</v>
      </c>
    </row>
    <row r="18" spans="1:13" x14ac:dyDescent="0.25">
      <c r="I18" s="303" t="s">
        <v>567</v>
      </c>
      <c r="J18" s="458"/>
      <c r="K18" s="459">
        <v>52.948999999999998</v>
      </c>
      <c r="L18" s="459">
        <v>50</v>
      </c>
      <c r="M18" s="459">
        <v>58.400000000000006</v>
      </c>
    </row>
    <row r="19" spans="1:13" x14ac:dyDescent="0.25">
      <c r="I19" s="303" t="s">
        <v>567</v>
      </c>
      <c r="J19" s="458"/>
      <c r="K19" s="459">
        <v>52.039400000000001</v>
      </c>
      <c r="L19" s="459">
        <v>50</v>
      </c>
      <c r="M19" s="459">
        <v>57.7</v>
      </c>
    </row>
    <row r="20" spans="1:13" x14ac:dyDescent="0.25">
      <c r="I20" s="303" t="s">
        <v>581</v>
      </c>
      <c r="J20" s="458">
        <v>9.5120963765937816E-2</v>
      </c>
      <c r="K20" s="459">
        <v>51.281999999999996</v>
      </c>
      <c r="L20" s="459">
        <v>50</v>
      </c>
      <c r="M20" s="459">
        <v>54.599999999999994</v>
      </c>
    </row>
    <row r="21" spans="1:13" x14ac:dyDescent="0.25">
      <c r="I21" s="303" t="s">
        <v>567</v>
      </c>
      <c r="J21" s="458"/>
      <c r="K21" s="459">
        <v>51.530500000000004</v>
      </c>
      <c r="L21" s="459">
        <v>50</v>
      </c>
      <c r="M21" s="459">
        <v>53.8</v>
      </c>
    </row>
    <row r="22" spans="1:13" x14ac:dyDescent="0.25">
      <c r="I22" s="303" t="s">
        <v>567</v>
      </c>
      <c r="J22" s="458"/>
      <c r="K22" s="459">
        <v>50.959299999999999</v>
      </c>
      <c r="L22" s="459">
        <v>50</v>
      </c>
      <c r="M22" s="459">
        <v>52.8</v>
      </c>
    </row>
    <row r="23" spans="1:13" x14ac:dyDescent="0.25">
      <c r="I23" s="303" t="s">
        <v>580</v>
      </c>
      <c r="J23" s="458">
        <v>0.14111786384269909</v>
      </c>
      <c r="K23" s="459">
        <v>50.3157</v>
      </c>
      <c r="L23" s="459">
        <v>50</v>
      </c>
      <c r="M23" s="459">
        <v>50.099999999999994</v>
      </c>
    </row>
    <row r="24" spans="1:13" x14ac:dyDescent="0.25">
      <c r="I24" s="303" t="s">
        <v>567</v>
      </c>
      <c r="J24" s="458"/>
      <c r="K24" s="459">
        <v>48.076900000000002</v>
      </c>
      <c r="L24" s="459">
        <v>50</v>
      </c>
      <c r="M24" s="459">
        <v>46.400000000000006</v>
      </c>
    </row>
    <row r="25" spans="1:13" x14ac:dyDescent="0.25">
      <c r="I25" s="303" t="s">
        <v>567</v>
      </c>
      <c r="J25" s="458"/>
      <c r="K25" s="459">
        <v>45.200600000000001</v>
      </c>
      <c r="L25" s="459">
        <v>50</v>
      </c>
      <c r="M25" s="459">
        <v>41.7</v>
      </c>
    </row>
    <row r="26" spans="1:13" x14ac:dyDescent="0.25">
      <c r="I26" s="303" t="s">
        <v>583</v>
      </c>
      <c r="J26" s="458">
        <v>0.13063475113004319</v>
      </c>
      <c r="K26" s="459">
        <v>46.088900000000002</v>
      </c>
      <c r="L26" s="459">
        <v>50</v>
      </c>
      <c r="M26" s="459">
        <v>38.099999999999994</v>
      </c>
    </row>
    <row r="27" spans="1:13" x14ac:dyDescent="0.25">
      <c r="I27" s="303" t="s">
        <v>567</v>
      </c>
      <c r="J27" s="458"/>
      <c r="K27" s="459">
        <v>47.991799999999998</v>
      </c>
      <c r="L27" s="459">
        <v>50</v>
      </c>
      <c r="M27" s="459">
        <v>40</v>
      </c>
    </row>
    <row r="28" spans="1:13" x14ac:dyDescent="0.25">
      <c r="I28" s="303" t="s">
        <v>567</v>
      </c>
      <c r="J28" s="458"/>
      <c r="K28" s="459">
        <v>49.970999999999997</v>
      </c>
      <c r="L28" s="459">
        <v>50</v>
      </c>
      <c r="M28" s="459">
        <v>43.599999999999994</v>
      </c>
    </row>
    <row r="29" spans="1:13" x14ac:dyDescent="0.25">
      <c r="I29" s="303" t="s">
        <v>686</v>
      </c>
      <c r="J29" s="458">
        <v>4.0762235050184614E-2</v>
      </c>
      <c r="K29" s="459">
        <v>51.550800000000002</v>
      </c>
      <c r="L29" s="459">
        <v>50</v>
      </c>
      <c r="M29" s="459">
        <v>43.8</v>
      </c>
    </row>
    <row r="30" spans="1:13" x14ac:dyDescent="0.25">
      <c r="I30" s="303" t="s">
        <v>567</v>
      </c>
      <c r="J30" s="458"/>
      <c r="K30" s="459">
        <v>52.7789</v>
      </c>
      <c r="L30" s="459">
        <v>50</v>
      </c>
      <c r="M30" s="459">
        <v>45.599999999999994</v>
      </c>
    </row>
    <row r="31" spans="1:13" x14ac:dyDescent="0.25">
      <c r="I31" s="303" t="s">
        <v>567</v>
      </c>
      <c r="J31" s="458"/>
      <c r="K31" s="459">
        <v>53.322699999999998</v>
      </c>
      <c r="L31" s="459">
        <v>50</v>
      </c>
      <c r="M31" s="459">
        <v>47.3</v>
      </c>
    </row>
    <row r="32" spans="1:13" x14ac:dyDescent="0.25">
      <c r="I32" s="303" t="s">
        <v>581</v>
      </c>
      <c r="J32" s="458">
        <v>0.56811695172767074</v>
      </c>
      <c r="K32" s="459">
        <v>52.779800000000002</v>
      </c>
      <c r="L32" s="459">
        <v>50</v>
      </c>
      <c r="M32" s="459">
        <v>47.5</v>
      </c>
    </row>
    <row r="33" spans="9:13" x14ac:dyDescent="0.25">
      <c r="I33" s="303" t="s">
        <v>567</v>
      </c>
      <c r="J33" s="458"/>
      <c r="K33" s="459">
        <v>53.206800000000001</v>
      </c>
      <c r="L33" s="459">
        <v>50</v>
      </c>
      <c r="M33" s="459">
        <v>45.900000000000006</v>
      </c>
    </row>
    <row r="34" spans="9:13" x14ac:dyDescent="0.25">
      <c r="I34" s="303" t="s">
        <v>567</v>
      </c>
      <c r="J34" s="458"/>
      <c r="K34" s="459">
        <v>52.763599999999997</v>
      </c>
      <c r="L34" s="459">
        <v>50</v>
      </c>
      <c r="M34" s="459">
        <v>44.5</v>
      </c>
    </row>
    <row r="35" spans="9:13" x14ac:dyDescent="0.25">
      <c r="I35" s="303" t="s">
        <v>580</v>
      </c>
      <c r="J35" s="458">
        <v>0.41204438016104739</v>
      </c>
      <c r="K35" s="459">
        <v>51.597999999999999</v>
      </c>
      <c r="L35" s="459">
        <v>50</v>
      </c>
      <c r="M35" s="459">
        <v>42.2</v>
      </c>
    </row>
    <row r="36" spans="9:13" x14ac:dyDescent="0.25">
      <c r="I36" s="303" t="s">
        <v>567</v>
      </c>
      <c r="J36" s="458"/>
      <c r="K36" s="459">
        <v>49.244799999999998</v>
      </c>
      <c r="L36" s="459">
        <v>50</v>
      </c>
      <c r="M36" s="459">
        <v>44.599999999999994</v>
      </c>
    </row>
    <row r="37" spans="9:13" x14ac:dyDescent="0.25">
      <c r="I37" s="303" t="s">
        <v>567</v>
      </c>
      <c r="J37" s="458"/>
      <c r="K37" s="459">
        <v>50.746899999999997</v>
      </c>
      <c r="L37" s="459">
        <v>50</v>
      </c>
      <c r="M37" s="459">
        <v>42.7</v>
      </c>
    </row>
    <row r="38" spans="9:13" x14ac:dyDescent="0.25">
      <c r="I38" s="303" t="s">
        <v>583</v>
      </c>
      <c r="J38" s="458">
        <v>0.17417760221538625</v>
      </c>
      <c r="K38" s="459">
        <v>51.146099999999997</v>
      </c>
      <c r="L38" s="459">
        <v>50</v>
      </c>
      <c r="M38" s="459">
        <v>42</v>
      </c>
    </row>
    <row r="39" spans="9:13" x14ac:dyDescent="0.25">
      <c r="I39" s="303" t="s">
        <v>567</v>
      </c>
      <c r="J39" s="458"/>
      <c r="K39" s="459">
        <v>50.3352</v>
      </c>
      <c r="L39" s="459">
        <v>50</v>
      </c>
      <c r="M39" s="459">
        <v>40.099999999999994</v>
      </c>
    </row>
    <row r="40" spans="9:13" x14ac:dyDescent="0.25">
      <c r="I40" s="303" t="s">
        <v>567</v>
      </c>
      <c r="J40" s="458"/>
      <c r="K40" s="459">
        <v>50.391300000000001</v>
      </c>
      <c r="L40" s="459">
        <v>50</v>
      </c>
      <c r="M40" s="459">
        <v>41</v>
      </c>
    </row>
    <row r="41" spans="9:13" x14ac:dyDescent="0.25">
      <c r="I41" s="303" t="s">
        <v>687</v>
      </c>
      <c r="J41" s="458">
        <v>-0.36282519946966296</v>
      </c>
      <c r="K41" s="459">
        <v>49.991300000000003</v>
      </c>
      <c r="L41" s="459">
        <v>50</v>
      </c>
      <c r="M41" s="459">
        <v>40.700000000000003</v>
      </c>
    </row>
    <row r="42" spans="9:13" x14ac:dyDescent="0.25">
      <c r="I42" s="303" t="s">
        <v>567</v>
      </c>
      <c r="J42" s="458"/>
      <c r="K42" s="459">
        <v>48.828699999999998</v>
      </c>
      <c r="L42" s="459">
        <v>50</v>
      </c>
      <c r="M42" s="459">
        <v>38.599999999999994</v>
      </c>
    </row>
    <row r="43" spans="9:13" x14ac:dyDescent="0.25">
      <c r="I43" s="303" t="s">
        <v>567</v>
      </c>
      <c r="J43" s="458"/>
      <c r="K43" s="459">
        <v>48.356000000000002</v>
      </c>
      <c r="L43" s="459">
        <v>50</v>
      </c>
      <c r="M43" s="459">
        <v>41.400000000000006</v>
      </c>
    </row>
    <row r="44" spans="9:13" x14ac:dyDescent="0.25">
      <c r="I44" s="303" t="s">
        <v>581</v>
      </c>
      <c r="J44" s="458">
        <v>9.9011149815053656E-2</v>
      </c>
      <c r="K44" s="459">
        <v>48.186799999999998</v>
      </c>
      <c r="L44" s="459">
        <v>50</v>
      </c>
      <c r="M44" s="459">
        <v>40.599999999999994</v>
      </c>
    </row>
    <row r="45" spans="9:13" x14ac:dyDescent="0.25">
      <c r="I45" s="303" t="s">
        <v>567</v>
      </c>
      <c r="J45" s="458"/>
      <c r="K45" s="459">
        <v>48.155299999999997</v>
      </c>
      <c r="L45" s="459">
        <v>50</v>
      </c>
      <c r="M45" s="459">
        <v>41.8</v>
      </c>
    </row>
    <row r="46" spans="9:13" x14ac:dyDescent="0.25">
      <c r="I46" s="303" t="s">
        <v>567</v>
      </c>
      <c r="J46" s="458"/>
      <c r="K46" s="459">
        <v>49.847499999999997</v>
      </c>
      <c r="L46" s="459">
        <v>50</v>
      </c>
      <c r="M46" s="459">
        <v>42.3</v>
      </c>
    </row>
    <row r="47" spans="9:13" x14ac:dyDescent="0.25">
      <c r="I47" s="303" t="s">
        <v>580</v>
      </c>
      <c r="J47" s="458">
        <v>0.56258726040234741</v>
      </c>
      <c r="K47" s="459">
        <v>51.201099999999997</v>
      </c>
      <c r="L47" s="459">
        <v>50</v>
      </c>
      <c r="M47" s="459">
        <v>44.400000000000006</v>
      </c>
    </row>
    <row r="48" spans="9:13" x14ac:dyDescent="0.25">
      <c r="I48" s="303" t="s">
        <v>567</v>
      </c>
      <c r="J48" s="458"/>
      <c r="K48" s="459">
        <v>52.847499999999997</v>
      </c>
      <c r="L48" s="459">
        <v>50</v>
      </c>
      <c r="M48" s="459">
        <v>45.900000000000006</v>
      </c>
    </row>
    <row r="49" spans="9:13" x14ac:dyDescent="0.25">
      <c r="I49" s="303" t="s">
        <v>567</v>
      </c>
      <c r="J49" s="458"/>
      <c r="K49" s="459">
        <v>54.877699999999997</v>
      </c>
      <c r="L49" s="459">
        <v>50</v>
      </c>
      <c r="M49" s="459">
        <v>47.599999999999994</v>
      </c>
    </row>
    <row r="50" spans="9:13" x14ac:dyDescent="0.25">
      <c r="I50" s="303" t="s">
        <v>583</v>
      </c>
      <c r="J50" s="458">
        <v>0.74704565927647959</v>
      </c>
      <c r="K50" s="459">
        <v>56.245600000000003</v>
      </c>
      <c r="L50" s="459">
        <v>50</v>
      </c>
      <c r="M50" s="459">
        <v>49</v>
      </c>
    </row>
    <row r="51" spans="9:13" x14ac:dyDescent="0.25">
      <c r="I51" s="303" t="s">
        <v>567</v>
      </c>
      <c r="J51" s="458"/>
      <c r="K51" s="459">
        <v>55.793599999999998</v>
      </c>
      <c r="L51" s="459">
        <v>50</v>
      </c>
      <c r="M51" s="459">
        <v>48.099999999999994</v>
      </c>
    </row>
    <row r="52" spans="9:13" x14ac:dyDescent="0.25">
      <c r="I52" s="303" t="s">
        <v>567</v>
      </c>
      <c r="J52" s="458"/>
      <c r="K52" s="459">
        <v>56.185499999999998</v>
      </c>
      <c r="L52" s="459">
        <v>50</v>
      </c>
      <c r="M52" s="459">
        <v>47.599999999999994</v>
      </c>
    </row>
    <row r="53" spans="9:13" x14ac:dyDescent="0.25">
      <c r="I53" s="303" t="s">
        <v>688</v>
      </c>
      <c r="J53" s="458">
        <v>0.5077831242680908</v>
      </c>
      <c r="K53" s="459">
        <v>55.4343</v>
      </c>
      <c r="L53" s="459">
        <v>50</v>
      </c>
      <c r="M53" s="459">
        <v>48.599999999999994</v>
      </c>
    </row>
    <row r="54" spans="9:13" x14ac:dyDescent="0.25">
      <c r="I54" s="303" t="s">
        <v>567</v>
      </c>
      <c r="J54" s="458"/>
      <c r="K54" s="459">
        <v>54.536000000000001</v>
      </c>
      <c r="L54" s="459">
        <v>50</v>
      </c>
      <c r="M54" s="459">
        <v>47.900000000000006</v>
      </c>
    </row>
    <row r="55" spans="9:13" x14ac:dyDescent="0.25">
      <c r="I55" s="303" t="s">
        <v>567</v>
      </c>
      <c r="J55" s="458"/>
      <c r="K55" s="459">
        <v>54.926299999999998</v>
      </c>
      <c r="L55" s="459">
        <v>50</v>
      </c>
      <c r="M55" s="459">
        <v>50</v>
      </c>
    </row>
    <row r="56" spans="9:13" x14ac:dyDescent="0.25">
      <c r="I56" s="303" t="s">
        <v>581</v>
      </c>
      <c r="J56" s="458">
        <v>0.59565818525084691</v>
      </c>
      <c r="K56" s="459">
        <v>56.042700000000004</v>
      </c>
      <c r="L56" s="459">
        <v>50</v>
      </c>
      <c r="M56" s="459">
        <v>50.2</v>
      </c>
    </row>
    <row r="57" spans="9:13" x14ac:dyDescent="0.25">
      <c r="I57" s="303" t="s">
        <v>567</v>
      </c>
      <c r="J57" s="458"/>
      <c r="K57" s="459">
        <v>55.571800000000003</v>
      </c>
      <c r="L57" s="459">
        <v>50</v>
      </c>
      <c r="M57" s="459">
        <v>50.8</v>
      </c>
    </row>
    <row r="58" spans="9:13" x14ac:dyDescent="0.25">
      <c r="I58" s="303" t="s">
        <v>567</v>
      </c>
      <c r="J58" s="458"/>
      <c r="K58" s="459">
        <v>56.0212</v>
      </c>
      <c r="L58" s="459">
        <v>50</v>
      </c>
      <c r="M58" s="459">
        <v>51</v>
      </c>
    </row>
    <row r="59" spans="9:13" x14ac:dyDescent="0.25">
      <c r="I59" s="303" t="s">
        <v>580</v>
      </c>
      <c r="J59" s="458">
        <v>0.25426726901052188</v>
      </c>
      <c r="K59" s="459">
        <v>54.955399999999997</v>
      </c>
      <c r="L59" s="459">
        <v>50</v>
      </c>
      <c r="M59" s="459">
        <v>50.2</v>
      </c>
    </row>
    <row r="60" spans="9:13" x14ac:dyDescent="0.25">
      <c r="I60" s="303" t="s">
        <v>567</v>
      </c>
      <c r="J60" s="458"/>
      <c r="K60" s="459">
        <v>53.917499999999997</v>
      </c>
      <c r="L60" s="459">
        <v>50</v>
      </c>
      <c r="M60" s="459">
        <v>51.7</v>
      </c>
    </row>
    <row r="61" spans="9:13" x14ac:dyDescent="0.25">
      <c r="I61" s="303" t="s">
        <v>567</v>
      </c>
      <c r="J61" s="458"/>
      <c r="K61" s="459">
        <v>53.738900000000001</v>
      </c>
      <c r="L61" s="459">
        <v>50</v>
      </c>
      <c r="M61" s="459">
        <v>52.400000000000006</v>
      </c>
    </row>
    <row r="62" spans="9:13" x14ac:dyDescent="0.25">
      <c r="I62" s="303" t="s">
        <v>583</v>
      </c>
      <c r="J62" s="458">
        <v>0.36333520216602633</v>
      </c>
      <c r="K62" s="459">
        <v>51.729500000000002</v>
      </c>
      <c r="L62" s="459">
        <v>50</v>
      </c>
      <c r="M62" s="459">
        <v>51</v>
      </c>
    </row>
    <row r="63" spans="9:13" x14ac:dyDescent="0.25">
      <c r="I63" s="303" t="s">
        <v>567</v>
      </c>
      <c r="J63" s="458"/>
      <c r="K63" s="459">
        <v>52.526899999999998</v>
      </c>
      <c r="L63" s="459">
        <v>50</v>
      </c>
      <c r="M63" s="459">
        <v>50.099999999999994</v>
      </c>
    </row>
    <row r="64" spans="9:13" x14ac:dyDescent="0.25">
      <c r="I64" s="303" t="s">
        <v>567</v>
      </c>
      <c r="J64" s="458"/>
      <c r="K64" s="459">
        <v>53.355800000000002</v>
      </c>
      <c r="L64" s="459">
        <v>50</v>
      </c>
      <c r="M64" s="459">
        <v>50.7</v>
      </c>
    </row>
    <row r="65" spans="9:13" x14ac:dyDescent="0.25">
      <c r="I65" s="303" t="s">
        <v>689</v>
      </c>
      <c r="J65" s="458">
        <v>0.22283824148183751</v>
      </c>
      <c r="K65" s="459">
        <v>53.145699999999998</v>
      </c>
      <c r="L65" s="459">
        <v>50</v>
      </c>
      <c r="M65" s="459">
        <v>48.7</v>
      </c>
    </row>
    <row r="66" spans="9:13" x14ac:dyDescent="0.25">
      <c r="I66" s="303" t="s">
        <v>567</v>
      </c>
      <c r="J66" s="458"/>
      <c r="K66" s="459">
        <v>52.4527</v>
      </c>
      <c r="L66" s="459">
        <v>50</v>
      </c>
      <c r="M66" s="459">
        <v>48</v>
      </c>
    </row>
    <row r="67" spans="9:13" x14ac:dyDescent="0.25">
      <c r="I67" s="303" t="s">
        <v>567</v>
      </c>
      <c r="J67" s="458"/>
      <c r="K67" s="459">
        <v>51.765000000000001</v>
      </c>
      <c r="L67" s="459">
        <v>50</v>
      </c>
      <c r="M67" s="459">
        <v>48.099999999999994</v>
      </c>
    </row>
    <row r="68" spans="9:13" x14ac:dyDescent="0.25">
      <c r="I68" s="303" t="s">
        <v>581</v>
      </c>
      <c r="J68" s="458">
        <v>0.61249037835462428</v>
      </c>
      <c r="K68" s="459">
        <v>52.106400000000001</v>
      </c>
      <c r="L68" s="459">
        <v>50</v>
      </c>
      <c r="M68" s="459">
        <v>47</v>
      </c>
    </row>
    <row r="69" spans="9:13" x14ac:dyDescent="0.25">
      <c r="I69" s="303" t="s">
        <v>567</v>
      </c>
      <c r="J69" s="458"/>
      <c r="K69" s="459">
        <v>52.282400000000003</v>
      </c>
      <c r="L69" s="459">
        <v>50</v>
      </c>
      <c r="M69" s="459">
        <v>47.099999999999994</v>
      </c>
    </row>
    <row r="70" spans="9:13" x14ac:dyDescent="0.25">
      <c r="I70" s="303" t="s">
        <v>567</v>
      </c>
      <c r="J70" s="458"/>
      <c r="K70" s="459">
        <v>53.183</v>
      </c>
      <c r="L70" s="459">
        <v>50</v>
      </c>
      <c r="M70" s="459">
        <v>48</v>
      </c>
    </row>
    <row r="71" spans="9:13" x14ac:dyDescent="0.25">
      <c r="I71" s="303" t="s">
        <v>580</v>
      </c>
      <c r="J71" s="458">
        <v>0.7302433499619454</v>
      </c>
      <c r="K71" s="459">
        <v>52.762799999999999</v>
      </c>
      <c r="L71" s="459">
        <v>50</v>
      </c>
      <c r="M71" s="459">
        <v>48.900000000000006</v>
      </c>
    </row>
    <row r="72" spans="9:13" x14ac:dyDescent="0.25">
      <c r="I72" s="303" t="s">
        <v>567</v>
      </c>
      <c r="J72" s="458"/>
      <c r="K72" s="459">
        <v>54.295999999999999</v>
      </c>
      <c r="L72" s="459">
        <v>50</v>
      </c>
      <c r="M72" s="459">
        <v>49.400000000000006</v>
      </c>
    </row>
    <row r="73" spans="9:13" x14ac:dyDescent="0.25">
      <c r="I73" s="303" t="s">
        <v>567</v>
      </c>
      <c r="J73" s="458"/>
      <c r="K73" s="459">
        <v>54.664999999999999</v>
      </c>
      <c r="L73" s="459">
        <v>50</v>
      </c>
      <c r="M73" s="459">
        <v>51.3</v>
      </c>
    </row>
    <row r="74" spans="9:13" x14ac:dyDescent="0.25">
      <c r="I74" s="303" t="s">
        <v>583</v>
      </c>
      <c r="J74" s="458">
        <v>0.62178686393632443</v>
      </c>
      <c r="K74" s="459">
        <v>55.054099999999998</v>
      </c>
      <c r="L74" s="459">
        <v>50</v>
      </c>
      <c r="M74" s="459">
        <v>51.3</v>
      </c>
    </row>
    <row r="75" spans="9:13" x14ac:dyDescent="0.25">
      <c r="I75" s="303" t="s">
        <v>567</v>
      </c>
      <c r="J75" s="458"/>
      <c r="K75" s="459">
        <v>56.378300000000003</v>
      </c>
      <c r="L75" s="459">
        <v>50</v>
      </c>
      <c r="M75" s="459">
        <v>52</v>
      </c>
    </row>
    <row r="76" spans="9:13" x14ac:dyDescent="0.25">
      <c r="I76" s="303" t="s">
        <v>567</v>
      </c>
      <c r="J76" s="458"/>
      <c r="K76" s="459">
        <v>56.555599999999998</v>
      </c>
      <c r="L76" s="459">
        <v>50</v>
      </c>
      <c r="M76" s="459">
        <v>53.599999999999994</v>
      </c>
    </row>
    <row r="77" spans="9:13" x14ac:dyDescent="0.25">
      <c r="I77" s="303" t="s">
        <v>690</v>
      </c>
      <c r="J77" s="458">
        <v>0.89014784351937326</v>
      </c>
      <c r="K77" s="459">
        <v>57.732799999999997</v>
      </c>
      <c r="L77" s="459">
        <v>50</v>
      </c>
      <c r="M77" s="459">
        <v>53.400000000000006</v>
      </c>
    </row>
    <row r="78" spans="9:13" x14ac:dyDescent="0.25">
      <c r="I78" s="303" t="s">
        <v>567</v>
      </c>
      <c r="J78" s="458"/>
      <c r="K78" s="459">
        <v>58.502099999999999</v>
      </c>
      <c r="L78" s="459">
        <v>50</v>
      </c>
      <c r="M78" s="459">
        <v>55.099999999999994</v>
      </c>
    </row>
    <row r="79" spans="9:13" x14ac:dyDescent="0.25">
      <c r="I79" s="303" t="s">
        <v>567</v>
      </c>
      <c r="J79" s="458"/>
      <c r="K79" s="459">
        <v>58.734499999999997</v>
      </c>
      <c r="L79" s="459">
        <v>50</v>
      </c>
      <c r="M79" s="459">
        <v>57.400000000000006</v>
      </c>
    </row>
    <row r="80" spans="9:13" x14ac:dyDescent="0.25">
      <c r="I80" s="303" t="s">
        <v>581</v>
      </c>
      <c r="J80" s="458">
        <v>1.0892130137010625</v>
      </c>
      <c r="K80" s="459">
        <v>59.005800000000001</v>
      </c>
      <c r="L80" s="459">
        <v>50</v>
      </c>
      <c r="M80" s="459">
        <v>58.2</v>
      </c>
    </row>
    <row r="81" spans="9:13" x14ac:dyDescent="0.25">
      <c r="I81" s="303" t="s">
        <v>567</v>
      </c>
      <c r="J81" s="458"/>
      <c r="K81" s="459">
        <v>60.416499999999999</v>
      </c>
      <c r="L81" s="459">
        <v>50</v>
      </c>
      <c r="M81" s="459">
        <v>58.7</v>
      </c>
    </row>
    <row r="82" spans="9:13" x14ac:dyDescent="0.25">
      <c r="I82" s="303" t="s">
        <v>567</v>
      </c>
      <c r="J82" s="458"/>
      <c r="K82" s="459">
        <v>58.462299999999999</v>
      </c>
      <c r="L82" s="459">
        <v>50</v>
      </c>
      <c r="M82" s="459">
        <v>59.099999999999994</v>
      </c>
    </row>
    <row r="83" spans="9:13" x14ac:dyDescent="0.25">
      <c r="I83" s="303" t="s">
        <v>580</v>
      </c>
      <c r="J83" s="458">
        <v>0.58570362068441906</v>
      </c>
      <c r="K83" s="459">
        <v>57.811999999999998</v>
      </c>
      <c r="L83" s="459">
        <v>50</v>
      </c>
      <c r="M83" s="459">
        <v>59.599999999999994</v>
      </c>
    </row>
    <row r="84" spans="9:13" x14ac:dyDescent="0.25">
      <c r="I84" s="303" t="s">
        <v>567</v>
      </c>
      <c r="J84" s="458"/>
      <c r="K84" s="459">
        <v>57.259399999999999</v>
      </c>
      <c r="L84" s="459">
        <v>50</v>
      </c>
      <c r="M84" s="459">
        <v>60.099999999999994</v>
      </c>
    </row>
    <row r="85" spans="9:13" x14ac:dyDescent="0.25">
      <c r="I85" s="303" t="s">
        <v>567</v>
      </c>
      <c r="J85" s="458"/>
      <c r="K85" s="459">
        <v>57.3474</v>
      </c>
      <c r="L85" s="459">
        <v>50</v>
      </c>
      <c r="M85" s="459">
        <v>60.599999999999994</v>
      </c>
    </row>
    <row r="86" spans="9:13" x14ac:dyDescent="0.25">
      <c r="I86" s="303" t="s">
        <v>583</v>
      </c>
      <c r="J86" s="458">
        <v>1.1884401633593944</v>
      </c>
      <c r="K86" s="459">
        <v>57.639200000000002</v>
      </c>
      <c r="L86" s="459">
        <v>50</v>
      </c>
      <c r="M86" s="459">
        <v>60.7</v>
      </c>
    </row>
    <row r="87" spans="9:13" x14ac:dyDescent="0.25">
      <c r="I87" s="303" t="s">
        <v>567</v>
      </c>
      <c r="J87" s="458"/>
      <c r="K87" s="459">
        <v>57.4998</v>
      </c>
      <c r="L87" s="459">
        <v>50</v>
      </c>
      <c r="M87" s="459">
        <v>61.7</v>
      </c>
    </row>
    <row r="88" spans="9:13" x14ac:dyDescent="0.25">
      <c r="I88" s="303" t="s">
        <v>567</v>
      </c>
      <c r="J88" s="458"/>
      <c r="K88" s="459">
        <v>57.508899999999997</v>
      </c>
      <c r="L88" s="459">
        <v>50</v>
      </c>
      <c r="M88" s="459">
        <v>60.3</v>
      </c>
    </row>
    <row r="89" spans="9:13" x14ac:dyDescent="0.25">
      <c r="I89" s="303" t="s">
        <v>691</v>
      </c>
      <c r="J89" s="458">
        <v>0.61499229447692372</v>
      </c>
      <c r="K89" s="459">
        <v>57.709099999999999</v>
      </c>
      <c r="L89" s="459">
        <v>50</v>
      </c>
      <c r="M89" s="459">
        <v>60.5</v>
      </c>
    </row>
    <row r="90" spans="9:13" x14ac:dyDescent="0.25">
      <c r="I90" s="303" t="s">
        <v>567</v>
      </c>
      <c r="J90" s="458"/>
      <c r="K90" s="459">
        <v>57.392299999999999</v>
      </c>
      <c r="L90" s="459">
        <v>50</v>
      </c>
      <c r="M90" s="459">
        <v>61.7</v>
      </c>
    </row>
    <row r="91" spans="9:13" x14ac:dyDescent="0.25">
      <c r="I91" s="303" t="s">
        <v>567</v>
      </c>
      <c r="J91" s="458"/>
      <c r="K91" s="459">
        <v>56.943899999999999</v>
      </c>
      <c r="L91" s="459">
        <v>50</v>
      </c>
      <c r="M91" s="459">
        <v>62</v>
      </c>
    </row>
    <row r="92" spans="9:13" x14ac:dyDescent="0.25">
      <c r="I92" s="303" t="s">
        <v>581</v>
      </c>
      <c r="J92" s="458">
        <v>0.69686431436093432</v>
      </c>
      <c r="K92" s="459">
        <v>56.840200000000003</v>
      </c>
      <c r="L92" s="459">
        <v>50</v>
      </c>
      <c r="M92" s="459">
        <v>62.3</v>
      </c>
    </row>
    <row r="93" spans="9:13" x14ac:dyDescent="0.25">
      <c r="I93" s="303" t="s">
        <v>567</v>
      </c>
      <c r="J93" s="458"/>
      <c r="K93" s="459">
        <v>57.774099999999997</v>
      </c>
      <c r="L93" s="459">
        <v>50</v>
      </c>
      <c r="M93" s="459">
        <v>62.3</v>
      </c>
    </row>
    <row r="94" spans="9:13" x14ac:dyDescent="0.25">
      <c r="I94" s="303" t="s">
        <v>567</v>
      </c>
      <c r="J94" s="458"/>
      <c r="K94" s="459">
        <v>57.515099999999997</v>
      </c>
      <c r="L94" s="459">
        <v>50</v>
      </c>
      <c r="M94" s="459">
        <v>61.7</v>
      </c>
    </row>
    <row r="95" spans="9:13" x14ac:dyDescent="0.25">
      <c r="I95" s="303" t="s">
        <v>580</v>
      </c>
      <c r="J95" s="458">
        <v>0.43972804163123769</v>
      </c>
      <c r="K95" s="459">
        <v>57.360399999999998</v>
      </c>
      <c r="L95" s="459">
        <v>50</v>
      </c>
      <c r="M95" s="459">
        <v>60.599999999999994</v>
      </c>
    </row>
    <row r="96" spans="9:13" x14ac:dyDescent="0.25">
      <c r="I96" s="303" t="s">
        <v>567</v>
      </c>
      <c r="J96" s="458"/>
      <c r="K96" s="459">
        <v>54.694299999999998</v>
      </c>
      <c r="L96" s="459">
        <v>50</v>
      </c>
      <c r="M96" s="459">
        <v>58.5</v>
      </c>
    </row>
    <row r="97" spans="9:13" x14ac:dyDescent="0.25">
      <c r="I97" s="303" t="s">
        <v>567</v>
      </c>
      <c r="J97" s="458"/>
      <c r="K97" s="459">
        <v>54.651499999999999</v>
      </c>
      <c r="L97" s="459">
        <v>50</v>
      </c>
      <c r="M97" s="459">
        <v>57.2</v>
      </c>
    </row>
    <row r="98" spans="9:13" x14ac:dyDescent="0.25">
      <c r="I98" s="303" t="s">
        <v>583</v>
      </c>
      <c r="J98" s="458">
        <v>0.56415306921704378</v>
      </c>
      <c r="K98" s="459">
        <v>54.123399999999997</v>
      </c>
      <c r="L98" s="459">
        <v>50</v>
      </c>
      <c r="M98" s="459">
        <v>56.099999999999994</v>
      </c>
    </row>
    <row r="99" spans="9:13" x14ac:dyDescent="0.25">
      <c r="I99" s="303" t="s">
        <v>567</v>
      </c>
      <c r="J99" s="458"/>
      <c r="K99" s="459">
        <v>53.284700000000001</v>
      </c>
      <c r="L99" s="459">
        <v>50</v>
      </c>
      <c r="M99" s="459">
        <v>54.599999999999994</v>
      </c>
    </row>
    <row r="100" spans="9:13" x14ac:dyDescent="0.25">
      <c r="I100" s="303" t="s">
        <v>567</v>
      </c>
      <c r="J100" s="458"/>
      <c r="K100" s="459">
        <v>51.789099999999998</v>
      </c>
      <c r="L100" s="459">
        <v>50</v>
      </c>
      <c r="M100" s="459">
        <v>53.3</v>
      </c>
    </row>
    <row r="101" spans="9:13" x14ac:dyDescent="0.25">
      <c r="I101" s="303" t="s">
        <v>692</v>
      </c>
      <c r="J101" s="458">
        <v>0.45019076653505241</v>
      </c>
      <c r="K101" s="459">
        <v>52.7776</v>
      </c>
      <c r="L101" s="459">
        <v>50</v>
      </c>
      <c r="M101" s="459">
        <v>51.900000000000006</v>
      </c>
    </row>
    <row r="102" spans="9:13" x14ac:dyDescent="0.25">
      <c r="I102" s="303" t="s">
        <v>567</v>
      </c>
      <c r="J102" s="458"/>
      <c r="K102" s="459">
        <v>51.797899999999998</v>
      </c>
      <c r="L102" s="459">
        <v>50</v>
      </c>
      <c r="M102" s="459">
        <v>51.599999999999994</v>
      </c>
    </row>
    <row r="103" spans="9:13" x14ac:dyDescent="0.25">
      <c r="I103" s="303" t="s">
        <v>567</v>
      </c>
      <c r="J103" s="458"/>
      <c r="K103" s="459">
        <v>51.942300000000003</v>
      </c>
      <c r="L103" s="459">
        <v>50</v>
      </c>
      <c r="M103" s="459">
        <v>49</v>
      </c>
    </row>
    <row r="104" spans="9:13" x14ac:dyDescent="0.25">
      <c r="I104" s="303" t="s">
        <v>581</v>
      </c>
      <c r="J104" s="458">
        <v>-0.34811135844461383</v>
      </c>
      <c r="K104" s="459">
        <v>51.0503</v>
      </c>
      <c r="L104" s="459">
        <v>50</v>
      </c>
      <c r="M104" s="459">
        <v>48.900000000000006</v>
      </c>
    </row>
    <row r="105" spans="9:13" x14ac:dyDescent="0.25">
      <c r="I105" s="303" t="s">
        <v>567</v>
      </c>
      <c r="J105" s="458"/>
      <c r="K105" s="459">
        <v>49.303100000000001</v>
      </c>
      <c r="L105" s="459">
        <v>50</v>
      </c>
      <c r="M105" s="459">
        <v>45.5</v>
      </c>
    </row>
    <row r="106" spans="9:13" x14ac:dyDescent="0.25">
      <c r="I106" s="303" t="s">
        <v>567</v>
      </c>
      <c r="J106" s="458"/>
      <c r="K106" s="459">
        <v>47.754600000000003</v>
      </c>
      <c r="L106" s="459">
        <v>50</v>
      </c>
      <c r="M106" s="459">
        <v>42.2</v>
      </c>
    </row>
    <row r="107" spans="9:13" x14ac:dyDescent="0.25">
      <c r="I107" s="303" t="s">
        <v>580</v>
      </c>
      <c r="J107" s="458">
        <v>-0.54491664314753052</v>
      </c>
      <c r="K107" s="459">
        <v>48.166400000000003</v>
      </c>
      <c r="L107" s="459">
        <v>50</v>
      </c>
      <c r="M107" s="459">
        <v>40.200000000000003</v>
      </c>
    </row>
    <row r="108" spans="9:13" x14ac:dyDescent="0.25">
      <c r="I108" s="303" t="s">
        <v>567</v>
      </c>
      <c r="J108" s="458"/>
      <c r="K108" s="459">
        <v>46.878300000000003</v>
      </c>
      <c r="L108" s="459">
        <v>50</v>
      </c>
      <c r="M108" s="459">
        <v>39.200000000000003</v>
      </c>
    </row>
    <row r="109" spans="9:13" x14ac:dyDescent="0.25">
      <c r="I109" s="303" t="s">
        <v>567</v>
      </c>
      <c r="J109" s="458"/>
      <c r="K109" s="459">
        <v>43.614400000000003</v>
      </c>
      <c r="L109" s="459">
        <v>50</v>
      </c>
      <c r="M109" s="459">
        <v>32.599999999999994</v>
      </c>
    </row>
    <row r="110" spans="9:13" x14ac:dyDescent="0.25">
      <c r="I110" s="303" t="s">
        <v>583</v>
      </c>
      <c r="J110" s="458">
        <v>-1.7102166350991932</v>
      </c>
      <c r="K110" s="459">
        <v>38.923099999999998</v>
      </c>
      <c r="L110" s="459">
        <v>50</v>
      </c>
      <c r="M110" s="459">
        <v>27.5</v>
      </c>
    </row>
    <row r="111" spans="9:13" x14ac:dyDescent="0.25">
      <c r="I111" s="303" t="s">
        <v>567</v>
      </c>
      <c r="J111" s="458"/>
      <c r="K111" s="459">
        <v>38.179699999999997</v>
      </c>
      <c r="L111" s="459">
        <v>50</v>
      </c>
      <c r="M111" s="459">
        <v>20.299999999999997</v>
      </c>
    </row>
    <row r="112" spans="9:13" x14ac:dyDescent="0.25">
      <c r="I112" s="303" t="s">
        <v>567</v>
      </c>
      <c r="J112" s="458"/>
      <c r="K112" s="459">
        <v>38.291200000000003</v>
      </c>
      <c r="L112" s="459">
        <v>50</v>
      </c>
      <c r="M112" s="459">
        <v>19.5</v>
      </c>
    </row>
    <row r="113" spans="9:13" x14ac:dyDescent="0.25">
      <c r="I113" s="303" t="s">
        <v>693</v>
      </c>
      <c r="J113" s="458">
        <v>-3.1558385015964863</v>
      </c>
      <c r="K113" s="459">
        <v>36.2166</v>
      </c>
      <c r="L113" s="459">
        <v>50</v>
      </c>
      <c r="M113" s="459">
        <v>17.299999999999997</v>
      </c>
    </row>
    <row r="114" spans="9:13" x14ac:dyDescent="0.25">
      <c r="I114" s="303" t="s">
        <v>567</v>
      </c>
      <c r="J114" s="458"/>
      <c r="K114" s="459">
        <v>38.251800000000003</v>
      </c>
      <c r="L114" s="459">
        <v>50</v>
      </c>
      <c r="M114" s="459">
        <v>15.5</v>
      </c>
    </row>
    <row r="115" spans="9:13" x14ac:dyDescent="0.25">
      <c r="I115" s="303" t="s">
        <v>567</v>
      </c>
      <c r="J115" s="458"/>
      <c r="K115" s="459">
        <v>41.0625</v>
      </c>
      <c r="L115" s="459">
        <v>50</v>
      </c>
      <c r="M115" s="459">
        <v>17.200000000000003</v>
      </c>
    </row>
    <row r="116" spans="9:13" x14ac:dyDescent="0.25">
      <c r="I116" s="303" t="s">
        <v>581</v>
      </c>
      <c r="J116" s="458">
        <v>-2.3217889639570721E-2</v>
      </c>
      <c r="K116" s="459">
        <v>44</v>
      </c>
      <c r="L116" s="459">
        <v>50</v>
      </c>
      <c r="M116" s="459">
        <v>20.200000000000003</v>
      </c>
    </row>
    <row r="117" spans="9:13" x14ac:dyDescent="0.25">
      <c r="I117" s="303" t="s">
        <v>567</v>
      </c>
      <c r="J117" s="458"/>
      <c r="K117" s="459">
        <v>44.6</v>
      </c>
      <c r="L117" s="459">
        <v>50</v>
      </c>
      <c r="M117" s="459">
        <v>23</v>
      </c>
    </row>
    <row r="118" spans="9:13" x14ac:dyDescent="0.25">
      <c r="I118" s="303" t="s">
        <v>567</v>
      </c>
      <c r="J118" s="458"/>
      <c r="K118" s="459">
        <v>47</v>
      </c>
      <c r="L118" s="459">
        <v>50</v>
      </c>
      <c r="M118" s="459">
        <v>25.900000000000006</v>
      </c>
    </row>
    <row r="119" spans="9:13" x14ac:dyDescent="0.25">
      <c r="I119" s="303" t="s">
        <v>580</v>
      </c>
      <c r="J119" s="458">
        <v>0.36723002639131863</v>
      </c>
      <c r="K119" s="459">
        <v>50.4</v>
      </c>
      <c r="L119" s="459">
        <v>50</v>
      </c>
      <c r="M119" s="459">
        <v>30.5</v>
      </c>
    </row>
    <row r="120" spans="9:13" x14ac:dyDescent="0.25">
      <c r="I120" s="303" t="s">
        <v>567</v>
      </c>
      <c r="J120" s="458"/>
      <c r="K120" s="459">
        <v>51.1</v>
      </c>
      <c r="L120" s="459">
        <v>50</v>
      </c>
      <c r="M120" s="459">
        <v>33.299999999999997</v>
      </c>
    </row>
    <row r="121" spans="9:13" x14ac:dyDescent="0.25">
      <c r="I121" s="303" t="s">
        <v>567</v>
      </c>
      <c r="J121" s="458"/>
      <c r="K121" s="459">
        <v>53</v>
      </c>
      <c r="L121" s="459">
        <v>50</v>
      </c>
      <c r="M121" s="459">
        <v>36.299999999999997</v>
      </c>
    </row>
    <row r="122" spans="9:13" x14ac:dyDescent="0.25">
      <c r="I122" s="303" t="s">
        <v>583</v>
      </c>
      <c r="J122" s="458">
        <v>0.51374758506430585</v>
      </c>
      <c r="K122" s="459">
        <v>53.7</v>
      </c>
      <c r="L122" s="459">
        <v>50</v>
      </c>
      <c r="M122" s="459">
        <v>38.599999999999994</v>
      </c>
    </row>
    <row r="123" spans="9:13" x14ac:dyDescent="0.25">
      <c r="I123" s="303" t="s">
        <v>567</v>
      </c>
      <c r="J123" s="458"/>
      <c r="K123" s="459">
        <v>54.2</v>
      </c>
      <c r="L123" s="459">
        <v>50</v>
      </c>
      <c r="M123" s="459">
        <v>41.3</v>
      </c>
    </row>
    <row r="124" spans="9:13" x14ac:dyDescent="0.25">
      <c r="I124" s="303" t="s">
        <v>567</v>
      </c>
      <c r="J124" s="458"/>
      <c r="K124" s="459">
        <v>53.7</v>
      </c>
      <c r="L124" s="459">
        <v>50</v>
      </c>
      <c r="M124" s="459">
        <v>43.099999999999994</v>
      </c>
    </row>
    <row r="125" spans="9:13" x14ac:dyDescent="0.25">
      <c r="I125" s="303" t="s">
        <v>591</v>
      </c>
      <c r="J125" s="458">
        <v>0.3635439664245288</v>
      </c>
      <c r="K125" s="459">
        <v>53.7</v>
      </c>
      <c r="L125" s="459">
        <v>50</v>
      </c>
      <c r="M125" s="459">
        <v>44</v>
      </c>
    </row>
    <row r="126" spans="9:13" x14ac:dyDescent="0.25">
      <c r="I126" s="303" t="s">
        <v>567</v>
      </c>
      <c r="J126" s="458"/>
      <c r="K126" s="459">
        <v>55.9</v>
      </c>
      <c r="L126" s="459">
        <v>50</v>
      </c>
      <c r="M126" s="459">
        <v>46</v>
      </c>
    </row>
    <row r="127" spans="9:13" x14ac:dyDescent="0.25">
      <c r="I127" s="303" t="s">
        <v>567</v>
      </c>
      <c r="J127" s="458"/>
      <c r="K127" s="459">
        <v>57.3</v>
      </c>
      <c r="L127" s="459">
        <v>50</v>
      </c>
      <c r="M127" s="459">
        <v>49.2</v>
      </c>
    </row>
    <row r="128" spans="9:13" x14ac:dyDescent="0.25">
      <c r="I128" s="303" t="s">
        <v>581</v>
      </c>
      <c r="J128" s="458">
        <v>0.98909429473155175</v>
      </c>
      <c r="K128" s="459">
        <v>56.4</v>
      </c>
      <c r="L128" s="459">
        <v>50</v>
      </c>
      <c r="M128" s="459">
        <v>47</v>
      </c>
    </row>
    <row r="129" spans="9:13" x14ac:dyDescent="0.25">
      <c r="I129" s="303" t="s">
        <v>567</v>
      </c>
      <c r="J129" s="458"/>
      <c r="K129" s="459">
        <v>56</v>
      </c>
      <c r="L129" s="459">
        <v>50</v>
      </c>
      <c r="M129" s="459">
        <v>47.7</v>
      </c>
    </row>
    <row r="130" spans="9:13" x14ac:dyDescent="0.25">
      <c r="I130" s="303" t="s">
        <v>567</v>
      </c>
      <c r="J130" s="458"/>
      <c r="K130" s="459">
        <v>56.7</v>
      </c>
      <c r="L130" s="459">
        <v>50</v>
      </c>
      <c r="M130" s="459">
        <v>49.5</v>
      </c>
    </row>
    <row r="131" spans="9:13" x14ac:dyDescent="0.25">
      <c r="I131" s="303" t="s">
        <v>580</v>
      </c>
      <c r="J131" s="458">
        <v>0.45037140777661744</v>
      </c>
      <c r="K131" s="459">
        <v>56.2</v>
      </c>
      <c r="L131" s="459">
        <v>50</v>
      </c>
      <c r="M131" s="459">
        <v>50.3</v>
      </c>
    </row>
    <row r="132" spans="9:13" x14ac:dyDescent="0.25">
      <c r="I132" s="303" t="s">
        <v>567</v>
      </c>
      <c r="J132" s="458"/>
      <c r="K132" s="459">
        <v>54.1</v>
      </c>
      <c r="L132" s="459">
        <v>50</v>
      </c>
      <c r="M132" s="459">
        <v>51</v>
      </c>
    </row>
    <row r="133" spans="9:13" x14ac:dyDescent="0.25">
      <c r="I133" s="303" t="s">
        <v>567</v>
      </c>
      <c r="J133" s="458"/>
      <c r="K133" s="459">
        <v>53.8</v>
      </c>
      <c r="L133" s="459">
        <v>50</v>
      </c>
      <c r="M133" s="459">
        <v>52.2</v>
      </c>
    </row>
    <row r="134" spans="9:13" x14ac:dyDescent="0.25">
      <c r="I134" s="303" t="s">
        <v>583</v>
      </c>
      <c r="J134" s="458">
        <v>0.61760582385947949</v>
      </c>
      <c r="K134" s="459">
        <v>55.5</v>
      </c>
      <c r="L134" s="459">
        <v>50</v>
      </c>
      <c r="M134" s="459">
        <v>54.099999999999994</v>
      </c>
    </row>
    <row r="135" spans="9:13" x14ac:dyDescent="0.25">
      <c r="I135" s="303" t="s">
        <v>567</v>
      </c>
      <c r="J135" s="458"/>
      <c r="K135" s="459">
        <v>55.5</v>
      </c>
      <c r="L135" s="459">
        <v>50</v>
      </c>
      <c r="M135" s="459">
        <v>55.5</v>
      </c>
    </row>
    <row r="136" spans="9:13" x14ac:dyDescent="0.25">
      <c r="I136" s="303" t="s">
        <v>567</v>
      </c>
      <c r="J136" s="458"/>
      <c r="K136" s="459">
        <v>57</v>
      </c>
      <c r="L136" s="459">
        <v>50</v>
      </c>
      <c r="M136" s="459">
        <v>55.7</v>
      </c>
    </row>
    <row r="137" spans="9:13" x14ac:dyDescent="0.25">
      <c r="I137" s="303" t="s">
        <v>590</v>
      </c>
      <c r="J137" s="458">
        <v>0.83887614670574706</v>
      </c>
      <c r="K137" s="459">
        <v>58.2</v>
      </c>
      <c r="L137" s="459">
        <v>50</v>
      </c>
      <c r="M137" s="459">
        <v>57.099999999999994</v>
      </c>
    </row>
    <row r="138" spans="9:13" x14ac:dyDescent="0.25">
      <c r="I138" s="303" t="s">
        <v>567</v>
      </c>
      <c r="J138" s="458"/>
      <c r="K138" s="459">
        <v>57.6</v>
      </c>
      <c r="L138" s="459">
        <v>50</v>
      </c>
      <c r="M138" s="459">
        <v>56.400000000000006</v>
      </c>
    </row>
    <row r="139" spans="9:13" x14ac:dyDescent="0.25">
      <c r="I139" s="303" t="s">
        <v>567</v>
      </c>
      <c r="J139" s="458"/>
      <c r="K139" s="459">
        <v>57.8</v>
      </c>
      <c r="L139" s="459">
        <v>50</v>
      </c>
      <c r="M139" s="459">
        <v>54.8</v>
      </c>
    </row>
    <row r="140" spans="9:13" x14ac:dyDescent="0.25">
      <c r="I140" s="303" t="s">
        <v>581</v>
      </c>
      <c r="J140" s="458">
        <v>5.4716022926726282E-3</v>
      </c>
      <c r="K140" s="459">
        <v>55.8</v>
      </c>
      <c r="L140" s="459">
        <v>50</v>
      </c>
      <c r="M140" s="459">
        <v>53.5</v>
      </c>
    </row>
    <row r="141" spans="9:13" x14ac:dyDescent="0.25">
      <c r="I141" s="303" t="s">
        <v>567</v>
      </c>
      <c r="J141" s="458"/>
      <c r="K141" s="459">
        <v>53.3</v>
      </c>
      <c r="L141" s="459">
        <v>50</v>
      </c>
      <c r="M141" s="459">
        <v>53.3</v>
      </c>
    </row>
    <row r="142" spans="9:13" x14ac:dyDescent="0.25">
      <c r="I142" s="303" t="s">
        <v>567</v>
      </c>
      <c r="J142" s="458"/>
      <c r="K142" s="459">
        <v>51.1</v>
      </c>
      <c r="L142" s="459">
        <v>50</v>
      </c>
      <c r="M142" s="459">
        <v>51.099999999999994</v>
      </c>
    </row>
    <row r="143" spans="9:13" x14ac:dyDescent="0.25">
      <c r="I143" s="303" t="s">
        <v>580</v>
      </c>
      <c r="J143" s="458">
        <v>9.370433062654282E-2</v>
      </c>
      <c r="K143" s="459">
        <v>50.7</v>
      </c>
      <c r="L143" s="459">
        <v>50</v>
      </c>
      <c r="M143" s="459">
        <v>46.7</v>
      </c>
    </row>
    <row r="144" spans="9:13" x14ac:dyDescent="0.25">
      <c r="I144" s="303" t="s">
        <v>567</v>
      </c>
      <c r="J144" s="458"/>
      <c r="K144" s="459">
        <v>49.1</v>
      </c>
      <c r="L144" s="459">
        <v>50</v>
      </c>
      <c r="M144" s="459">
        <v>43.2</v>
      </c>
    </row>
    <row r="145" spans="9:13" x14ac:dyDescent="0.25">
      <c r="I145" s="303" t="s">
        <v>567</v>
      </c>
      <c r="J145" s="458"/>
      <c r="K145" s="459">
        <v>46.5</v>
      </c>
      <c r="L145" s="459">
        <v>50</v>
      </c>
      <c r="M145" s="459">
        <v>42.7</v>
      </c>
    </row>
    <row r="146" spans="9:13" x14ac:dyDescent="0.25">
      <c r="I146" s="303" t="s">
        <v>583</v>
      </c>
      <c r="J146" s="458">
        <v>-0.35798664613022613</v>
      </c>
      <c r="K146" s="459">
        <v>47</v>
      </c>
      <c r="L146" s="459">
        <v>50</v>
      </c>
      <c r="M146" s="459">
        <v>42.599999999999994</v>
      </c>
    </row>
    <row r="147" spans="9:13" x14ac:dyDescent="0.25">
      <c r="I147" s="303" t="s">
        <v>567</v>
      </c>
      <c r="J147" s="458"/>
      <c r="K147" s="459">
        <v>48.3</v>
      </c>
      <c r="L147" s="459">
        <v>50</v>
      </c>
      <c r="M147" s="459">
        <v>41.900000000000006</v>
      </c>
    </row>
    <row r="148" spans="9:13" x14ac:dyDescent="0.25">
      <c r="I148" s="303" t="s">
        <v>567</v>
      </c>
      <c r="J148" s="458"/>
      <c r="K148" s="459">
        <v>50.4</v>
      </c>
      <c r="L148" s="459">
        <v>50</v>
      </c>
      <c r="M148" s="459">
        <v>42.099999999999994</v>
      </c>
    </row>
    <row r="149" spans="9:13" x14ac:dyDescent="0.25">
      <c r="I149" s="303" t="s">
        <v>589</v>
      </c>
      <c r="J149" s="458">
        <v>-0.22149922262834076</v>
      </c>
      <c r="K149" s="459">
        <v>49.3</v>
      </c>
      <c r="L149" s="459">
        <v>50</v>
      </c>
      <c r="M149" s="459">
        <v>43.099999999999994</v>
      </c>
    </row>
    <row r="150" spans="9:13" x14ac:dyDescent="0.25">
      <c r="I150" s="303" t="s">
        <v>567</v>
      </c>
      <c r="J150" s="458"/>
      <c r="K150" s="459">
        <v>49.1</v>
      </c>
      <c r="L150" s="459">
        <v>50</v>
      </c>
      <c r="M150" s="459">
        <v>43.5</v>
      </c>
    </row>
    <row r="151" spans="9:13" x14ac:dyDescent="0.25">
      <c r="I151" s="303" t="s">
        <v>567</v>
      </c>
      <c r="J151" s="458"/>
      <c r="K151" s="459">
        <v>46.7</v>
      </c>
      <c r="L151" s="459">
        <v>50</v>
      </c>
      <c r="M151" s="459">
        <v>41.599999999999994</v>
      </c>
    </row>
    <row r="152" spans="9:13" x14ac:dyDescent="0.25">
      <c r="I152" s="303" t="s">
        <v>581</v>
      </c>
      <c r="J152" s="458">
        <v>-0.3251348790288433</v>
      </c>
      <c r="K152" s="459">
        <v>46</v>
      </c>
      <c r="L152" s="459">
        <v>50</v>
      </c>
      <c r="M152" s="459">
        <v>39.200000000000003</v>
      </c>
    </row>
    <row r="153" spans="9:13" x14ac:dyDescent="0.25">
      <c r="I153" s="303" t="s">
        <v>567</v>
      </c>
      <c r="J153" s="458"/>
      <c r="K153" s="459">
        <v>46.4</v>
      </c>
      <c r="L153" s="459">
        <v>50</v>
      </c>
      <c r="M153" s="459">
        <v>38.799999999999997</v>
      </c>
    </row>
    <row r="154" spans="9:13" x14ac:dyDescent="0.25">
      <c r="I154" s="303" t="s">
        <v>567</v>
      </c>
      <c r="J154" s="458"/>
      <c r="K154" s="459">
        <v>46.5</v>
      </c>
      <c r="L154" s="459">
        <v>50</v>
      </c>
      <c r="M154" s="459">
        <v>36.700000000000003</v>
      </c>
    </row>
    <row r="155" spans="9:13" x14ac:dyDescent="0.25">
      <c r="I155" s="303" t="s">
        <v>580</v>
      </c>
      <c r="J155" s="458">
        <v>-9.2712133209882364E-2</v>
      </c>
      <c r="K155" s="459">
        <v>46.3</v>
      </c>
      <c r="L155" s="459">
        <v>50</v>
      </c>
      <c r="M155" s="459">
        <v>35.200000000000003</v>
      </c>
    </row>
    <row r="156" spans="9:13" x14ac:dyDescent="0.25">
      <c r="I156" s="303" t="s">
        <v>567</v>
      </c>
      <c r="J156" s="458"/>
      <c r="K156" s="459">
        <v>46.1</v>
      </c>
      <c r="L156" s="459">
        <v>50</v>
      </c>
      <c r="M156" s="459">
        <v>33.700000000000003</v>
      </c>
    </row>
    <row r="157" spans="9:13" x14ac:dyDescent="0.25">
      <c r="I157" s="303" t="s">
        <v>567</v>
      </c>
      <c r="J157" s="458"/>
      <c r="K157" s="459">
        <v>45.7</v>
      </c>
      <c r="L157" s="459">
        <v>50</v>
      </c>
      <c r="M157" s="459">
        <v>33.099999999999994</v>
      </c>
    </row>
    <row r="158" spans="9:13" x14ac:dyDescent="0.25">
      <c r="I158" s="303" t="s">
        <v>583</v>
      </c>
      <c r="J158" s="458">
        <v>-0.41902934305527717</v>
      </c>
      <c r="K158" s="459">
        <v>46.5</v>
      </c>
      <c r="L158" s="459">
        <v>50</v>
      </c>
      <c r="M158" s="459">
        <v>34.599999999999994</v>
      </c>
    </row>
    <row r="159" spans="9:13" x14ac:dyDescent="0.25">
      <c r="I159" s="303" t="s">
        <v>567</v>
      </c>
      <c r="J159" s="458"/>
      <c r="K159" s="459">
        <v>47.2</v>
      </c>
      <c r="L159" s="459">
        <v>50</v>
      </c>
      <c r="M159" s="459">
        <v>35.599999999999994</v>
      </c>
    </row>
    <row r="160" spans="9:13" x14ac:dyDescent="0.25">
      <c r="I160" s="303" t="s">
        <v>567</v>
      </c>
      <c r="J160" s="458"/>
      <c r="K160" s="459">
        <v>48.6</v>
      </c>
      <c r="L160" s="459">
        <v>50</v>
      </c>
      <c r="M160" s="459">
        <v>37.200000000000003</v>
      </c>
    </row>
    <row r="161" spans="9:13" x14ac:dyDescent="0.25">
      <c r="I161" s="303" t="s">
        <v>588</v>
      </c>
      <c r="J161" s="458">
        <v>-0.38213913699770563</v>
      </c>
      <c r="K161" s="459">
        <v>47.9</v>
      </c>
      <c r="L161" s="459">
        <v>50</v>
      </c>
      <c r="M161" s="459">
        <v>37.700000000000003</v>
      </c>
    </row>
    <row r="162" spans="9:13" x14ac:dyDescent="0.25">
      <c r="I162" s="303" t="s">
        <v>567</v>
      </c>
      <c r="J162" s="458"/>
      <c r="K162" s="459">
        <v>46.5</v>
      </c>
      <c r="L162" s="459">
        <v>50</v>
      </c>
      <c r="M162" s="459">
        <v>37.700000000000003</v>
      </c>
    </row>
    <row r="163" spans="9:13" x14ac:dyDescent="0.25">
      <c r="I163" s="303" t="s">
        <v>567</v>
      </c>
      <c r="J163" s="458"/>
      <c r="K163" s="459">
        <v>46.9</v>
      </c>
      <c r="L163" s="459">
        <v>50</v>
      </c>
      <c r="M163" s="459">
        <v>35.900000000000006</v>
      </c>
    </row>
    <row r="164" spans="9:13" x14ac:dyDescent="0.25">
      <c r="I164" s="303" t="s">
        <v>581</v>
      </c>
      <c r="J164" s="458">
        <v>0.52904987470308029</v>
      </c>
      <c r="K164" s="459">
        <v>47.7</v>
      </c>
      <c r="L164" s="459">
        <v>50</v>
      </c>
      <c r="M164" s="459">
        <v>36.900000000000006</v>
      </c>
    </row>
    <row r="165" spans="9:13" x14ac:dyDescent="0.25">
      <c r="I165" s="303" t="s">
        <v>567</v>
      </c>
      <c r="J165" s="458"/>
      <c r="K165" s="459">
        <v>48.7</v>
      </c>
      <c r="L165" s="459">
        <v>50</v>
      </c>
      <c r="M165" s="459">
        <v>38.299999999999997</v>
      </c>
    </row>
    <row r="166" spans="9:13" x14ac:dyDescent="0.25">
      <c r="I166" s="303" t="s">
        <v>567</v>
      </c>
      <c r="J166" s="458"/>
      <c r="K166" s="459">
        <v>50.5</v>
      </c>
      <c r="L166" s="459">
        <v>50</v>
      </c>
      <c r="M166" s="459">
        <v>39.5</v>
      </c>
    </row>
    <row r="167" spans="9:13" x14ac:dyDescent="0.25">
      <c r="I167" s="303" t="s">
        <v>580</v>
      </c>
      <c r="J167" s="458">
        <v>0.31048928275807519</v>
      </c>
      <c r="K167" s="459">
        <v>51.5</v>
      </c>
      <c r="L167" s="459">
        <v>50</v>
      </c>
      <c r="M167" s="459">
        <v>41.7</v>
      </c>
    </row>
    <row r="168" spans="9:13" x14ac:dyDescent="0.25">
      <c r="I168" s="303" t="s">
        <v>567</v>
      </c>
      <c r="J168" s="458"/>
      <c r="K168" s="459">
        <v>52.2</v>
      </c>
      <c r="L168" s="459">
        <v>50</v>
      </c>
      <c r="M168" s="459">
        <v>44.599999999999994</v>
      </c>
    </row>
    <row r="169" spans="9:13" x14ac:dyDescent="0.25">
      <c r="I169" s="303" t="s">
        <v>567</v>
      </c>
      <c r="J169" s="458"/>
      <c r="K169" s="459">
        <v>51.9</v>
      </c>
      <c r="L169" s="459">
        <v>50</v>
      </c>
      <c r="M169" s="459">
        <v>45.3</v>
      </c>
    </row>
    <row r="170" spans="9:13" x14ac:dyDescent="0.25">
      <c r="I170" s="303" t="s">
        <v>583</v>
      </c>
      <c r="J170" s="458">
        <v>0.23609663320989238</v>
      </c>
      <c r="K170" s="459">
        <v>51.7</v>
      </c>
      <c r="L170" s="459">
        <v>50</v>
      </c>
      <c r="M170" s="459">
        <v>46.599999999999994</v>
      </c>
    </row>
    <row r="171" spans="9:13" x14ac:dyDescent="0.25">
      <c r="I171" s="303" t="s">
        <v>567</v>
      </c>
      <c r="J171" s="458"/>
      <c r="K171" s="459">
        <v>52.1</v>
      </c>
      <c r="L171" s="459">
        <v>50</v>
      </c>
      <c r="M171" s="459">
        <v>48.099999999999994</v>
      </c>
    </row>
    <row r="172" spans="9:13" x14ac:dyDescent="0.25">
      <c r="I172" s="303" t="s">
        <v>567</v>
      </c>
      <c r="J172" s="458"/>
      <c r="K172" s="459">
        <v>52.9</v>
      </c>
      <c r="L172" s="459">
        <v>50</v>
      </c>
      <c r="M172" s="459">
        <v>48.900000000000006</v>
      </c>
    </row>
    <row r="173" spans="9:13" x14ac:dyDescent="0.25">
      <c r="I173" s="303" t="s">
        <v>587</v>
      </c>
      <c r="J173" s="458">
        <v>0.46686277769814044</v>
      </c>
      <c r="K173" s="459">
        <v>53.3</v>
      </c>
      <c r="L173" s="459">
        <v>50</v>
      </c>
      <c r="M173" s="459">
        <v>49.2</v>
      </c>
    </row>
    <row r="174" spans="9:13" x14ac:dyDescent="0.25">
      <c r="I174" s="303" t="s">
        <v>567</v>
      </c>
      <c r="J174" s="458"/>
      <c r="K174" s="459">
        <v>53.1</v>
      </c>
      <c r="L174" s="459">
        <v>50</v>
      </c>
      <c r="M174" s="459">
        <v>50.400000000000006</v>
      </c>
    </row>
    <row r="175" spans="9:13" x14ac:dyDescent="0.25">
      <c r="I175" s="303" t="s">
        <v>567</v>
      </c>
      <c r="J175" s="458"/>
      <c r="K175" s="459">
        <v>54</v>
      </c>
      <c r="L175" s="459">
        <v>50</v>
      </c>
      <c r="M175" s="459">
        <v>50</v>
      </c>
    </row>
    <row r="176" spans="9:13" x14ac:dyDescent="0.25">
      <c r="I176" s="303" t="s">
        <v>581</v>
      </c>
      <c r="J176" s="458">
        <v>0.18845148062462957</v>
      </c>
      <c r="K176" s="459">
        <v>53.5</v>
      </c>
      <c r="L176" s="459">
        <v>50</v>
      </c>
      <c r="M176" s="459">
        <v>50.5</v>
      </c>
    </row>
    <row r="177" spans="9:13" x14ac:dyDescent="0.25">
      <c r="I177" s="303" t="s">
        <v>567</v>
      </c>
      <c r="J177" s="458"/>
      <c r="K177" s="459">
        <v>52.8</v>
      </c>
      <c r="L177" s="459">
        <v>50</v>
      </c>
      <c r="M177" s="459">
        <v>50.099999999999994</v>
      </c>
    </row>
    <row r="178" spans="9:13" x14ac:dyDescent="0.25">
      <c r="I178" s="303" t="s">
        <v>567</v>
      </c>
      <c r="J178" s="458"/>
      <c r="K178" s="459">
        <v>53.8</v>
      </c>
      <c r="L178" s="459">
        <v>50</v>
      </c>
      <c r="M178" s="459">
        <v>50.3</v>
      </c>
    </row>
    <row r="179" spans="9:13" x14ac:dyDescent="0.25">
      <c r="I179" s="303" t="s">
        <v>580</v>
      </c>
      <c r="J179" s="458">
        <v>0.47437300886770117</v>
      </c>
      <c r="K179" s="459">
        <v>52.5</v>
      </c>
      <c r="L179" s="459">
        <v>50</v>
      </c>
      <c r="M179" s="459">
        <v>48.900000000000006</v>
      </c>
    </row>
    <row r="180" spans="9:13" x14ac:dyDescent="0.25">
      <c r="I180" s="303" t="s">
        <v>567</v>
      </c>
      <c r="J180" s="458"/>
      <c r="K180" s="459">
        <v>52</v>
      </c>
      <c r="L180" s="459">
        <v>50</v>
      </c>
      <c r="M180" s="459">
        <v>48.3</v>
      </c>
    </row>
    <row r="181" spans="9:13" x14ac:dyDescent="0.25">
      <c r="I181" s="303" t="s">
        <v>567</v>
      </c>
      <c r="J181" s="458"/>
      <c r="K181" s="459">
        <v>52.1</v>
      </c>
      <c r="L181" s="459">
        <v>50</v>
      </c>
      <c r="M181" s="459">
        <v>48.900000000000006</v>
      </c>
    </row>
    <row r="182" spans="9:13" x14ac:dyDescent="0.25">
      <c r="I182" s="303" t="s">
        <v>583</v>
      </c>
      <c r="J182" s="458">
        <v>0.42906130259410258</v>
      </c>
      <c r="K182" s="459">
        <v>51.1</v>
      </c>
      <c r="L182" s="459">
        <v>50</v>
      </c>
      <c r="M182" s="459">
        <v>48.8</v>
      </c>
    </row>
    <row r="183" spans="9:13" x14ac:dyDescent="0.25">
      <c r="I183" s="303" t="s">
        <v>567</v>
      </c>
      <c r="J183" s="458"/>
      <c r="K183" s="459">
        <v>51.4</v>
      </c>
      <c r="L183" s="459">
        <v>50</v>
      </c>
      <c r="M183" s="459">
        <v>49</v>
      </c>
    </row>
    <row r="184" spans="9:13" x14ac:dyDescent="0.25">
      <c r="I184" s="303" t="s">
        <v>567</v>
      </c>
      <c r="J184" s="458"/>
      <c r="K184" s="459">
        <v>52.6</v>
      </c>
      <c r="L184" s="459">
        <v>50</v>
      </c>
      <c r="M184" s="459">
        <v>49.5</v>
      </c>
    </row>
    <row r="185" spans="9:13" x14ac:dyDescent="0.25">
      <c r="I185" s="303" t="s">
        <v>586</v>
      </c>
      <c r="J185" s="458">
        <v>0.73482893445357966</v>
      </c>
      <c r="K185" s="459">
        <v>53.3</v>
      </c>
      <c r="L185" s="459">
        <v>50</v>
      </c>
      <c r="M185" s="459">
        <v>50.5</v>
      </c>
    </row>
    <row r="186" spans="9:13" x14ac:dyDescent="0.25">
      <c r="I186" s="303" t="s">
        <v>567</v>
      </c>
      <c r="J186" s="458"/>
      <c r="K186" s="459">
        <v>54</v>
      </c>
      <c r="L186" s="459">
        <v>50</v>
      </c>
      <c r="M186" s="459">
        <v>51.900000000000006</v>
      </c>
    </row>
    <row r="187" spans="9:13" x14ac:dyDescent="0.25">
      <c r="I187" s="303" t="s">
        <v>567</v>
      </c>
      <c r="J187" s="458"/>
      <c r="K187" s="459">
        <v>53.9</v>
      </c>
      <c r="L187" s="459">
        <v>50</v>
      </c>
      <c r="M187" s="459">
        <v>52.2</v>
      </c>
    </row>
    <row r="188" spans="9:13" x14ac:dyDescent="0.25">
      <c r="I188" s="303" t="s">
        <v>581</v>
      </c>
      <c r="J188" s="458">
        <v>0.40682954472888166</v>
      </c>
      <c r="K188" s="459">
        <v>53.6</v>
      </c>
      <c r="L188" s="459">
        <v>50</v>
      </c>
      <c r="M188" s="459">
        <v>52.3</v>
      </c>
    </row>
    <row r="189" spans="9:13" x14ac:dyDescent="0.25">
      <c r="I189" s="303" t="s">
        <v>567</v>
      </c>
      <c r="J189" s="458"/>
      <c r="K189" s="459">
        <v>54.2</v>
      </c>
      <c r="L189" s="459">
        <v>50</v>
      </c>
      <c r="M189" s="459">
        <v>52.400000000000006</v>
      </c>
    </row>
    <row r="190" spans="9:13" x14ac:dyDescent="0.25">
      <c r="I190" s="303" t="s">
        <v>567</v>
      </c>
      <c r="J190" s="458"/>
      <c r="K190" s="459">
        <v>53.7</v>
      </c>
      <c r="L190" s="459">
        <v>50</v>
      </c>
      <c r="M190" s="459">
        <v>52.900000000000006</v>
      </c>
    </row>
    <row r="191" spans="9:13" x14ac:dyDescent="0.25">
      <c r="I191" s="303" t="s">
        <v>580</v>
      </c>
      <c r="J191" s="458">
        <v>0.4593988259448345</v>
      </c>
      <c r="K191" s="459">
        <v>54.3</v>
      </c>
      <c r="L191" s="459">
        <v>50</v>
      </c>
      <c r="M191" s="459">
        <v>53.2</v>
      </c>
    </row>
    <row r="192" spans="9:13" x14ac:dyDescent="0.25">
      <c r="I192" s="303"/>
      <c r="J192" s="458"/>
      <c r="K192" s="459">
        <v>53.6</v>
      </c>
      <c r="L192" s="459">
        <v>50</v>
      </c>
      <c r="M192" s="459">
        <v>54.400000000000006</v>
      </c>
    </row>
    <row r="193" spans="9:13" x14ac:dyDescent="0.25">
      <c r="I193" s="303"/>
      <c r="J193" s="458"/>
      <c r="K193" s="459">
        <v>53.9</v>
      </c>
      <c r="L193" s="459">
        <v>50</v>
      </c>
      <c r="M193" s="459">
        <v>55.099999999999994</v>
      </c>
    </row>
    <row r="194" spans="9:13" x14ac:dyDescent="0.25">
      <c r="I194" s="303" t="s">
        <v>583</v>
      </c>
      <c r="J194" s="458">
        <v>0.43018603075388739</v>
      </c>
      <c r="K194" s="459">
        <v>54.2</v>
      </c>
      <c r="L194" s="459">
        <v>50</v>
      </c>
      <c r="M194" s="459">
        <v>55.099999999999994</v>
      </c>
    </row>
    <row r="195" spans="9:13" x14ac:dyDescent="0.25">
      <c r="I195" s="303"/>
      <c r="J195" s="458"/>
      <c r="K195" s="459">
        <v>54.3</v>
      </c>
      <c r="L195" s="459">
        <v>50</v>
      </c>
      <c r="M195" s="459">
        <v>55.5</v>
      </c>
    </row>
    <row r="196" spans="9:13" x14ac:dyDescent="0.25">
      <c r="I196" s="303"/>
      <c r="J196" s="458"/>
      <c r="K196" s="459">
        <v>53.6</v>
      </c>
      <c r="L196" s="459">
        <v>50</v>
      </c>
      <c r="M196" s="459">
        <v>54.5</v>
      </c>
    </row>
    <row r="197" spans="9:13" x14ac:dyDescent="0.25">
      <c r="I197" s="303" t="s">
        <v>585</v>
      </c>
      <c r="J197" s="458">
        <v>0.60311817643874388</v>
      </c>
      <c r="K197" s="459">
        <v>53</v>
      </c>
      <c r="L197" s="459">
        <v>50</v>
      </c>
      <c r="M197" s="459">
        <v>53.2</v>
      </c>
    </row>
    <row r="198" spans="9:13" x14ac:dyDescent="0.25">
      <c r="I198" s="303" t="s">
        <v>567</v>
      </c>
      <c r="J198" s="458"/>
      <c r="K198" s="459">
        <v>53.1</v>
      </c>
      <c r="L198" s="459">
        <v>50</v>
      </c>
      <c r="M198" s="459">
        <v>52</v>
      </c>
    </row>
    <row r="199" spans="9:13" x14ac:dyDescent="0.25">
      <c r="I199" s="303" t="s">
        <v>567</v>
      </c>
      <c r="J199" s="458"/>
      <c r="K199" s="459">
        <v>53</v>
      </c>
      <c r="L199" s="459">
        <v>50</v>
      </c>
      <c r="M199" s="459">
        <v>53</v>
      </c>
    </row>
    <row r="200" spans="9:13" x14ac:dyDescent="0.25">
      <c r="I200" s="303" t="s">
        <v>581</v>
      </c>
      <c r="J200" s="458">
        <v>0.27643173735469873</v>
      </c>
      <c r="K200" s="459">
        <v>53.1</v>
      </c>
      <c r="L200" s="459">
        <v>50</v>
      </c>
      <c r="M200" s="459">
        <v>53.5</v>
      </c>
    </row>
    <row r="201" spans="9:13" x14ac:dyDescent="0.25">
      <c r="I201" s="303" t="s">
        <v>567</v>
      </c>
      <c r="J201" s="458"/>
      <c r="K201" s="459">
        <v>53.1</v>
      </c>
      <c r="L201" s="459">
        <v>50</v>
      </c>
      <c r="M201" s="459">
        <v>53.5</v>
      </c>
    </row>
    <row r="202" spans="9:13" x14ac:dyDescent="0.25">
      <c r="I202" s="303" t="s">
        <v>567</v>
      </c>
      <c r="J202" s="458"/>
      <c r="K202" s="459">
        <v>53.2</v>
      </c>
      <c r="L202" s="459">
        <v>50</v>
      </c>
      <c r="M202" s="459">
        <v>53.5</v>
      </c>
    </row>
    <row r="203" spans="9:13" x14ac:dyDescent="0.25">
      <c r="I203" s="303" t="s">
        <v>580</v>
      </c>
      <c r="J203" s="458">
        <v>0.45206163638147334</v>
      </c>
      <c r="K203" s="459">
        <v>53.3</v>
      </c>
      <c r="L203" s="459">
        <v>50</v>
      </c>
      <c r="M203" s="459">
        <v>53.099999999999994</v>
      </c>
    </row>
    <row r="204" spans="9:13" x14ac:dyDescent="0.25">
      <c r="I204" s="303"/>
      <c r="J204" s="458"/>
      <c r="K204" s="459">
        <v>52.6</v>
      </c>
      <c r="L204" s="459">
        <v>50</v>
      </c>
      <c r="M204" s="459">
        <v>53.7</v>
      </c>
    </row>
    <row r="205" spans="9:13" x14ac:dyDescent="0.25">
      <c r="I205" s="303"/>
      <c r="J205" s="458"/>
      <c r="K205" s="459">
        <v>53.3</v>
      </c>
      <c r="L205" s="459">
        <v>50</v>
      </c>
      <c r="M205" s="459">
        <v>55.400000000000006</v>
      </c>
    </row>
    <row r="206" spans="9:13" x14ac:dyDescent="0.25">
      <c r="I206" s="303" t="s">
        <v>583</v>
      </c>
      <c r="J206" s="458">
        <v>0.7731933406667002</v>
      </c>
      <c r="K206" s="459">
        <v>53.9</v>
      </c>
      <c r="L206" s="459">
        <v>50</v>
      </c>
      <c r="M206" s="459">
        <v>55.5</v>
      </c>
    </row>
    <row r="207" spans="9:13" x14ac:dyDescent="0.25">
      <c r="I207" s="303"/>
      <c r="J207" s="458"/>
      <c r="K207" s="459">
        <v>54.4</v>
      </c>
      <c r="L207" s="459">
        <v>50</v>
      </c>
      <c r="M207" s="459">
        <v>56.900000000000006</v>
      </c>
    </row>
    <row r="208" spans="9:13" x14ac:dyDescent="0.25">
      <c r="I208" s="303"/>
      <c r="J208" s="458"/>
      <c r="K208" s="459">
        <v>54.4</v>
      </c>
      <c r="L208" s="459">
        <v>50</v>
      </c>
      <c r="M208" s="459">
        <v>56.900000000000006</v>
      </c>
    </row>
    <row r="209" spans="9:13" x14ac:dyDescent="0.25">
      <c r="I209" s="303" t="s">
        <v>584</v>
      </c>
      <c r="J209" s="458">
        <v>0.64805834887209368</v>
      </c>
      <c r="K209" s="459">
        <v>56</v>
      </c>
      <c r="L209" s="459">
        <v>50</v>
      </c>
      <c r="M209" s="459">
        <v>56.900000000000006</v>
      </c>
    </row>
    <row r="210" spans="9:13" x14ac:dyDescent="0.25">
      <c r="I210" s="303"/>
      <c r="J210" s="458"/>
      <c r="K210" s="459">
        <v>56.4</v>
      </c>
      <c r="L210" s="459">
        <v>50</v>
      </c>
      <c r="M210" s="459">
        <v>56.7</v>
      </c>
    </row>
    <row r="211" spans="9:13" x14ac:dyDescent="0.25">
      <c r="I211" s="303"/>
      <c r="J211" s="458"/>
      <c r="K211" s="459">
        <v>56.8</v>
      </c>
      <c r="L211" s="459">
        <v>50</v>
      </c>
      <c r="M211" s="459">
        <v>58.2</v>
      </c>
    </row>
    <row r="212" spans="9:13" x14ac:dyDescent="0.25">
      <c r="I212" s="303" t="s">
        <v>581</v>
      </c>
      <c r="J212" s="458">
        <v>0.7200058480020477</v>
      </c>
      <c r="K212" s="459">
        <v>56.8</v>
      </c>
      <c r="L212" s="459">
        <v>50</v>
      </c>
      <c r="M212" s="459">
        <v>58.400000000000006</v>
      </c>
    </row>
    <row r="213" spans="9:13" x14ac:dyDescent="0.25">
      <c r="I213" s="303"/>
      <c r="J213" s="458"/>
      <c r="K213" s="459">
        <v>56.3</v>
      </c>
      <c r="L213" s="459">
        <v>50</v>
      </c>
      <c r="M213" s="459">
        <v>59.900000000000006</v>
      </c>
    </row>
    <row r="214" spans="9:13" x14ac:dyDescent="0.25">
      <c r="I214" s="303"/>
      <c r="J214" s="458"/>
      <c r="K214" s="459">
        <v>55.7</v>
      </c>
      <c r="L214" s="459">
        <v>50</v>
      </c>
      <c r="M214" s="459">
        <v>61.2</v>
      </c>
    </row>
    <row r="215" spans="9:13" x14ac:dyDescent="0.25">
      <c r="I215" s="303" t="s">
        <v>580</v>
      </c>
      <c r="J215" s="458">
        <v>0.77656462896142919</v>
      </c>
      <c r="K215" s="459">
        <v>55.7</v>
      </c>
      <c r="L215" s="459">
        <v>50</v>
      </c>
      <c r="M215" s="459">
        <v>61.400000000000006</v>
      </c>
    </row>
    <row r="216" spans="9:13" x14ac:dyDescent="0.25">
      <c r="I216" s="303"/>
      <c r="J216" s="458"/>
      <c r="K216" s="459">
        <v>56.7</v>
      </c>
      <c r="L216" s="459">
        <v>50</v>
      </c>
      <c r="M216" s="459">
        <v>62.3</v>
      </c>
    </row>
    <row r="217" spans="9:13" x14ac:dyDescent="0.25">
      <c r="I217" s="303"/>
      <c r="J217" s="458"/>
      <c r="K217" s="459">
        <v>56</v>
      </c>
      <c r="L217" s="459">
        <v>50</v>
      </c>
      <c r="M217" s="459">
        <v>63.5</v>
      </c>
    </row>
    <row r="218" spans="9:13" x14ac:dyDescent="0.25">
      <c r="I218" s="303" t="s">
        <v>583</v>
      </c>
      <c r="J218" s="458">
        <v>0.7853680579377631</v>
      </c>
      <c r="K218" s="459">
        <v>57.5</v>
      </c>
      <c r="L218" s="459">
        <v>50</v>
      </c>
      <c r="M218" s="459">
        <v>63.900000000000006</v>
      </c>
    </row>
    <row r="219" spans="9:13" x14ac:dyDescent="0.25">
      <c r="I219" s="303"/>
      <c r="J219" s="458"/>
      <c r="K219" s="459">
        <v>58.1</v>
      </c>
      <c r="L219" s="459">
        <v>50</v>
      </c>
      <c r="M219" s="459">
        <v>65</v>
      </c>
    </row>
    <row r="220" spans="9:13" x14ac:dyDescent="0.25">
      <c r="I220" s="303"/>
      <c r="J220" s="458"/>
      <c r="K220" s="459">
        <v>58.8</v>
      </c>
      <c r="L220" s="459">
        <v>50</v>
      </c>
      <c r="M220" s="459">
        <v>64.400000000000006</v>
      </c>
    </row>
    <row r="221" spans="9:13" x14ac:dyDescent="0.25">
      <c r="I221" s="303" t="s">
        <v>582</v>
      </c>
      <c r="J221" s="458">
        <v>0.26441387805515859</v>
      </c>
      <c r="K221" s="459">
        <v>57.1</v>
      </c>
      <c r="L221" s="459">
        <v>50</v>
      </c>
      <c r="M221" s="459">
        <v>64.099999999999994</v>
      </c>
    </row>
    <row r="222" spans="9:13" x14ac:dyDescent="0.25">
      <c r="I222" s="303"/>
      <c r="J222" s="458"/>
      <c r="K222" s="459">
        <v>55.2</v>
      </c>
      <c r="L222" s="459">
        <v>50</v>
      </c>
      <c r="M222" s="459">
        <v>62.400000000000006</v>
      </c>
    </row>
    <row r="223" spans="9:13" x14ac:dyDescent="0.25">
      <c r="I223" s="303"/>
      <c r="J223" s="458"/>
      <c r="K223" s="459">
        <v>55.1</v>
      </c>
      <c r="L223" s="459">
        <v>50</v>
      </c>
      <c r="M223" s="459">
        <v>62.599999999999994</v>
      </c>
    </row>
    <row r="224" spans="9:13" x14ac:dyDescent="0.25">
      <c r="I224" s="303" t="s">
        <v>581</v>
      </c>
      <c r="J224" s="458">
        <v>0.36027671835525688</v>
      </c>
      <c r="K224" s="459">
        <v>54.1</v>
      </c>
      <c r="L224" s="459">
        <v>50</v>
      </c>
      <c r="M224" s="459">
        <v>61.8</v>
      </c>
    </row>
    <row r="225" spans="9:13" x14ac:dyDescent="0.25">
      <c r="I225" s="303"/>
      <c r="J225" s="458"/>
      <c r="K225" s="459">
        <v>54.9</v>
      </c>
      <c r="L225" s="459">
        <v>50</v>
      </c>
      <c r="M225" s="459">
        <v>62.099999999999994</v>
      </c>
    </row>
    <row r="226" spans="9:13" x14ac:dyDescent="0.25">
      <c r="I226" s="303"/>
      <c r="J226" s="458"/>
      <c r="K226" s="459">
        <v>54.3</v>
      </c>
      <c r="L226" s="459">
        <v>50</v>
      </c>
      <c r="M226" s="459">
        <v>61.5</v>
      </c>
    </row>
    <row r="227" spans="9:13" x14ac:dyDescent="0.25">
      <c r="I227" s="303" t="s">
        <v>580</v>
      </c>
      <c r="J227" s="458">
        <v>0.2064742366976402</v>
      </c>
      <c r="K227" s="459">
        <v>54.5</v>
      </c>
      <c r="L227" s="459">
        <v>50</v>
      </c>
      <c r="M227" s="459">
        <v>61.3</v>
      </c>
    </row>
    <row r="228" spans="9:13" x14ac:dyDescent="0.25">
      <c r="I228" s="303"/>
      <c r="J228" s="458"/>
      <c r="K228" s="459">
        <v>54.1</v>
      </c>
      <c r="L228" s="459">
        <v>50</v>
      </c>
      <c r="M228" s="459">
        <v>60.7</v>
      </c>
    </row>
    <row r="229" spans="9:13" x14ac:dyDescent="0.25">
      <c r="I229" s="303"/>
      <c r="J229" s="458"/>
      <c r="K229" s="459">
        <v>53.1</v>
      </c>
      <c r="L229" s="459">
        <v>50</v>
      </c>
      <c r="M229" s="459">
        <v>59.8</v>
      </c>
    </row>
    <row r="230" spans="9:13" x14ac:dyDescent="0.25">
      <c r="I230" s="303" t="s">
        <v>583</v>
      </c>
      <c r="J230" s="458">
        <v>0.34469293009180557</v>
      </c>
      <c r="K230" s="459">
        <v>52.7</v>
      </c>
      <c r="L230" s="459">
        <v>50</v>
      </c>
      <c r="M230" s="459">
        <v>59.599999999999994</v>
      </c>
    </row>
    <row r="231" spans="9:13" x14ac:dyDescent="0.25">
      <c r="I231" s="303"/>
      <c r="J231" s="458"/>
      <c r="K231" s="459">
        <v>51.1</v>
      </c>
      <c r="L231" s="459">
        <v>50</v>
      </c>
      <c r="M231" s="459">
        <v>57.599999999999994</v>
      </c>
    </row>
    <row r="232" spans="9:13" x14ac:dyDescent="0.25">
      <c r="I232" s="303"/>
      <c r="J232" s="458"/>
      <c r="K232" s="459">
        <v>51</v>
      </c>
      <c r="L232" s="459">
        <v>50</v>
      </c>
      <c r="M232" s="459">
        <v>56.099999999999994</v>
      </c>
    </row>
    <row r="233" spans="9:13" x14ac:dyDescent="0.25">
      <c r="I233" s="303" t="s">
        <v>694</v>
      </c>
      <c r="J233" s="458">
        <v>0.44665113562942782</v>
      </c>
      <c r="K233" s="459">
        <v>51.9</v>
      </c>
      <c r="L233" s="459">
        <v>50</v>
      </c>
      <c r="M233" s="459">
        <v>56</v>
      </c>
    </row>
    <row r="234" spans="9:13" x14ac:dyDescent="0.25">
      <c r="I234" s="303"/>
      <c r="J234" s="458"/>
      <c r="K234" s="459">
        <v>51.6</v>
      </c>
      <c r="L234" s="459">
        <v>50</v>
      </c>
      <c r="M234" s="459">
        <v>55.400000000000006</v>
      </c>
    </row>
    <row r="235" spans="9:13" x14ac:dyDescent="0.25">
      <c r="I235" s="303"/>
      <c r="J235" s="458"/>
      <c r="K235" s="459">
        <v>51.5</v>
      </c>
      <c r="L235" s="459">
        <v>50</v>
      </c>
      <c r="M235" s="459">
        <v>53.599999999999994</v>
      </c>
    </row>
    <row r="236" spans="9:13" x14ac:dyDescent="0.25">
      <c r="I236" s="303" t="s">
        <v>581</v>
      </c>
      <c r="J236" s="458">
        <v>0.15857864493245</v>
      </c>
      <c r="K236" s="459">
        <v>51.8</v>
      </c>
      <c r="L236" s="459">
        <v>50</v>
      </c>
      <c r="M236" s="459">
        <v>55</v>
      </c>
    </row>
    <row r="237" spans="9:13" x14ac:dyDescent="0.25">
      <c r="I237" s="303"/>
      <c r="J237" s="458"/>
      <c r="K237" s="459">
        <v>52.2</v>
      </c>
      <c r="L237" s="459">
        <v>50</v>
      </c>
      <c r="M237" s="459">
        <v>52.900000000000006</v>
      </c>
    </row>
    <row r="238" spans="9:13" x14ac:dyDescent="0.25">
      <c r="I238" s="303"/>
      <c r="J238" s="458"/>
      <c r="K238" s="459">
        <v>51.5</v>
      </c>
      <c r="L238" s="459">
        <v>50</v>
      </c>
      <c r="M238" s="459">
        <v>52.3</v>
      </c>
    </row>
    <row r="239" spans="9:13" x14ac:dyDescent="0.25">
      <c r="I239" s="303" t="s">
        <v>580</v>
      </c>
      <c r="J239" s="458">
        <v>0.2738479472430555</v>
      </c>
      <c r="K239" s="459">
        <v>51.9</v>
      </c>
      <c r="L239" s="459">
        <v>50</v>
      </c>
      <c r="M239" s="459">
        <v>52.599999999999994</v>
      </c>
    </row>
    <row r="240" spans="9:13" x14ac:dyDescent="0.25">
      <c r="I240" s="303"/>
      <c r="J240" s="458"/>
      <c r="K240" s="459">
        <v>50.1</v>
      </c>
      <c r="L240" s="459">
        <v>50</v>
      </c>
      <c r="M240" s="459">
        <v>51.099999999999994</v>
      </c>
    </row>
    <row r="241" spans="9:13" x14ac:dyDescent="0.25">
      <c r="I241" s="303"/>
      <c r="J241" s="458"/>
      <c r="K241" s="459">
        <v>50.6</v>
      </c>
      <c r="L241" s="459">
        <v>50</v>
      </c>
      <c r="M241" s="459">
        <v>50.2</v>
      </c>
    </row>
    <row r="242" spans="9:13" x14ac:dyDescent="0.25">
      <c r="I242" s="303" t="s">
        <v>583</v>
      </c>
      <c r="J242" s="458">
        <v>5.8764751098272505E-2</v>
      </c>
      <c r="K242" s="459">
        <v>50.6</v>
      </c>
      <c r="L242" s="459">
        <v>50</v>
      </c>
      <c r="M242" s="459">
        <v>50.7</v>
      </c>
    </row>
    <row r="243" spans="9:13" x14ac:dyDescent="0.25">
      <c r="I243" s="303"/>
      <c r="J243" s="303"/>
      <c r="K243" s="459">
        <v>50.9</v>
      </c>
      <c r="L243" s="459">
        <v>50</v>
      </c>
      <c r="M243" s="459">
        <v>50.900000000000006</v>
      </c>
    </row>
    <row r="244" spans="9:13" x14ac:dyDescent="0.25">
      <c r="I244" s="303"/>
      <c r="J244" s="303"/>
      <c r="K244" s="459">
        <v>51.3</v>
      </c>
      <c r="L244" s="459">
        <v>50</v>
      </c>
      <c r="M244" s="459">
        <v>52.599999999999994</v>
      </c>
    </row>
    <row r="245" spans="9:13" x14ac:dyDescent="0.25">
      <c r="I245" s="303" t="s">
        <v>695</v>
      </c>
      <c r="J245" s="303"/>
      <c r="K245" s="459">
        <v>51.6</v>
      </c>
      <c r="L245" s="459">
        <v>50</v>
      </c>
      <c r="M245" s="459">
        <v>53.5</v>
      </c>
    </row>
    <row r="246" spans="9:13" x14ac:dyDescent="0.25">
      <c r="I246" s="303"/>
      <c r="J246" s="303"/>
      <c r="K246" s="459">
        <v>31.4</v>
      </c>
      <c r="L246" s="459">
        <v>50</v>
      </c>
      <c r="M246" s="459">
        <v>44.5</v>
      </c>
    </row>
  </sheetData>
  <mergeCells count="2">
    <mergeCell ref="A2:E2"/>
    <mergeCell ref="A17:E1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/>
  <dimension ref="B3:Y28"/>
  <sheetViews>
    <sheetView showGridLines="0" zoomScale="90" zoomScaleNormal="90" workbookViewId="0">
      <selection activeCell="J2" sqref="J2"/>
    </sheetView>
  </sheetViews>
  <sheetFormatPr defaultColWidth="9.140625" defaultRowHeight="13.5" x14ac:dyDescent="0.25"/>
  <cols>
    <col min="1" max="1" width="9.140625" style="17"/>
    <col min="2" max="2" width="47" style="17" customWidth="1"/>
    <col min="3" max="3" width="9.7109375" style="17" customWidth="1"/>
    <col min="4" max="10" width="9.140625" style="17"/>
    <col min="11" max="11" width="12.42578125" style="46" bestFit="1" customWidth="1"/>
    <col min="12" max="23" width="9.140625" style="46"/>
    <col min="24" max="16384" width="9.140625" style="17"/>
  </cols>
  <sheetData>
    <row r="3" spans="2:25" ht="27.75" thickBot="1" x14ac:dyDescent="0.3">
      <c r="B3" s="228" t="s">
        <v>642</v>
      </c>
      <c r="C3" s="236"/>
      <c r="D3" s="725" t="s">
        <v>579</v>
      </c>
      <c r="E3" s="725"/>
      <c r="F3" s="725"/>
      <c r="G3" s="725"/>
      <c r="H3" s="725"/>
    </row>
    <row r="4" spans="2:25" ht="27.75" thickBot="1" x14ac:dyDescent="0.3">
      <c r="B4" s="734"/>
      <c r="C4" s="116"/>
      <c r="D4" s="12"/>
      <c r="E4" s="234" t="s">
        <v>109</v>
      </c>
      <c r="F4" s="43" t="s">
        <v>119</v>
      </c>
      <c r="G4" s="43" t="s">
        <v>110</v>
      </c>
      <c r="H4" s="43" t="s">
        <v>111</v>
      </c>
    </row>
    <row r="5" spans="2:25" ht="14.25" thickBot="1" x14ac:dyDescent="0.3">
      <c r="B5" s="735"/>
      <c r="C5" s="231"/>
      <c r="D5" s="61">
        <v>2015</v>
      </c>
      <c r="E5" s="62">
        <v>3.059626445569319</v>
      </c>
      <c r="F5" s="187">
        <v>2.0033550807744716</v>
      </c>
      <c r="G5" s="187">
        <v>0.50064583320542888</v>
      </c>
      <c r="H5" s="188">
        <v>0.53501032707054608</v>
      </c>
      <c r="K5" s="55"/>
      <c r="L5" s="56">
        <v>2010</v>
      </c>
      <c r="M5" s="56">
        <v>2011</v>
      </c>
      <c r="N5" s="56">
        <v>2012</v>
      </c>
      <c r="O5" s="56">
        <v>2013</v>
      </c>
      <c r="P5" s="56">
        <v>2014</v>
      </c>
      <c r="Q5" s="56">
        <v>2015</v>
      </c>
      <c r="R5" s="56">
        <v>2016</v>
      </c>
      <c r="S5" s="56">
        <v>2017</v>
      </c>
      <c r="T5" s="56">
        <v>2018</v>
      </c>
      <c r="U5" s="56">
        <v>2019</v>
      </c>
      <c r="V5" s="57" t="s">
        <v>259</v>
      </c>
      <c r="W5" s="57" t="s">
        <v>551</v>
      </c>
      <c r="X5" s="57" t="s">
        <v>578</v>
      </c>
      <c r="Y5" s="57" t="s">
        <v>698</v>
      </c>
    </row>
    <row r="6" spans="2:25" x14ac:dyDescent="0.25">
      <c r="B6" s="735"/>
      <c r="C6" s="231"/>
      <c r="D6" s="61">
        <v>2016</v>
      </c>
      <c r="E6" s="62">
        <v>2.5433318107580316</v>
      </c>
      <c r="F6" s="187">
        <v>1.1108970607370594</v>
      </c>
      <c r="G6" s="187">
        <v>0.82283312693140553</v>
      </c>
      <c r="H6" s="188">
        <v>0.59387918356327785</v>
      </c>
      <c r="K6" s="47" t="s">
        <v>598</v>
      </c>
      <c r="L6" s="52">
        <v>7.7998003988410114E-2</v>
      </c>
      <c r="M6" s="52">
        <v>0.40474512657007317</v>
      </c>
      <c r="N6" s="52">
        <v>0.22942265242942134</v>
      </c>
      <c r="O6" s="52">
        <v>0.21610721222987558</v>
      </c>
      <c r="P6" s="52">
        <v>0.3980381966074667</v>
      </c>
      <c r="Q6" s="52">
        <v>0.53501032707054608</v>
      </c>
      <c r="R6" s="52">
        <v>0.59387918356327785</v>
      </c>
      <c r="S6" s="52">
        <v>0.55156773325215624</v>
      </c>
      <c r="T6" s="52">
        <v>0.47392436337397659</v>
      </c>
      <c r="U6" s="52">
        <v>0.25921350418387779</v>
      </c>
      <c r="V6" s="52">
        <v>-0.21279357989606557</v>
      </c>
      <c r="W6" s="52">
        <v>0.45697135292688568</v>
      </c>
      <c r="X6" s="52">
        <v>0.33066727935513185</v>
      </c>
      <c r="Y6" s="52">
        <v>8.2888692020114008E-2</v>
      </c>
    </row>
    <row r="7" spans="2:25" x14ac:dyDescent="0.25">
      <c r="B7" s="735"/>
      <c r="C7" s="231"/>
      <c r="D7" s="61">
        <v>2017</v>
      </c>
      <c r="E7" s="62">
        <v>2.2569237067505021</v>
      </c>
      <c r="F7" s="187">
        <v>1.1511446889952426</v>
      </c>
      <c r="G7" s="187">
        <v>0.54173030984823178</v>
      </c>
      <c r="H7" s="188">
        <v>0.55156773325215624</v>
      </c>
      <c r="K7" s="47" t="s">
        <v>110</v>
      </c>
      <c r="L7" s="52">
        <v>0.16489268192300624</v>
      </c>
      <c r="M7" s="52">
        <v>0.37716038566040644</v>
      </c>
      <c r="N7" s="52">
        <v>0.46502988478008656</v>
      </c>
      <c r="O7" s="52">
        <v>0.25011135841729848</v>
      </c>
      <c r="P7" s="52">
        <v>0.29305103546209044</v>
      </c>
      <c r="Q7" s="52">
        <v>0.50064583320542888</v>
      </c>
      <c r="R7" s="52">
        <v>0.82283312693140553</v>
      </c>
      <c r="S7" s="52">
        <v>0.54173030984823178</v>
      </c>
      <c r="T7" s="52">
        <v>0.68884864968618309</v>
      </c>
      <c r="U7" s="52">
        <v>0.74331006108276299</v>
      </c>
      <c r="V7" s="52">
        <v>0.62677488330402753</v>
      </c>
      <c r="W7" s="52">
        <v>0.31519711374454695</v>
      </c>
      <c r="X7" s="52">
        <v>0.65401431441170699</v>
      </c>
      <c r="Y7" s="52">
        <v>0.76909710907297846</v>
      </c>
    </row>
    <row r="8" spans="2:25" x14ac:dyDescent="0.25">
      <c r="B8" s="735"/>
      <c r="C8" s="231"/>
      <c r="D8" s="61">
        <v>2018</v>
      </c>
      <c r="E8" s="62">
        <v>2.6704340649890801</v>
      </c>
      <c r="F8" s="187">
        <v>1.4903585805817743</v>
      </c>
      <c r="G8" s="187">
        <v>0.68884864968618309</v>
      </c>
      <c r="H8" s="188">
        <v>0.47392436337397659</v>
      </c>
      <c r="K8" s="47" t="s">
        <v>114</v>
      </c>
      <c r="L8" s="52">
        <v>1.3004028615216878</v>
      </c>
      <c r="M8" s="52">
        <v>1.7422781794846909</v>
      </c>
      <c r="N8" s="52">
        <v>1.8273029476293168</v>
      </c>
      <c r="O8" s="52">
        <v>1.3378063120242034</v>
      </c>
      <c r="P8" s="52">
        <v>1.1934320678733901</v>
      </c>
      <c r="Q8" s="52">
        <v>2.0033550807744716</v>
      </c>
      <c r="R8" s="52">
        <v>1.1108970607370594</v>
      </c>
      <c r="S8" s="52">
        <v>1.1511446889952426</v>
      </c>
      <c r="T8" s="52">
        <v>1.4903585805817743</v>
      </c>
      <c r="U8" s="52">
        <v>1.3865701693763999</v>
      </c>
      <c r="V8" s="52">
        <v>1.1638789168866071</v>
      </c>
      <c r="W8" s="52">
        <v>1.4333319842508407</v>
      </c>
      <c r="X8" s="52">
        <v>1.3364978929966576</v>
      </c>
      <c r="Y8" s="52">
        <v>1.4174431236306129</v>
      </c>
    </row>
    <row r="9" spans="2:25" ht="14.25" thickBot="1" x14ac:dyDescent="0.3">
      <c r="B9" s="735"/>
      <c r="C9" s="231"/>
      <c r="D9" s="61">
        <v>2019</v>
      </c>
      <c r="E9" s="81">
        <v>2.4023278669728754</v>
      </c>
      <c r="F9" s="189">
        <v>1.3865701693763999</v>
      </c>
      <c r="G9" s="189">
        <v>0.74331006108276299</v>
      </c>
      <c r="H9" s="190">
        <v>0.25921350418387779</v>
      </c>
      <c r="K9" s="47" t="s">
        <v>713</v>
      </c>
      <c r="L9" s="52">
        <v>1.5464353130012043</v>
      </c>
      <c r="M9" s="52">
        <v>2.5377289845297746</v>
      </c>
      <c r="N9" s="52">
        <v>2.5343285670425653</v>
      </c>
      <c r="O9" s="52">
        <v>1.8102592834358555</v>
      </c>
      <c r="P9" s="52">
        <v>1.8925859741158124</v>
      </c>
      <c r="Q9" s="52">
        <v>3.059626445569319</v>
      </c>
      <c r="R9" s="52">
        <v>2.5433318107580316</v>
      </c>
      <c r="S9" s="52">
        <v>2.2569237067505021</v>
      </c>
      <c r="T9" s="52">
        <v>2.6704340649890801</v>
      </c>
      <c r="U9" s="52">
        <v>2.4023278669728754</v>
      </c>
      <c r="V9" s="52">
        <v>1.5794910429852482</v>
      </c>
      <c r="W9" s="52">
        <v>2.2162834207973381</v>
      </c>
      <c r="X9" s="52">
        <v>2.3341297290955909</v>
      </c>
      <c r="Y9" s="52">
        <v>2.2797741687014428</v>
      </c>
    </row>
    <row r="10" spans="2:25" x14ac:dyDescent="0.25">
      <c r="B10" s="735"/>
      <c r="C10" s="231"/>
      <c r="D10" s="61" t="s">
        <v>259</v>
      </c>
      <c r="E10" s="62">
        <v>1.5794910429852482</v>
      </c>
      <c r="F10" s="187">
        <v>1.1638789168866071</v>
      </c>
      <c r="G10" s="187">
        <v>0.62677488330402753</v>
      </c>
      <c r="H10" s="188">
        <v>-0.21279357989606557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2:25" x14ac:dyDescent="0.25">
      <c r="B11" s="735"/>
      <c r="C11" s="231"/>
      <c r="D11" s="61" t="s">
        <v>551</v>
      </c>
      <c r="E11" s="62">
        <v>2.2162834207973381</v>
      </c>
      <c r="F11" s="187">
        <v>1.4333319842508407</v>
      </c>
      <c r="G11" s="187">
        <v>0.31519711374454695</v>
      </c>
      <c r="H11" s="188">
        <v>0.45697135292688568</v>
      </c>
    </row>
    <row r="12" spans="2:25" ht="14.25" thickBot="1" x14ac:dyDescent="0.3">
      <c r="B12" s="735"/>
      <c r="C12" s="231"/>
      <c r="D12" s="61" t="s">
        <v>578</v>
      </c>
      <c r="E12" s="62">
        <v>2.3341297290955909</v>
      </c>
      <c r="F12" s="187">
        <v>1.3364978929966576</v>
      </c>
      <c r="G12" s="187">
        <v>0.65401431441170699</v>
      </c>
      <c r="H12" s="188">
        <v>0.33066727935513185</v>
      </c>
      <c r="K12" s="55"/>
      <c r="L12" s="56">
        <v>2010</v>
      </c>
      <c r="M12" s="56">
        <v>2011</v>
      </c>
      <c r="N12" s="56">
        <v>2012</v>
      </c>
      <c r="O12" s="56">
        <v>2013</v>
      </c>
      <c r="P12" s="56">
        <v>2014</v>
      </c>
      <c r="Q12" s="56">
        <v>2015</v>
      </c>
      <c r="R12" s="56">
        <v>2016</v>
      </c>
      <c r="S12" s="56">
        <v>2017</v>
      </c>
      <c r="T12" s="56">
        <v>2018</v>
      </c>
      <c r="U12" s="56">
        <v>2019</v>
      </c>
      <c r="V12" s="57" t="s">
        <v>259</v>
      </c>
      <c r="W12" s="57" t="s">
        <v>551</v>
      </c>
      <c r="X12" s="57" t="s">
        <v>578</v>
      </c>
      <c r="Y12" s="57" t="s">
        <v>698</v>
      </c>
    </row>
    <row r="13" spans="2:25" ht="14.25" thickBot="1" x14ac:dyDescent="0.3">
      <c r="B13" s="736"/>
      <c r="C13" s="116"/>
      <c r="D13" s="185" t="s">
        <v>698</v>
      </c>
      <c r="E13" s="81">
        <v>2.2797741687014428</v>
      </c>
      <c r="F13" s="189">
        <v>1.4174431236306129</v>
      </c>
      <c r="G13" s="189">
        <v>0.76909710907297846</v>
      </c>
      <c r="H13" s="190">
        <v>8.2888692020114008E-2</v>
      </c>
      <c r="K13" s="47" t="s">
        <v>611</v>
      </c>
      <c r="L13" s="52">
        <f>L6</f>
        <v>7.7998003988410114E-2</v>
      </c>
      <c r="M13" s="52">
        <f t="shared" ref="M13:Y13" si="0">M6</f>
        <v>0.40474512657007317</v>
      </c>
      <c r="N13" s="52">
        <f t="shared" si="0"/>
        <v>0.22942265242942134</v>
      </c>
      <c r="O13" s="52">
        <f t="shared" si="0"/>
        <v>0.21610721222987558</v>
      </c>
      <c r="P13" s="52">
        <f t="shared" si="0"/>
        <v>0.3980381966074667</v>
      </c>
      <c r="Q13" s="52">
        <f t="shared" si="0"/>
        <v>0.53501032707054608</v>
      </c>
      <c r="R13" s="52">
        <f t="shared" si="0"/>
        <v>0.59387918356327785</v>
      </c>
      <c r="S13" s="52">
        <f t="shared" si="0"/>
        <v>0.55156773325215624</v>
      </c>
      <c r="T13" s="52">
        <f t="shared" si="0"/>
        <v>0.47392436337397659</v>
      </c>
      <c r="U13" s="52">
        <f t="shared" si="0"/>
        <v>0.25921350418387779</v>
      </c>
      <c r="V13" s="52">
        <f t="shared" si="0"/>
        <v>-0.21279357989606557</v>
      </c>
      <c r="W13" s="52">
        <f t="shared" si="0"/>
        <v>0.45697135292688568</v>
      </c>
      <c r="X13" s="52">
        <f t="shared" si="0"/>
        <v>0.33066727935513185</v>
      </c>
      <c r="Y13" s="52">
        <f t="shared" si="0"/>
        <v>8.2888692020114008E-2</v>
      </c>
    </row>
    <row r="14" spans="2:25" x14ac:dyDescent="0.25">
      <c r="B14" s="40" t="s">
        <v>112</v>
      </c>
      <c r="C14" s="40"/>
      <c r="D14" s="733" t="s">
        <v>113</v>
      </c>
      <c r="E14" s="733"/>
      <c r="F14" s="733"/>
      <c r="G14" s="733"/>
      <c r="H14" s="733"/>
      <c r="K14" s="47" t="s">
        <v>173</v>
      </c>
      <c r="L14" s="52">
        <f t="shared" ref="L14:Y16" si="1">L7</f>
        <v>0.16489268192300624</v>
      </c>
      <c r="M14" s="52">
        <f t="shared" si="1"/>
        <v>0.37716038566040644</v>
      </c>
      <c r="N14" s="52">
        <f t="shared" si="1"/>
        <v>0.46502988478008656</v>
      </c>
      <c r="O14" s="52">
        <f t="shared" si="1"/>
        <v>0.25011135841729848</v>
      </c>
      <c r="P14" s="52">
        <f t="shared" si="1"/>
        <v>0.29305103546209044</v>
      </c>
      <c r="Q14" s="52">
        <f t="shared" si="1"/>
        <v>0.50064583320542888</v>
      </c>
      <c r="R14" s="52">
        <f t="shared" si="1"/>
        <v>0.82283312693140553</v>
      </c>
      <c r="S14" s="52">
        <f t="shared" si="1"/>
        <v>0.54173030984823178</v>
      </c>
      <c r="T14" s="52">
        <f t="shared" si="1"/>
        <v>0.68884864968618309</v>
      </c>
      <c r="U14" s="52">
        <f t="shared" si="1"/>
        <v>0.74331006108276299</v>
      </c>
      <c r="V14" s="52">
        <f t="shared" si="1"/>
        <v>0.62677488330402753</v>
      </c>
      <c r="W14" s="52">
        <f t="shared" si="1"/>
        <v>0.31519711374454695</v>
      </c>
      <c r="X14" s="52">
        <f t="shared" si="1"/>
        <v>0.65401431441170699</v>
      </c>
      <c r="Y14" s="52">
        <f t="shared" si="1"/>
        <v>0.76909710907297846</v>
      </c>
    </row>
    <row r="15" spans="2:25" x14ac:dyDescent="0.25">
      <c r="K15" s="47" t="s">
        <v>114</v>
      </c>
      <c r="L15" s="52">
        <f t="shared" si="1"/>
        <v>1.3004028615216878</v>
      </c>
      <c r="M15" s="52">
        <f t="shared" si="1"/>
        <v>1.7422781794846909</v>
      </c>
      <c r="N15" s="52">
        <f t="shared" si="1"/>
        <v>1.8273029476293168</v>
      </c>
      <c r="O15" s="52">
        <f t="shared" si="1"/>
        <v>1.3378063120242034</v>
      </c>
      <c r="P15" s="52">
        <f t="shared" si="1"/>
        <v>1.1934320678733901</v>
      </c>
      <c r="Q15" s="52">
        <f t="shared" si="1"/>
        <v>2.0033550807744716</v>
      </c>
      <c r="R15" s="52">
        <f t="shared" si="1"/>
        <v>1.1108970607370594</v>
      </c>
      <c r="S15" s="52">
        <f t="shared" si="1"/>
        <v>1.1511446889952426</v>
      </c>
      <c r="T15" s="52">
        <f t="shared" si="1"/>
        <v>1.4903585805817743</v>
      </c>
      <c r="U15" s="52">
        <f t="shared" si="1"/>
        <v>1.3865701693763999</v>
      </c>
      <c r="V15" s="52">
        <f t="shared" si="1"/>
        <v>1.1638789168866071</v>
      </c>
      <c r="W15" s="52">
        <f t="shared" si="1"/>
        <v>1.4333319842508407</v>
      </c>
      <c r="X15" s="52">
        <f t="shared" si="1"/>
        <v>1.3364978929966576</v>
      </c>
      <c r="Y15" s="52">
        <f t="shared" si="1"/>
        <v>1.4174431236306129</v>
      </c>
    </row>
    <row r="16" spans="2:25" x14ac:dyDescent="0.25">
      <c r="K16" s="47" t="s">
        <v>714</v>
      </c>
      <c r="L16" s="52">
        <f t="shared" si="1"/>
        <v>1.5464353130012043</v>
      </c>
      <c r="M16" s="52">
        <f t="shared" si="1"/>
        <v>2.5377289845297746</v>
      </c>
      <c r="N16" s="52">
        <f t="shared" si="1"/>
        <v>2.5343285670425653</v>
      </c>
      <c r="O16" s="52">
        <f t="shared" si="1"/>
        <v>1.8102592834358555</v>
      </c>
      <c r="P16" s="52">
        <f t="shared" si="1"/>
        <v>1.8925859741158124</v>
      </c>
      <c r="Q16" s="52">
        <f t="shared" si="1"/>
        <v>3.059626445569319</v>
      </c>
      <c r="R16" s="52">
        <f t="shared" si="1"/>
        <v>2.5433318107580316</v>
      </c>
      <c r="S16" s="52">
        <f t="shared" si="1"/>
        <v>2.2569237067505021</v>
      </c>
      <c r="T16" s="52">
        <f t="shared" si="1"/>
        <v>2.6704340649890801</v>
      </c>
      <c r="U16" s="52">
        <f t="shared" si="1"/>
        <v>2.4023278669728754</v>
      </c>
      <c r="V16" s="52">
        <f t="shared" si="1"/>
        <v>1.5794910429852482</v>
      </c>
      <c r="W16" s="52">
        <f t="shared" si="1"/>
        <v>2.2162834207973381</v>
      </c>
      <c r="X16" s="52">
        <f t="shared" si="1"/>
        <v>2.3341297290955909</v>
      </c>
      <c r="Y16" s="52">
        <f t="shared" si="1"/>
        <v>2.2797741687014428</v>
      </c>
    </row>
    <row r="17" spans="2:8" ht="27.75" thickBot="1" x14ac:dyDescent="0.3">
      <c r="B17" s="229" t="s">
        <v>711</v>
      </c>
      <c r="C17" s="191"/>
      <c r="D17" s="725" t="s">
        <v>712</v>
      </c>
      <c r="E17" s="725"/>
      <c r="F17" s="725"/>
      <c r="G17" s="725"/>
      <c r="H17" s="725"/>
    </row>
    <row r="18" spans="2:8" ht="27.75" thickBot="1" x14ac:dyDescent="0.3">
      <c r="B18" s="734"/>
      <c r="C18" s="116"/>
      <c r="D18" s="12"/>
      <c r="E18" s="192" t="s">
        <v>172</v>
      </c>
      <c r="F18" s="192" t="s">
        <v>119</v>
      </c>
      <c r="G18" s="192" t="s">
        <v>173</v>
      </c>
      <c r="H18" s="192" t="s">
        <v>174</v>
      </c>
    </row>
    <row r="19" spans="2:8" x14ac:dyDescent="0.25">
      <c r="B19" s="735"/>
      <c r="C19" s="231"/>
      <c r="D19" s="61">
        <v>2015</v>
      </c>
      <c r="E19" s="62">
        <f>E5</f>
        <v>3.059626445569319</v>
      </c>
      <c r="F19" s="187">
        <f>F5</f>
        <v>2.0033550807744716</v>
      </c>
      <c r="G19" s="187">
        <f t="shared" ref="G19:H19" si="2">G5</f>
        <v>0.50064583320542888</v>
      </c>
      <c r="H19" s="187">
        <f t="shared" si="2"/>
        <v>0.53501032707054608</v>
      </c>
    </row>
    <row r="20" spans="2:8" x14ac:dyDescent="0.25">
      <c r="B20" s="735"/>
      <c r="C20" s="231"/>
      <c r="D20" s="61">
        <v>2016</v>
      </c>
      <c r="E20" s="62">
        <f t="shared" ref="E20:H27" si="3">E6</f>
        <v>2.5433318107580316</v>
      </c>
      <c r="F20" s="187">
        <f t="shared" si="3"/>
        <v>1.1108970607370594</v>
      </c>
      <c r="G20" s="187">
        <f t="shared" si="3"/>
        <v>0.82283312693140553</v>
      </c>
      <c r="H20" s="187">
        <f t="shared" si="3"/>
        <v>0.59387918356327785</v>
      </c>
    </row>
    <row r="21" spans="2:8" x14ac:dyDescent="0.25">
      <c r="B21" s="735"/>
      <c r="C21" s="231"/>
      <c r="D21" s="61">
        <v>2017</v>
      </c>
      <c r="E21" s="62">
        <f t="shared" si="3"/>
        <v>2.2569237067505021</v>
      </c>
      <c r="F21" s="187">
        <f t="shared" si="3"/>
        <v>1.1511446889952426</v>
      </c>
      <c r="G21" s="187">
        <f t="shared" si="3"/>
        <v>0.54173030984823178</v>
      </c>
      <c r="H21" s="187">
        <f t="shared" si="3"/>
        <v>0.55156773325215624</v>
      </c>
    </row>
    <row r="22" spans="2:8" x14ac:dyDescent="0.25">
      <c r="B22" s="735"/>
      <c r="C22" s="231"/>
      <c r="D22" s="61">
        <v>2018</v>
      </c>
      <c r="E22" s="62">
        <f t="shared" si="3"/>
        <v>2.6704340649890801</v>
      </c>
      <c r="F22" s="187">
        <f t="shared" si="3"/>
        <v>1.4903585805817743</v>
      </c>
      <c r="G22" s="187">
        <f t="shared" si="3"/>
        <v>0.68884864968618309</v>
      </c>
      <c r="H22" s="187">
        <f t="shared" si="3"/>
        <v>0.47392436337397659</v>
      </c>
    </row>
    <row r="23" spans="2:8" ht="14.25" thickBot="1" x14ac:dyDescent="0.3">
      <c r="B23" s="735"/>
      <c r="C23" s="231"/>
      <c r="D23" s="61">
        <v>2019</v>
      </c>
      <c r="E23" s="81">
        <f t="shared" si="3"/>
        <v>2.4023278669728754</v>
      </c>
      <c r="F23" s="189">
        <f t="shared" si="3"/>
        <v>1.3865701693763999</v>
      </c>
      <c r="G23" s="189">
        <f t="shared" si="3"/>
        <v>0.74331006108276299</v>
      </c>
      <c r="H23" s="189">
        <f t="shared" si="3"/>
        <v>0.25921350418387779</v>
      </c>
    </row>
    <row r="24" spans="2:8" x14ac:dyDescent="0.25">
      <c r="B24" s="735"/>
      <c r="C24" s="231"/>
      <c r="D24" s="61" t="s">
        <v>259</v>
      </c>
      <c r="E24" s="62">
        <f t="shared" si="3"/>
        <v>1.5794910429852482</v>
      </c>
      <c r="F24" s="187">
        <f t="shared" si="3"/>
        <v>1.1638789168866071</v>
      </c>
      <c r="G24" s="187">
        <f t="shared" si="3"/>
        <v>0.62677488330402753</v>
      </c>
      <c r="H24" s="187">
        <f t="shared" si="3"/>
        <v>-0.21279357989606557</v>
      </c>
    </row>
    <row r="25" spans="2:8" x14ac:dyDescent="0.25">
      <c r="B25" s="735"/>
      <c r="C25" s="231"/>
      <c r="D25" s="61" t="s">
        <v>551</v>
      </c>
      <c r="E25" s="62">
        <f t="shared" si="3"/>
        <v>2.2162834207973381</v>
      </c>
      <c r="F25" s="187">
        <f t="shared" si="3"/>
        <v>1.4333319842508407</v>
      </c>
      <c r="G25" s="187">
        <f t="shared" si="3"/>
        <v>0.31519711374454695</v>
      </c>
      <c r="H25" s="187">
        <f t="shared" si="3"/>
        <v>0.45697135292688568</v>
      </c>
    </row>
    <row r="26" spans="2:8" x14ac:dyDescent="0.25">
      <c r="B26" s="735"/>
      <c r="C26" s="231"/>
      <c r="D26" s="61" t="s">
        <v>578</v>
      </c>
      <c r="E26" s="62">
        <f t="shared" si="3"/>
        <v>2.3341297290955909</v>
      </c>
      <c r="F26" s="187">
        <f t="shared" si="3"/>
        <v>1.3364978929966576</v>
      </c>
      <c r="G26" s="187">
        <f t="shared" si="3"/>
        <v>0.65401431441170699</v>
      </c>
      <c r="H26" s="187">
        <f t="shared" si="3"/>
        <v>0.33066727935513185</v>
      </c>
    </row>
    <row r="27" spans="2:8" ht="14.25" thickBot="1" x14ac:dyDescent="0.3">
      <c r="B27" s="736"/>
      <c r="C27" s="116"/>
      <c r="D27" s="185" t="s">
        <v>698</v>
      </c>
      <c r="E27" s="62">
        <f t="shared" si="3"/>
        <v>2.2797741687014428</v>
      </c>
      <c r="F27" s="187">
        <f t="shared" si="3"/>
        <v>1.4174431236306129</v>
      </c>
      <c r="G27" s="187">
        <f t="shared" si="3"/>
        <v>0.76909710907297846</v>
      </c>
      <c r="H27" s="187">
        <f t="shared" si="3"/>
        <v>8.2888692020114008E-2</v>
      </c>
    </row>
    <row r="28" spans="2:8" x14ac:dyDescent="0.25">
      <c r="B28" s="40" t="s">
        <v>562</v>
      </c>
      <c r="C28" s="40"/>
      <c r="D28" s="733" t="s">
        <v>235</v>
      </c>
      <c r="E28" s="733"/>
      <c r="F28" s="733"/>
      <c r="G28" s="733"/>
      <c r="H28" s="733"/>
    </row>
  </sheetData>
  <mergeCells count="6">
    <mergeCell ref="D28:H28"/>
    <mergeCell ref="D3:H3"/>
    <mergeCell ref="B4:B13"/>
    <mergeCell ref="D14:H14"/>
    <mergeCell ref="D17:H17"/>
    <mergeCell ref="B18:B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41</vt:i4>
      </vt:variant>
      <vt:variant>
        <vt:lpstr>Pomenované rozsahy</vt:lpstr>
      </vt:variant>
      <vt:variant>
        <vt:i4>22</vt:i4>
      </vt:variant>
    </vt:vector>
  </HeadingPairs>
  <TitlesOfParts>
    <vt:vector size="63" baseType="lpstr">
      <vt:lpstr>Obsah_Content</vt:lpstr>
      <vt:lpstr>ESA2010_source</vt:lpstr>
      <vt:lpstr>Zhrnutie </vt:lpstr>
      <vt:lpstr>Tab 1</vt:lpstr>
      <vt:lpstr>Graf 1+2</vt:lpstr>
      <vt:lpstr>Graf 3+4</vt:lpstr>
      <vt:lpstr>Graf 5</vt:lpstr>
      <vt:lpstr>Graf 6</vt:lpstr>
      <vt:lpstr>Graf 7+Tab 2</vt:lpstr>
      <vt:lpstr>Graf 8 + Tab 3</vt:lpstr>
      <vt:lpstr>Tab 4</vt:lpstr>
      <vt:lpstr>Tab 5 </vt:lpstr>
      <vt:lpstr>Tab 6 </vt:lpstr>
      <vt:lpstr>Graf 9+10 </vt:lpstr>
      <vt:lpstr>Graf 11</vt:lpstr>
      <vt:lpstr>Graf 12</vt:lpstr>
      <vt:lpstr>Tab 7</vt:lpstr>
      <vt:lpstr>Graf 13</vt:lpstr>
      <vt:lpstr>Tab 8</vt:lpstr>
      <vt:lpstr>Tab 9 </vt:lpstr>
      <vt:lpstr>Graf 14</vt:lpstr>
      <vt:lpstr>Graf 15</vt:lpstr>
      <vt:lpstr>Graf 16+17</vt:lpstr>
      <vt:lpstr>Graf 18</vt:lpstr>
      <vt:lpstr>Graf 19+20</vt:lpstr>
      <vt:lpstr>Graf 21+22</vt:lpstr>
      <vt:lpstr>Tab 10</vt:lpstr>
      <vt:lpstr>Graf 23</vt:lpstr>
      <vt:lpstr>Graf 24+25</vt:lpstr>
      <vt:lpstr>Graf 26+27</vt:lpstr>
      <vt:lpstr>Graf 28+29</vt:lpstr>
      <vt:lpstr>Graf 30+31</vt:lpstr>
      <vt:lpstr>Tab 15</vt:lpstr>
      <vt:lpstr>Tab 15a</vt:lpstr>
      <vt:lpstr>Tab 16 </vt:lpstr>
      <vt:lpstr>Tab 17</vt:lpstr>
      <vt:lpstr>Tab 18</vt:lpstr>
      <vt:lpstr>Tab 19 +20</vt:lpstr>
      <vt:lpstr>Tab 21 + 22</vt:lpstr>
      <vt:lpstr>Tab 23 </vt:lpstr>
      <vt:lpstr>Tab 25</vt:lpstr>
      <vt:lpstr>'Tab 1'!_ftn1</vt:lpstr>
      <vt:lpstr>'Tab 1'!_ftnref1</vt:lpstr>
      <vt:lpstr>'Graf 13'!_Toc21894789</vt:lpstr>
      <vt:lpstr>'Tab 15a'!_Toc40186692</vt:lpstr>
      <vt:lpstr>'Tab 19 +20'!_Toc40186697</vt:lpstr>
      <vt:lpstr>'Tab 21 + 22'!_Toc40186698</vt:lpstr>
      <vt:lpstr>'Tab 21 + 22'!_Toc40186699</vt:lpstr>
      <vt:lpstr>'Graf 3+4'!_Toc416944014</vt:lpstr>
      <vt:lpstr>'Graf 3+4'!_Toc416944015</vt:lpstr>
      <vt:lpstr>'Graf 8 + Tab 3'!_Toc416944019</vt:lpstr>
      <vt:lpstr>'Graf 8 + Tab 3'!_Toc416944024</vt:lpstr>
      <vt:lpstr>'Graf 8 + Tab 3'!_Toc416944025</vt:lpstr>
      <vt:lpstr>'Graf 11'!_Toc416944033</vt:lpstr>
      <vt:lpstr>'Tab 19 +20'!_Toc449430180</vt:lpstr>
      <vt:lpstr>'Graf 28+29'!_Toc463861271</vt:lpstr>
      <vt:lpstr>'Graf 30+31'!_Toc480577913</vt:lpstr>
      <vt:lpstr>'Graf 30+31'!_Toc480577914</vt:lpstr>
      <vt:lpstr>'Graf 14'!_Toc512001581</vt:lpstr>
      <vt:lpstr>'Graf 14'!_Toc512001582</vt:lpstr>
      <vt:lpstr>'Graf 21+22'!_Toc512001594</vt:lpstr>
      <vt:lpstr>'Graf 21+22'!_Toc512001595</vt:lpstr>
      <vt:lpstr>'Tab 8'!Oblasť_tlače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2020-06-10T10:03:02Z</dcterms:modified>
</cp:coreProperties>
</file>